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8431"/>
  <workbookPr/>
  <mc:AlternateContent xmlns:mc="http://schemas.openxmlformats.org/markup-compatibility/2006">
    <mc:Choice Requires="x15">
      <x15ac:absPath xmlns:x15ac="http://schemas.microsoft.com/office/spreadsheetml/2010/11/ac" url="M:\Planificacion\Jacqueline\JACQUELINE\PLANES DE DESARROLLO 2017-2022\Informes de Evaluación 2017\"/>
    </mc:Choice>
  </mc:AlternateContent>
  <bookViews>
    <workbookView xWindow="0" yWindow="0" windowWidth="15360" windowHeight="8820"/>
  </bookViews>
  <sheets>
    <sheet name="Hoja1" sheetId="1" r:id="rId1"/>
  </sheet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J334" i="1" l="1"/>
  <c r="AJ194" i="1"/>
  <c r="AI194" i="1"/>
  <c r="AI60" i="1"/>
  <c r="AK63" i="1"/>
  <c r="AJ287" i="1"/>
  <c r="AK409" i="1"/>
  <c r="AK408" i="1"/>
  <c r="AK407" i="1"/>
  <c r="AK406" i="1"/>
  <c r="AK405" i="1"/>
  <c r="AK404" i="1"/>
  <c r="AK403" i="1"/>
  <c r="AK400" i="1"/>
  <c r="AK397" i="1"/>
  <c r="AJ371" i="1"/>
  <c r="AJ366" i="1"/>
  <c r="AM46" i="1" l="1"/>
  <c r="AN46" i="1"/>
  <c r="AO46" i="1"/>
  <c r="AP46" i="1"/>
  <c r="AL46" i="1"/>
  <c r="AJ328" i="1"/>
  <c r="AJ255" i="1"/>
  <c r="AJ238" i="1"/>
  <c r="AJ193" i="1"/>
  <c r="AK83" i="1" l="1"/>
  <c r="AJ68" i="1"/>
  <c r="AJ60" i="1" s="1"/>
  <c r="AK60" i="1" s="1"/>
  <c r="AI46" i="1"/>
  <c r="AJ53" i="1"/>
  <c r="AJ46" i="1" s="1"/>
  <c r="AI35" i="1" l="1"/>
  <c r="AK383" i="1"/>
  <c r="AK372" i="1"/>
  <c r="AK371" i="1"/>
  <c r="AK368" i="1"/>
  <c r="AK367" i="1"/>
  <c r="AK366" i="1"/>
  <c r="AK365" i="1"/>
  <c r="AK364" i="1"/>
  <c r="AK363" i="1"/>
  <c r="AK362" i="1"/>
  <c r="AK361" i="1"/>
  <c r="AK360" i="1"/>
  <c r="AK359" i="1"/>
  <c r="AK353" i="1"/>
  <c r="AK352" i="1"/>
  <c r="AK351" i="1"/>
  <c r="AK350" i="1"/>
  <c r="AK349" i="1"/>
  <c r="AK344" i="1"/>
  <c r="AK342" i="1"/>
  <c r="AK340" i="1"/>
  <c r="AK339" i="1"/>
  <c r="AK338" i="1"/>
  <c r="AK337" i="1"/>
  <c r="AK336" i="1"/>
  <c r="AK334" i="1"/>
  <c r="AK333" i="1"/>
  <c r="AK328" i="1"/>
  <c r="AK326" i="1"/>
  <c r="AK324" i="1"/>
  <c r="AK322" i="1"/>
  <c r="AK298" i="1"/>
  <c r="AK297" i="1"/>
  <c r="AK291" i="1"/>
  <c r="AK273" i="1"/>
  <c r="AK272" i="1"/>
  <c r="AK271" i="1"/>
  <c r="AK255" i="1"/>
  <c r="AK250" i="1"/>
  <c r="AK249" i="1"/>
  <c r="AK248" i="1"/>
  <c r="AK247" i="1"/>
  <c r="AK239" i="1"/>
  <c r="AK238" i="1"/>
  <c r="AK237" i="1"/>
  <c r="AK236" i="1"/>
  <c r="AK235" i="1"/>
  <c r="AK234" i="1"/>
  <c r="AK215" i="1"/>
  <c r="AK214" i="1"/>
  <c r="AK213" i="1"/>
  <c r="AK212" i="1"/>
  <c r="AK210" i="1"/>
  <c r="AK209" i="1"/>
  <c r="AK207" i="1"/>
  <c r="AK203" i="1"/>
  <c r="AK202" i="1"/>
  <c r="AK201" i="1"/>
  <c r="AK200" i="1"/>
  <c r="AK193" i="1"/>
  <c r="AK192" i="1"/>
  <c r="AK174" i="1"/>
  <c r="AK173" i="1"/>
  <c r="AK172" i="1"/>
  <c r="AK171" i="1"/>
  <c r="AK166" i="1"/>
  <c r="AK163" i="1"/>
  <c r="AK162" i="1"/>
  <c r="AK161" i="1"/>
  <c r="AK160" i="1"/>
  <c r="AK154" i="1"/>
  <c r="AK135" i="1"/>
  <c r="AK134" i="1"/>
  <c r="AK133" i="1"/>
  <c r="AK132" i="1"/>
  <c r="AK131" i="1"/>
  <c r="AK130" i="1"/>
  <c r="AK129" i="1"/>
  <c r="AK125" i="1"/>
  <c r="AK118" i="1"/>
  <c r="AK115" i="1"/>
  <c r="AK114" i="1"/>
  <c r="AK113" i="1"/>
  <c r="AK110" i="1"/>
  <c r="AK109" i="1"/>
  <c r="AK103" i="1"/>
  <c r="AK100" i="1"/>
  <c r="AK99" i="1"/>
  <c r="AK98" i="1"/>
  <c r="AK80" i="1"/>
  <c r="AK72" i="1"/>
  <c r="AK71" i="1"/>
  <c r="AK70" i="1"/>
  <c r="AK69" i="1"/>
  <c r="AK68" i="1"/>
  <c r="AK67" i="1"/>
  <c r="AK66" i="1"/>
  <c r="AK65" i="1"/>
  <c r="AK64" i="1"/>
  <c r="AK59" i="1"/>
  <c r="AK58" i="1"/>
  <c r="AK57" i="1"/>
  <c r="AK56" i="1"/>
  <c r="AK54" i="1"/>
  <c r="AK53" i="1"/>
  <c r="AK45" i="1"/>
  <c r="AK44" i="1"/>
  <c r="AK43" i="1"/>
  <c r="AK42" i="1"/>
  <c r="AK41" i="1"/>
  <c r="AJ401" i="1"/>
  <c r="AJ398" i="1"/>
  <c r="AJ395" i="1"/>
  <c r="AJ373" i="1"/>
  <c r="AJ369" i="1"/>
  <c r="AJ354" i="1"/>
  <c r="AJ345" i="1"/>
  <c r="AJ329" i="1"/>
  <c r="AJ316" i="1"/>
  <c r="AJ292" i="1"/>
  <c r="AJ256" i="1"/>
  <c r="AJ251" i="1"/>
  <c r="AJ241" i="1"/>
  <c r="AJ230" i="1"/>
  <c r="AJ204" i="1"/>
  <c r="AJ187" i="1"/>
  <c r="AJ167" i="1"/>
  <c r="AJ164" i="1"/>
  <c r="AJ155" i="1"/>
  <c r="AJ148" i="1"/>
  <c r="AJ126" i="1"/>
  <c r="AJ119" i="1"/>
  <c r="AJ105" i="1"/>
  <c r="AJ96" i="1"/>
  <c r="AJ73" i="1"/>
  <c r="AJ35" i="1"/>
  <c r="AK16" i="1"/>
  <c r="AK17" i="1"/>
  <c r="AK18" i="1"/>
  <c r="AK19" i="1"/>
  <c r="AK20" i="1"/>
  <c r="AK21" i="1"/>
  <c r="AK22" i="1"/>
  <c r="AK23" i="1"/>
  <c r="AJ85" i="1" l="1"/>
  <c r="AJ306" i="1"/>
  <c r="AJ13" i="1" s="1"/>
  <c r="AJ219" i="1"/>
  <c r="AJ11" i="1" s="1"/>
  <c r="AJ176" i="1"/>
  <c r="AJ10" i="1" s="1"/>
  <c r="AJ138" i="1"/>
  <c r="AJ9" i="1" s="1"/>
  <c r="AJ274" i="1"/>
  <c r="AJ12" i="1" s="1"/>
  <c r="AJ429" i="1"/>
  <c r="AJ15" i="1" s="1"/>
  <c r="AJ384" i="1"/>
  <c r="AJ8" i="1"/>
  <c r="AK35" i="1"/>
  <c r="AL401" i="1"/>
  <c r="AM401" i="1"/>
  <c r="AN401" i="1"/>
  <c r="AO401" i="1"/>
  <c r="AP401" i="1"/>
  <c r="AI401" i="1"/>
  <c r="AK401" i="1" s="1"/>
  <c r="AL398" i="1"/>
  <c r="AM398" i="1"/>
  <c r="AN398" i="1"/>
  <c r="AO398" i="1"/>
  <c r="AP398" i="1"/>
  <c r="AI398" i="1"/>
  <c r="AK398" i="1" s="1"/>
  <c r="AL395" i="1"/>
  <c r="AM395" i="1"/>
  <c r="AN395" i="1"/>
  <c r="AO395" i="1"/>
  <c r="AP395" i="1"/>
  <c r="AI395" i="1"/>
  <c r="AK395" i="1" s="1"/>
  <c r="AL373" i="1"/>
  <c r="AM373" i="1"/>
  <c r="AN373" i="1"/>
  <c r="AO373" i="1"/>
  <c r="AP373" i="1"/>
  <c r="AI373" i="1"/>
  <c r="AK373" i="1" s="1"/>
  <c r="AL369" i="1"/>
  <c r="AM369" i="1"/>
  <c r="AN369" i="1"/>
  <c r="AO369" i="1"/>
  <c r="AP369" i="1"/>
  <c r="AI369" i="1"/>
  <c r="AK369" i="1" s="1"/>
  <c r="AL354" i="1"/>
  <c r="AM354" i="1"/>
  <c r="AN354" i="1"/>
  <c r="AO354" i="1"/>
  <c r="AP354" i="1"/>
  <c r="AI354" i="1"/>
  <c r="AK354" i="1" s="1"/>
  <c r="AP345" i="1"/>
  <c r="AL345" i="1"/>
  <c r="AM345" i="1"/>
  <c r="AN345" i="1"/>
  <c r="AO345" i="1"/>
  <c r="AI345" i="1"/>
  <c r="AK345" i="1" s="1"/>
  <c r="AL329" i="1"/>
  <c r="AM329" i="1"/>
  <c r="AN329" i="1"/>
  <c r="AO329" i="1"/>
  <c r="AP329" i="1"/>
  <c r="AI329" i="1"/>
  <c r="AL316" i="1"/>
  <c r="AM316" i="1"/>
  <c r="AN316" i="1"/>
  <c r="AO316" i="1"/>
  <c r="AP316" i="1"/>
  <c r="AI316" i="1"/>
  <c r="AK316" i="1" s="1"/>
  <c r="AM306" i="1"/>
  <c r="AM13" i="1" s="1"/>
  <c r="AL292" i="1"/>
  <c r="AL306" i="1" s="1"/>
  <c r="AL13" i="1" s="1"/>
  <c r="AM292" i="1"/>
  <c r="AN292" i="1"/>
  <c r="AN306" i="1" s="1"/>
  <c r="AN13" i="1" s="1"/>
  <c r="AO292" i="1"/>
  <c r="AO306" i="1" s="1"/>
  <c r="AO13" i="1" s="1"/>
  <c r="AP292" i="1"/>
  <c r="AP306" i="1" s="1"/>
  <c r="AP13" i="1" s="1"/>
  <c r="AI292" i="1"/>
  <c r="AK292" i="1" s="1"/>
  <c r="AI287" i="1"/>
  <c r="AK287" i="1" s="1"/>
  <c r="AL256" i="1"/>
  <c r="AM256" i="1"/>
  <c r="AN256" i="1"/>
  <c r="AO256" i="1"/>
  <c r="AP256" i="1"/>
  <c r="AI256" i="1"/>
  <c r="AK256" i="1" s="1"/>
  <c r="AL251" i="1"/>
  <c r="AM251" i="1"/>
  <c r="AN251" i="1"/>
  <c r="AO251" i="1"/>
  <c r="AP251" i="1"/>
  <c r="AI251" i="1"/>
  <c r="AK251" i="1" s="1"/>
  <c r="AL241" i="1"/>
  <c r="AM241" i="1"/>
  <c r="AN241" i="1"/>
  <c r="AO241" i="1"/>
  <c r="AP241" i="1"/>
  <c r="AI241" i="1"/>
  <c r="AK241" i="1" s="1"/>
  <c r="AL230" i="1"/>
  <c r="AM230" i="1"/>
  <c r="AN230" i="1"/>
  <c r="AO230" i="1"/>
  <c r="AP230" i="1"/>
  <c r="AI230" i="1"/>
  <c r="AK230" i="1" s="1"/>
  <c r="AL204" i="1"/>
  <c r="AM204" i="1"/>
  <c r="AN204" i="1"/>
  <c r="AO204" i="1"/>
  <c r="AP204" i="1"/>
  <c r="AI204" i="1"/>
  <c r="AK204" i="1" s="1"/>
  <c r="AL194" i="1"/>
  <c r="AM194" i="1"/>
  <c r="AN194" i="1"/>
  <c r="AO194" i="1"/>
  <c r="AP194" i="1"/>
  <c r="AK194" i="1"/>
  <c r="AL187" i="1"/>
  <c r="AM187" i="1"/>
  <c r="AN187" i="1"/>
  <c r="AO187" i="1"/>
  <c r="AP187" i="1"/>
  <c r="AI187" i="1"/>
  <c r="AL167" i="1"/>
  <c r="AM167" i="1"/>
  <c r="AN167" i="1"/>
  <c r="AO167" i="1"/>
  <c r="AP167" i="1"/>
  <c r="AI167" i="1"/>
  <c r="AK167" i="1" s="1"/>
  <c r="AP219" i="1" l="1"/>
  <c r="AP11" i="1" s="1"/>
  <c r="AO219" i="1"/>
  <c r="AO11" i="1" s="1"/>
  <c r="AM429" i="1"/>
  <c r="AM15" i="1" s="1"/>
  <c r="AO429" i="1"/>
  <c r="AO15" i="1" s="1"/>
  <c r="AM219" i="1"/>
  <c r="AM11" i="1" s="1"/>
  <c r="AP384" i="1"/>
  <c r="AP14" i="1" s="1"/>
  <c r="AL429" i="1"/>
  <c r="AL15" i="1" s="1"/>
  <c r="AI219" i="1"/>
  <c r="AI11" i="1" s="1"/>
  <c r="AK11" i="1" s="1"/>
  <c r="AP429" i="1"/>
  <c r="AP15" i="1" s="1"/>
  <c r="AN219" i="1"/>
  <c r="AN11" i="1" s="1"/>
  <c r="AP274" i="1"/>
  <c r="AP12" i="1" s="1"/>
  <c r="AN384" i="1"/>
  <c r="AN14" i="1" s="1"/>
  <c r="AO274" i="1"/>
  <c r="AO12" i="1" s="1"/>
  <c r="AM384" i="1"/>
  <c r="AM14" i="1" s="1"/>
  <c r="AO384" i="1"/>
  <c r="AO14" i="1" s="1"/>
  <c r="AI429" i="1"/>
  <c r="AI15" i="1" s="1"/>
  <c r="AK15" i="1" s="1"/>
  <c r="AL219" i="1"/>
  <c r="AL11" i="1" s="1"/>
  <c r="AN274" i="1"/>
  <c r="AN12" i="1" s="1"/>
  <c r="AL384" i="1"/>
  <c r="AL14" i="1" s="1"/>
  <c r="AM274" i="1"/>
  <c r="AM12" i="1" s="1"/>
  <c r="AI384" i="1"/>
  <c r="AI14" i="1" s="1"/>
  <c r="AL274" i="1"/>
  <c r="AL12" i="1" s="1"/>
  <c r="AN429" i="1"/>
  <c r="AN15" i="1" s="1"/>
  <c r="AI306" i="1"/>
  <c r="AI13" i="1" s="1"/>
  <c r="AK13" i="1" s="1"/>
  <c r="AK429" i="1"/>
  <c r="AK187" i="1"/>
  <c r="AJ14" i="1"/>
  <c r="AJ24" i="1" s="1"/>
  <c r="AK329" i="1"/>
  <c r="AI274" i="1"/>
  <c r="AL164" i="1"/>
  <c r="AM164" i="1"/>
  <c r="AN164" i="1"/>
  <c r="AO164" i="1"/>
  <c r="AP164" i="1"/>
  <c r="AI164" i="1"/>
  <c r="AK164" i="1" s="1"/>
  <c r="AL155" i="1"/>
  <c r="AM155" i="1"/>
  <c r="AN155" i="1"/>
  <c r="AO155" i="1"/>
  <c r="AP155" i="1"/>
  <c r="AI155" i="1"/>
  <c r="AK155" i="1" s="1"/>
  <c r="AL148" i="1"/>
  <c r="AM148" i="1"/>
  <c r="AN148" i="1"/>
  <c r="AO148" i="1"/>
  <c r="AP148" i="1"/>
  <c r="AI148" i="1"/>
  <c r="AK148" i="1" s="1"/>
  <c r="AK306" i="1" l="1"/>
  <c r="AK219" i="1"/>
  <c r="AK384" i="1"/>
  <c r="AK14" i="1"/>
  <c r="AO176" i="1"/>
  <c r="AO10" i="1" s="1"/>
  <c r="AP176" i="1"/>
  <c r="AP10" i="1" s="1"/>
  <c r="AK274" i="1"/>
  <c r="AI12" i="1"/>
  <c r="AK12" i="1" s="1"/>
  <c r="AN176" i="1"/>
  <c r="AN10" i="1" s="1"/>
  <c r="AL176" i="1"/>
  <c r="AL10" i="1" s="1"/>
  <c r="AM176" i="1"/>
  <c r="AM10" i="1" s="1"/>
  <c r="AI176" i="1"/>
  <c r="AL126" i="1"/>
  <c r="AM126" i="1"/>
  <c r="AN126" i="1"/>
  <c r="AO126" i="1"/>
  <c r="AP126" i="1"/>
  <c r="AI126" i="1"/>
  <c r="AK126" i="1" s="1"/>
  <c r="AL119" i="1"/>
  <c r="AM119" i="1"/>
  <c r="AN119" i="1"/>
  <c r="AO119" i="1"/>
  <c r="AP119" i="1"/>
  <c r="AI119" i="1"/>
  <c r="AK119" i="1" s="1"/>
  <c r="AL105" i="1"/>
  <c r="AM105" i="1"/>
  <c r="AN105" i="1"/>
  <c r="AO105" i="1"/>
  <c r="AP105" i="1"/>
  <c r="AI105" i="1"/>
  <c r="AK105" i="1" s="1"/>
  <c r="AL96" i="1"/>
  <c r="AM96" i="1"/>
  <c r="AN96" i="1"/>
  <c r="AO96" i="1"/>
  <c r="AP96" i="1"/>
  <c r="AI96" i="1"/>
  <c r="AL73" i="1"/>
  <c r="AM73" i="1"/>
  <c r="AN73" i="1"/>
  <c r="AO73" i="1"/>
  <c r="AP73" i="1"/>
  <c r="AI73" i="1"/>
  <c r="AK73" i="1" s="1"/>
  <c r="AL60" i="1"/>
  <c r="AM60" i="1"/>
  <c r="AN60" i="1"/>
  <c r="AO60" i="1"/>
  <c r="AP60" i="1"/>
  <c r="AK46" i="1"/>
  <c r="AP138" i="1" l="1"/>
  <c r="AP9" i="1" s="1"/>
  <c r="AO138" i="1"/>
  <c r="AO9" i="1" s="1"/>
  <c r="AI10" i="1"/>
  <c r="AK10" i="1" s="1"/>
  <c r="AK176" i="1"/>
  <c r="AN138" i="1"/>
  <c r="AN9" i="1" s="1"/>
  <c r="AM138" i="1"/>
  <c r="AM9" i="1" s="1"/>
  <c r="AL138" i="1"/>
  <c r="AL9" i="1" s="1"/>
  <c r="AI138" i="1"/>
  <c r="AK96" i="1"/>
  <c r="AL35" i="1"/>
  <c r="AL85" i="1" s="1"/>
  <c r="AL8" i="1" s="1"/>
  <c r="AM35" i="1"/>
  <c r="AM85" i="1" s="1"/>
  <c r="AM8" i="1" s="1"/>
  <c r="AN35" i="1"/>
  <c r="AN85" i="1" s="1"/>
  <c r="AN8" i="1" s="1"/>
  <c r="AO35" i="1"/>
  <c r="AO85" i="1" s="1"/>
  <c r="AO8" i="1" s="1"/>
  <c r="AO24" i="1" s="1"/>
  <c r="AP35" i="1"/>
  <c r="AP85" i="1" s="1"/>
  <c r="AP8" i="1" s="1"/>
  <c r="AI85" i="1"/>
  <c r="K401" i="1"/>
  <c r="J401" i="1"/>
  <c r="G401" i="1"/>
  <c r="D401" i="1"/>
  <c r="J398" i="1"/>
  <c r="G398" i="1"/>
  <c r="M395" i="1"/>
  <c r="J395" i="1"/>
  <c r="G395" i="1"/>
  <c r="D398" i="1"/>
  <c r="D395" i="1"/>
  <c r="R395" i="1"/>
  <c r="AD402" i="1"/>
  <c r="AD401" i="1" s="1"/>
  <c r="AC402" i="1"/>
  <c r="AC401" i="1" s="1"/>
  <c r="Z402" i="1"/>
  <c r="Z401" i="1" s="1"/>
  <c r="Y402" i="1"/>
  <c r="R402" i="1"/>
  <c r="O402" i="1"/>
  <c r="L402" i="1"/>
  <c r="H402" i="1"/>
  <c r="I402" i="1" s="1"/>
  <c r="E402" i="1"/>
  <c r="E401" i="1" s="1"/>
  <c r="AD399" i="1"/>
  <c r="AC399" i="1"/>
  <c r="Z399" i="1"/>
  <c r="Y399" i="1"/>
  <c r="Q399" i="1"/>
  <c r="R399" i="1" s="1"/>
  <c r="N399" i="1"/>
  <c r="O399" i="1" s="1"/>
  <c r="K399" i="1"/>
  <c r="K398" i="1" s="1"/>
  <c r="H399" i="1"/>
  <c r="I399" i="1" s="1"/>
  <c r="E399" i="1"/>
  <c r="AN24" i="1" l="1"/>
  <c r="AL24" i="1"/>
  <c r="AM24" i="1"/>
  <c r="AP24" i="1"/>
  <c r="H401" i="1"/>
  <c r="AI9" i="1"/>
  <c r="AK9" i="1" s="1"/>
  <c r="AK138" i="1"/>
  <c r="AA402" i="1"/>
  <c r="AA401" i="1" s="1"/>
  <c r="AI8" i="1"/>
  <c r="AK85" i="1"/>
  <c r="AA399" i="1"/>
  <c r="AB399" i="1" s="1"/>
  <c r="AE399" i="1" s="1"/>
  <c r="L399" i="1"/>
  <c r="E398" i="1"/>
  <c r="H398" i="1"/>
  <c r="Y395" i="1"/>
  <c r="F402" i="1"/>
  <c r="F399" i="1"/>
  <c r="AB402" i="1" l="1"/>
  <c r="AE402" i="1" s="1"/>
  <c r="AE401" i="1" s="1"/>
  <c r="AK8" i="1"/>
  <c r="AI24" i="1"/>
  <c r="AK24" i="1" s="1"/>
  <c r="P164" i="1"/>
  <c r="Q164" i="1"/>
  <c r="S164" i="1"/>
  <c r="T164" i="1"/>
  <c r="U164" i="1"/>
  <c r="V164" i="1"/>
  <c r="W164" i="1"/>
  <c r="X164" i="1"/>
  <c r="I165" i="1"/>
  <c r="R165" i="1"/>
  <c r="Y165" i="1"/>
  <c r="Z165" i="1"/>
  <c r="Z164" i="1" s="1"/>
  <c r="AA165" i="1"/>
  <c r="AA164" i="1" s="1"/>
  <c r="AC165" i="1"/>
  <c r="AC164" i="1" s="1"/>
  <c r="AD165" i="1"/>
  <c r="AD164" i="1" s="1"/>
  <c r="D167" i="1"/>
  <c r="E167" i="1"/>
  <c r="G167" i="1"/>
  <c r="J167" i="1"/>
  <c r="K167" i="1"/>
  <c r="M167" i="1"/>
  <c r="N167" i="1"/>
  <c r="P167" i="1"/>
  <c r="Q167" i="1"/>
  <c r="F168" i="1"/>
  <c r="H168" i="1"/>
  <c r="H167" i="1" s="1"/>
  <c r="I167" i="1" s="1"/>
  <c r="L168" i="1"/>
  <c r="O168" i="1"/>
  <c r="R168" i="1"/>
  <c r="Y168" i="1"/>
  <c r="Z168" i="1"/>
  <c r="AC168" i="1"/>
  <c r="AD168" i="1"/>
  <c r="AB401" i="1" l="1"/>
  <c r="R167" i="1"/>
  <c r="F167" i="1"/>
  <c r="R164" i="1"/>
  <c r="AA168" i="1"/>
  <c r="AB168" i="1" s="1"/>
  <c r="AE168" i="1" s="1"/>
  <c r="O167" i="1"/>
  <c r="I168" i="1"/>
  <c r="Y164" i="1"/>
  <c r="L167" i="1"/>
  <c r="Y167" i="1"/>
  <c r="AB165" i="1"/>
  <c r="AE165" i="1" l="1"/>
  <c r="AE164" i="1" s="1"/>
  <c r="AB164" i="1"/>
  <c r="M429" i="1"/>
  <c r="C429" i="1"/>
  <c r="Y426" i="1"/>
  <c r="Y425" i="1"/>
  <c r="Y424" i="1"/>
  <c r="Y423" i="1"/>
  <c r="Y420" i="1"/>
  <c r="P419" i="1"/>
  <c r="M419" i="1"/>
  <c r="J419" i="1"/>
  <c r="G419" i="1"/>
  <c r="D419" i="1"/>
  <c r="AD418" i="1"/>
  <c r="AC418" i="1"/>
  <c r="AA418" i="1"/>
  <c r="Z418" i="1"/>
  <c r="Y418" i="1"/>
  <c r="Y417" i="1"/>
  <c r="AD416" i="1"/>
  <c r="AC416" i="1"/>
  <c r="AA416" i="1"/>
  <c r="Z416" i="1"/>
  <c r="Y416" i="1"/>
  <c r="AD415" i="1"/>
  <c r="AC415" i="1"/>
  <c r="AA415" i="1"/>
  <c r="Z415" i="1"/>
  <c r="Y415" i="1"/>
  <c r="AD414" i="1"/>
  <c r="AC414" i="1"/>
  <c r="AA414" i="1"/>
  <c r="Z414" i="1"/>
  <c r="Y414" i="1"/>
  <c r="AD413" i="1"/>
  <c r="AC413" i="1"/>
  <c r="AA413" i="1"/>
  <c r="Z413" i="1"/>
  <c r="Y413" i="1"/>
  <c r="X412" i="1"/>
  <c r="W412" i="1"/>
  <c r="V412" i="1"/>
  <c r="U412" i="1"/>
  <c r="T412" i="1"/>
  <c r="S412" i="1"/>
  <c r="P412" i="1"/>
  <c r="M412" i="1"/>
  <c r="J412" i="1"/>
  <c r="G412" i="1"/>
  <c r="D412" i="1"/>
  <c r="AD411" i="1"/>
  <c r="AC411" i="1"/>
  <c r="AA411" i="1"/>
  <c r="Z411" i="1"/>
  <c r="Y411" i="1"/>
  <c r="AD410" i="1"/>
  <c r="AC410" i="1"/>
  <c r="AA410" i="1"/>
  <c r="Z410" i="1"/>
  <c r="Y410" i="1"/>
  <c r="P429" i="1"/>
  <c r="P15" i="1" s="1"/>
  <c r="AC15" i="1" s="1"/>
  <c r="O401" i="1"/>
  <c r="AD400" i="1"/>
  <c r="AC400" i="1"/>
  <c r="AD398" i="1"/>
  <c r="AC398" i="1"/>
  <c r="Z398" i="1"/>
  <c r="Q398" i="1"/>
  <c r="R398" i="1" s="1"/>
  <c r="N398" i="1"/>
  <c r="O398" i="1" s="1"/>
  <c r="AD397" i="1"/>
  <c r="AC397" i="1"/>
  <c r="Y397" i="1"/>
  <c r="AD396" i="1"/>
  <c r="AD395" i="1" s="1"/>
  <c r="AC396" i="1"/>
  <c r="AC395" i="1" s="1"/>
  <c r="Z396" i="1"/>
  <c r="Z395" i="1" s="1"/>
  <c r="Y396" i="1"/>
  <c r="R396" i="1"/>
  <c r="N396" i="1"/>
  <c r="K396" i="1"/>
  <c r="H396" i="1"/>
  <c r="H395" i="1" s="1"/>
  <c r="I395" i="1" s="1"/>
  <c r="E396" i="1"/>
  <c r="C384" i="1"/>
  <c r="Y380" i="1"/>
  <c r="Y379" i="1"/>
  <c r="Y378" i="1"/>
  <c r="Y377" i="1"/>
  <c r="AD374" i="1"/>
  <c r="AD373" i="1" s="1"/>
  <c r="AC374" i="1"/>
  <c r="AC373" i="1" s="1"/>
  <c r="Z374" i="1"/>
  <c r="Z373" i="1" s="1"/>
  <c r="Y374" i="1"/>
  <c r="R374" i="1"/>
  <c r="N374" i="1"/>
  <c r="O374" i="1" s="1"/>
  <c r="K374" i="1"/>
  <c r="L374" i="1" s="1"/>
  <c r="H374" i="1"/>
  <c r="H373" i="1" s="1"/>
  <c r="E374" i="1"/>
  <c r="Q373" i="1"/>
  <c r="P373" i="1"/>
  <c r="M373" i="1"/>
  <c r="K373" i="1"/>
  <c r="J373" i="1"/>
  <c r="G373" i="1"/>
  <c r="D373" i="1"/>
  <c r="AD370" i="1"/>
  <c r="AD369" i="1" s="1"/>
  <c r="AC370" i="1"/>
  <c r="AC369" i="1" s="1"/>
  <c r="AA370" i="1"/>
  <c r="AA369" i="1" s="1"/>
  <c r="Z370" i="1"/>
  <c r="Z369" i="1" s="1"/>
  <c r="Y370" i="1"/>
  <c r="R370" i="1"/>
  <c r="O370" i="1"/>
  <c r="L370" i="1"/>
  <c r="I370" i="1"/>
  <c r="F370" i="1"/>
  <c r="Y369" i="1"/>
  <c r="R369" i="1"/>
  <c r="O369" i="1"/>
  <c r="L369" i="1"/>
  <c r="I369" i="1"/>
  <c r="F369" i="1"/>
  <c r="AD358" i="1"/>
  <c r="AC358" i="1"/>
  <c r="AA358" i="1"/>
  <c r="Z358" i="1"/>
  <c r="Y358" i="1"/>
  <c r="I358" i="1"/>
  <c r="AD357" i="1"/>
  <c r="AC357" i="1"/>
  <c r="Z357" i="1"/>
  <c r="Y357" i="1"/>
  <c r="R357" i="1"/>
  <c r="O357" i="1"/>
  <c r="K357" i="1"/>
  <c r="AA357" i="1" s="1"/>
  <c r="I357" i="1"/>
  <c r="AD356" i="1"/>
  <c r="AC356" i="1"/>
  <c r="AA356" i="1"/>
  <c r="Z356" i="1"/>
  <c r="Y356" i="1"/>
  <c r="I356" i="1"/>
  <c r="AD355" i="1"/>
  <c r="AC355" i="1"/>
  <c r="AA355" i="1"/>
  <c r="Z355" i="1"/>
  <c r="Y355" i="1"/>
  <c r="I355" i="1"/>
  <c r="F355" i="1"/>
  <c r="X354" i="1"/>
  <c r="W354" i="1"/>
  <c r="V354" i="1"/>
  <c r="U354" i="1"/>
  <c r="T354" i="1"/>
  <c r="S354" i="1"/>
  <c r="Q354" i="1"/>
  <c r="P354" i="1"/>
  <c r="N354" i="1"/>
  <c r="M354" i="1"/>
  <c r="J354" i="1"/>
  <c r="H354" i="1"/>
  <c r="G354" i="1"/>
  <c r="E354" i="1"/>
  <c r="D354" i="1"/>
  <c r="AD348" i="1"/>
  <c r="AC348" i="1"/>
  <c r="AA348" i="1"/>
  <c r="Z348" i="1"/>
  <c r="Y348" i="1"/>
  <c r="R348" i="1"/>
  <c r="O348" i="1"/>
  <c r="L348" i="1"/>
  <c r="I348" i="1"/>
  <c r="AD347" i="1"/>
  <c r="AC347" i="1"/>
  <c r="AA347" i="1"/>
  <c r="Z347" i="1"/>
  <c r="Y347" i="1"/>
  <c r="I347" i="1"/>
  <c r="F347" i="1"/>
  <c r="AD346" i="1"/>
  <c r="AC346" i="1"/>
  <c r="AA346" i="1"/>
  <c r="Z346" i="1"/>
  <c r="Y346" i="1"/>
  <c r="R346" i="1"/>
  <c r="O346" i="1"/>
  <c r="L346" i="1"/>
  <c r="I346" i="1"/>
  <c r="X345" i="1"/>
  <c r="W345" i="1"/>
  <c r="V345" i="1"/>
  <c r="U345" i="1"/>
  <c r="T345" i="1"/>
  <c r="S345" i="1"/>
  <c r="Q345" i="1"/>
  <c r="P345" i="1"/>
  <c r="N345" i="1"/>
  <c r="M345" i="1"/>
  <c r="K345" i="1"/>
  <c r="J345" i="1"/>
  <c r="H345" i="1"/>
  <c r="G345" i="1"/>
  <c r="E345" i="1"/>
  <c r="D345" i="1"/>
  <c r="AD332" i="1"/>
  <c r="AC332" i="1"/>
  <c r="AA332" i="1"/>
  <c r="Z332" i="1"/>
  <c r="Y332" i="1"/>
  <c r="I332" i="1"/>
  <c r="AD331" i="1"/>
  <c r="AC331" i="1"/>
  <c r="AA331" i="1"/>
  <c r="Z331" i="1"/>
  <c r="Y331" i="1"/>
  <c r="I331" i="1"/>
  <c r="AD330" i="1"/>
  <c r="AC330" i="1"/>
  <c r="AA330" i="1"/>
  <c r="Z330" i="1"/>
  <c r="Y330" i="1"/>
  <c r="I330" i="1"/>
  <c r="H329" i="1"/>
  <c r="G329" i="1"/>
  <c r="AD321" i="1"/>
  <c r="AC321" i="1"/>
  <c r="AA321" i="1"/>
  <c r="Z321" i="1"/>
  <c r="Y321" i="1"/>
  <c r="I321" i="1"/>
  <c r="F321" i="1"/>
  <c r="AD320" i="1"/>
  <c r="AC320" i="1"/>
  <c r="AA320" i="1"/>
  <c r="Z320" i="1"/>
  <c r="Y320" i="1"/>
  <c r="I320" i="1"/>
  <c r="F320" i="1"/>
  <c r="AD319" i="1"/>
  <c r="AC319" i="1"/>
  <c r="AA319" i="1"/>
  <c r="Z319" i="1"/>
  <c r="Y319" i="1"/>
  <c r="R319" i="1"/>
  <c r="O319" i="1"/>
  <c r="L319" i="1"/>
  <c r="I319" i="1"/>
  <c r="AD318" i="1"/>
  <c r="AC318" i="1"/>
  <c r="AA318" i="1"/>
  <c r="Z318" i="1"/>
  <c r="Y318" i="1"/>
  <c r="I318" i="1"/>
  <c r="AD317" i="1"/>
  <c r="AC317" i="1"/>
  <c r="Z317" i="1"/>
  <c r="Y317" i="1"/>
  <c r="R317" i="1"/>
  <c r="O317" i="1"/>
  <c r="L317" i="1"/>
  <c r="H317" i="1"/>
  <c r="I317" i="1" s="1"/>
  <c r="E317" i="1"/>
  <c r="E316" i="1" s="1"/>
  <c r="X316" i="1"/>
  <c r="W316" i="1"/>
  <c r="V316" i="1"/>
  <c r="U316" i="1"/>
  <c r="T316" i="1"/>
  <c r="S316" i="1"/>
  <c r="Q316" i="1"/>
  <c r="P316" i="1"/>
  <c r="N316" i="1"/>
  <c r="M316" i="1"/>
  <c r="K316" i="1"/>
  <c r="J316" i="1"/>
  <c r="G316" i="1"/>
  <c r="D316" i="1"/>
  <c r="F306" i="1"/>
  <c r="E306" i="1"/>
  <c r="Y304" i="1"/>
  <c r="Y303" i="1"/>
  <c r="AD302" i="1"/>
  <c r="AE302" i="1" s="1"/>
  <c r="AC302" i="1"/>
  <c r="Z302" i="1"/>
  <c r="Y302" i="1"/>
  <c r="L302" i="1"/>
  <c r="I302" i="1"/>
  <c r="AD301" i="1"/>
  <c r="AC301" i="1"/>
  <c r="AA301" i="1"/>
  <c r="Z301" i="1"/>
  <c r="Y301" i="1"/>
  <c r="I301" i="1"/>
  <c r="AD300" i="1"/>
  <c r="AC300" i="1"/>
  <c r="AA300" i="1"/>
  <c r="Z300" i="1"/>
  <c r="Y300" i="1"/>
  <c r="I300" i="1"/>
  <c r="X299" i="1"/>
  <c r="W299" i="1"/>
  <c r="V299" i="1"/>
  <c r="U299" i="1"/>
  <c r="T299" i="1"/>
  <c r="S299" i="1"/>
  <c r="P299" i="1"/>
  <c r="M299" i="1"/>
  <c r="K299" i="1"/>
  <c r="J299" i="1"/>
  <c r="H299" i="1"/>
  <c r="G299" i="1"/>
  <c r="D299" i="1"/>
  <c r="AD296" i="1"/>
  <c r="AC296" i="1"/>
  <c r="AA296" i="1"/>
  <c r="Z296" i="1"/>
  <c r="Y296" i="1"/>
  <c r="I296" i="1"/>
  <c r="AD295" i="1"/>
  <c r="AC295" i="1"/>
  <c r="AA295" i="1"/>
  <c r="Z295" i="1"/>
  <c r="Y295" i="1"/>
  <c r="I295" i="1"/>
  <c r="AD294" i="1"/>
  <c r="AC294" i="1"/>
  <c r="AA294" i="1"/>
  <c r="Z294" i="1"/>
  <c r="Y294" i="1"/>
  <c r="I294" i="1"/>
  <c r="AD293" i="1"/>
  <c r="AC293" i="1"/>
  <c r="AA293" i="1"/>
  <c r="Z293" i="1"/>
  <c r="Y293" i="1"/>
  <c r="I293" i="1"/>
  <c r="X292" i="1"/>
  <c r="W292" i="1"/>
  <c r="V292" i="1"/>
  <c r="U292" i="1"/>
  <c r="T292" i="1"/>
  <c r="S292" i="1"/>
  <c r="P292" i="1"/>
  <c r="M292" i="1"/>
  <c r="J292" i="1"/>
  <c r="H292" i="1"/>
  <c r="G292" i="1"/>
  <c r="D292" i="1"/>
  <c r="AD290" i="1"/>
  <c r="AC290" i="1"/>
  <c r="AA290" i="1"/>
  <c r="Z290" i="1"/>
  <c r="Y290" i="1"/>
  <c r="AD289" i="1"/>
  <c r="AC289" i="1"/>
  <c r="AA289" i="1"/>
  <c r="Z289" i="1"/>
  <c r="Y289" i="1"/>
  <c r="R289" i="1"/>
  <c r="O289" i="1"/>
  <c r="L289" i="1"/>
  <c r="I289" i="1"/>
  <c r="AD288" i="1"/>
  <c r="AC288" i="1"/>
  <c r="AA288" i="1"/>
  <c r="Z288" i="1"/>
  <c r="Y288" i="1"/>
  <c r="I288" i="1"/>
  <c r="X287" i="1"/>
  <c r="W287" i="1"/>
  <c r="V287" i="1"/>
  <c r="U287" i="1"/>
  <c r="T287" i="1"/>
  <c r="S287" i="1"/>
  <c r="Q287" i="1"/>
  <c r="Q306" i="1" s="1"/>
  <c r="Q13" i="1" s="1"/>
  <c r="P287" i="1"/>
  <c r="N287" i="1"/>
  <c r="N306" i="1" s="1"/>
  <c r="N13" i="1" s="1"/>
  <c r="M287" i="1"/>
  <c r="K287" i="1"/>
  <c r="J287" i="1"/>
  <c r="H287" i="1"/>
  <c r="G287" i="1"/>
  <c r="D287" i="1"/>
  <c r="Y269" i="1"/>
  <c r="Y268" i="1"/>
  <c r="Y267" i="1"/>
  <c r="Y266" i="1"/>
  <c r="Y265" i="1"/>
  <c r="Y264" i="1"/>
  <c r="Y263" i="1"/>
  <c r="Y262" i="1"/>
  <c r="Y261" i="1"/>
  <c r="Y260" i="1"/>
  <c r="AD259" i="1"/>
  <c r="AC259" i="1"/>
  <c r="AA259" i="1"/>
  <c r="Z259" i="1"/>
  <c r="Y259" i="1"/>
  <c r="I259" i="1"/>
  <c r="AD258" i="1"/>
  <c r="AC258" i="1"/>
  <c r="AA258" i="1"/>
  <c r="Z258" i="1"/>
  <c r="Y258" i="1"/>
  <c r="I258" i="1"/>
  <c r="AD257" i="1"/>
  <c r="AC257" i="1"/>
  <c r="AA257" i="1"/>
  <c r="Z257" i="1"/>
  <c r="Y257" i="1"/>
  <c r="R257" i="1"/>
  <c r="L257" i="1"/>
  <c r="I257" i="1"/>
  <c r="X256" i="1"/>
  <c r="W256" i="1"/>
  <c r="V256" i="1"/>
  <c r="U256" i="1"/>
  <c r="T256" i="1"/>
  <c r="S256" i="1"/>
  <c r="Q256" i="1"/>
  <c r="P256" i="1"/>
  <c r="M256" i="1"/>
  <c r="K256" i="1"/>
  <c r="J256" i="1"/>
  <c r="H256" i="1"/>
  <c r="G256" i="1"/>
  <c r="E256" i="1"/>
  <c r="D256" i="1"/>
  <c r="AD254" i="1"/>
  <c r="AC254" i="1"/>
  <c r="AA254" i="1"/>
  <c r="Z254" i="1"/>
  <c r="Y254" i="1"/>
  <c r="R254" i="1"/>
  <c r="O254" i="1"/>
  <c r="L254" i="1"/>
  <c r="I254" i="1"/>
  <c r="AD253" i="1"/>
  <c r="AC253" i="1"/>
  <c r="AA253" i="1"/>
  <c r="Z253" i="1"/>
  <c r="Y253" i="1"/>
  <c r="R253" i="1"/>
  <c r="O253" i="1"/>
  <c r="L253" i="1"/>
  <c r="I253" i="1"/>
  <c r="AD252" i="1"/>
  <c r="AC252" i="1"/>
  <c r="AA252" i="1"/>
  <c r="Z252" i="1"/>
  <c r="Y252" i="1"/>
  <c r="L252" i="1"/>
  <c r="I252" i="1"/>
  <c r="X251" i="1"/>
  <c r="W251" i="1"/>
  <c r="V251" i="1"/>
  <c r="U251" i="1"/>
  <c r="T251" i="1"/>
  <c r="S251" i="1"/>
  <c r="Q251" i="1"/>
  <c r="P251" i="1"/>
  <c r="N251" i="1"/>
  <c r="M251" i="1"/>
  <c r="K251" i="1"/>
  <c r="J251" i="1"/>
  <c r="H251" i="1"/>
  <c r="G251" i="1"/>
  <c r="E251" i="1"/>
  <c r="D251" i="1"/>
  <c r="AD246" i="1"/>
  <c r="AC246" i="1"/>
  <c r="Z246" i="1"/>
  <c r="Y246" i="1"/>
  <c r="R246" i="1"/>
  <c r="O246" i="1"/>
  <c r="K246" i="1"/>
  <c r="L246" i="1" s="1"/>
  <c r="I246" i="1"/>
  <c r="E246" i="1"/>
  <c r="E241" i="1" s="1"/>
  <c r="AD245" i="1"/>
  <c r="AC245" i="1"/>
  <c r="AA245" i="1"/>
  <c r="Z245" i="1"/>
  <c r="Y245" i="1"/>
  <c r="R245" i="1"/>
  <c r="O245" i="1"/>
  <c r="L245" i="1"/>
  <c r="I245" i="1"/>
  <c r="F245" i="1"/>
  <c r="AD244" i="1"/>
  <c r="AC244" i="1"/>
  <c r="AA244" i="1"/>
  <c r="Z244" i="1"/>
  <c r="Y244" i="1"/>
  <c r="R244" i="1"/>
  <c r="O244" i="1"/>
  <c r="L244" i="1"/>
  <c r="I244" i="1"/>
  <c r="F244" i="1"/>
  <c r="AD243" i="1"/>
  <c r="AC243" i="1"/>
  <c r="AA243" i="1"/>
  <c r="Z243" i="1"/>
  <c r="Y243" i="1"/>
  <c r="R243" i="1"/>
  <c r="O243" i="1"/>
  <c r="L243" i="1"/>
  <c r="I243" i="1"/>
  <c r="AD242" i="1"/>
  <c r="AC242" i="1"/>
  <c r="AA242" i="1"/>
  <c r="Z242" i="1"/>
  <c r="Y242" i="1"/>
  <c r="I242" i="1"/>
  <c r="X241" i="1"/>
  <c r="W241" i="1"/>
  <c r="V241" i="1"/>
  <c r="U241" i="1"/>
  <c r="T241" i="1"/>
  <c r="S241" i="1"/>
  <c r="Q241" i="1"/>
  <c r="P241" i="1"/>
  <c r="N241" i="1"/>
  <c r="M241" i="1"/>
  <c r="J241" i="1"/>
  <c r="H241" i="1"/>
  <c r="G241" i="1"/>
  <c r="D241" i="1"/>
  <c r="AD233" i="1"/>
  <c r="AC233" i="1"/>
  <c r="AA233" i="1"/>
  <c r="Z233" i="1"/>
  <c r="Y233" i="1"/>
  <c r="I233" i="1"/>
  <c r="AD232" i="1"/>
  <c r="AC232" i="1"/>
  <c r="AA232" i="1"/>
  <c r="Z232" i="1"/>
  <c r="Y232" i="1"/>
  <c r="I232" i="1"/>
  <c r="F232" i="1"/>
  <c r="AD231" i="1"/>
  <c r="AC231" i="1"/>
  <c r="AA231" i="1"/>
  <c r="Z231" i="1"/>
  <c r="Y231" i="1"/>
  <c r="I231" i="1"/>
  <c r="X230" i="1"/>
  <c r="W230" i="1"/>
  <c r="V230" i="1"/>
  <c r="U230" i="1"/>
  <c r="T230" i="1"/>
  <c r="S230" i="1"/>
  <c r="Q230" i="1"/>
  <c r="P230" i="1"/>
  <c r="M230" i="1"/>
  <c r="J230" i="1"/>
  <c r="H230" i="1"/>
  <c r="G230" i="1"/>
  <c r="E230" i="1"/>
  <c r="D230" i="1"/>
  <c r="Y218" i="1"/>
  <c r="Y217" i="1"/>
  <c r="Y216" i="1"/>
  <c r="Y215" i="1"/>
  <c r="Y214" i="1"/>
  <c r="Y209" i="1"/>
  <c r="Y208" i="1"/>
  <c r="Y207" i="1"/>
  <c r="AD206" i="1"/>
  <c r="AC206" i="1"/>
  <c r="AA206" i="1"/>
  <c r="Z206" i="1"/>
  <c r="Y206" i="1"/>
  <c r="R206" i="1"/>
  <c r="O206" i="1"/>
  <c r="L206" i="1"/>
  <c r="I206" i="1"/>
  <c r="F206" i="1"/>
  <c r="AD205" i="1"/>
  <c r="AC205" i="1"/>
  <c r="AA205" i="1"/>
  <c r="Z205" i="1"/>
  <c r="Y205" i="1"/>
  <c r="I205" i="1"/>
  <c r="X204" i="1"/>
  <c r="W204" i="1"/>
  <c r="V204" i="1"/>
  <c r="U204" i="1"/>
  <c r="T204" i="1"/>
  <c r="S204" i="1"/>
  <c r="Q204" i="1"/>
  <c r="P204" i="1"/>
  <c r="N204" i="1"/>
  <c r="M204" i="1"/>
  <c r="K204" i="1"/>
  <c r="J204" i="1"/>
  <c r="H204" i="1"/>
  <c r="G204" i="1"/>
  <c r="E204" i="1"/>
  <c r="D204" i="1"/>
  <c r="AD199" i="1"/>
  <c r="AC199" i="1"/>
  <c r="AA199" i="1"/>
  <c r="Z199" i="1"/>
  <c r="Y199" i="1"/>
  <c r="R199" i="1"/>
  <c r="O199" i="1"/>
  <c r="L199" i="1"/>
  <c r="I199" i="1"/>
  <c r="AD198" i="1"/>
  <c r="AC198" i="1"/>
  <c r="AA198" i="1"/>
  <c r="Z198" i="1"/>
  <c r="Y198" i="1"/>
  <c r="I198" i="1"/>
  <c r="F198" i="1"/>
  <c r="AD197" i="1"/>
  <c r="AC197" i="1"/>
  <c r="AA197" i="1"/>
  <c r="Z197" i="1"/>
  <c r="Y197" i="1"/>
  <c r="R197" i="1"/>
  <c r="O197" i="1"/>
  <c r="L197" i="1"/>
  <c r="I197" i="1"/>
  <c r="F197" i="1"/>
  <c r="AD196" i="1"/>
  <c r="AC196" i="1"/>
  <c r="AA196" i="1"/>
  <c r="Z196" i="1"/>
  <c r="Y196" i="1"/>
  <c r="I196" i="1"/>
  <c r="F196" i="1"/>
  <c r="AD195" i="1"/>
  <c r="AC195" i="1"/>
  <c r="AA195" i="1"/>
  <c r="Z195" i="1"/>
  <c r="Y195" i="1"/>
  <c r="I195" i="1"/>
  <c r="F195" i="1"/>
  <c r="X194" i="1"/>
  <c r="W194" i="1"/>
  <c r="V194" i="1"/>
  <c r="U194" i="1"/>
  <c r="T194" i="1"/>
  <c r="S194" i="1"/>
  <c r="Q194" i="1"/>
  <c r="P194" i="1"/>
  <c r="N194" i="1"/>
  <c r="M194" i="1"/>
  <c r="K194" i="1"/>
  <c r="J194" i="1"/>
  <c r="H194" i="1"/>
  <c r="G194" i="1"/>
  <c r="E194" i="1"/>
  <c r="D194" i="1"/>
  <c r="AD191" i="1"/>
  <c r="AC191" i="1"/>
  <c r="Z191" i="1"/>
  <c r="Y191" i="1"/>
  <c r="R191" i="1"/>
  <c r="N191" i="1"/>
  <c r="O191" i="1" s="1"/>
  <c r="L191" i="1"/>
  <c r="I191" i="1"/>
  <c r="F191" i="1"/>
  <c r="AD190" i="1"/>
  <c r="AC190" i="1"/>
  <c r="Z190" i="1"/>
  <c r="Y190" i="1"/>
  <c r="R190" i="1"/>
  <c r="N190" i="1"/>
  <c r="AA190" i="1" s="1"/>
  <c r="L190" i="1"/>
  <c r="I190" i="1"/>
  <c r="F190" i="1"/>
  <c r="AD189" i="1"/>
  <c r="AC189" i="1"/>
  <c r="AA189" i="1"/>
  <c r="Z189" i="1"/>
  <c r="Y189" i="1"/>
  <c r="I189" i="1"/>
  <c r="AD188" i="1"/>
  <c r="AC188" i="1"/>
  <c r="AA188" i="1"/>
  <c r="Z188" i="1"/>
  <c r="Y188" i="1"/>
  <c r="I188" i="1"/>
  <c r="F188" i="1"/>
  <c r="X187" i="1"/>
  <c r="W187" i="1"/>
  <c r="V187" i="1"/>
  <c r="U187" i="1"/>
  <c r="T187" i="1"/>
  <c r="S187" i="1"/>
  <c r="Q187" i="1"/>
  <c r="P187" i="1"/>
  <c r="M187" i="1"/>
  <c r="K187" i="1"/>
  <c r="J187" i="1"/>
  <c r="H187" i="1"/>
  <c r="G187" i="1"/>
  <c r="E187" i="1"/>
  <c r="D187" i="1"/>
  <c r="Y174" i="1"/>
  <c r="Y173" i="1"/>
  <c r="Y172" i="1"/>
  <c r="Y171" i="1"/>
  <c r="AD170" i="1"/>
  <c r="AC170" i="1"/>
  <c r="AA170" i="1"/>
  <c r="Z170" i="1"/>
  <c r="Y170" i="1"/>
  <c r="R170" i="1"/>
  <c r="O170" i="1"/>
  <c r="L170" i="1"/>
  <c r="I170" i="1"/>
  <c r="F170" i="1"/>
  <c r="AD169" i="1"/>
  <c r="AC169" i="1"/>
  <c r="AA169" i="1"/>
  <c r="Z169" i="1"/>
  <c r="Y169" i="1"/>
  <c r="R169" i="1"/>
  <c r="O169" i="1"/>
  <c r="L169" i="1"/>
  <c r="I169" i="1"/>
  <c r="F169" i="1"/>
  <c r="AD159" i="1"/>
  <c r="AC159" i="1"/>
  <c r="AA159" i="1"/>
  <c r="Z159" i="1"/>
  <c r="Y159" i="1"/>
  <c r="I159" i="1"/>
  <c r="F159" i="1"/>
  <c r="AD158" i="1"/>
  <c r="AC158" i="1"/>
  <c r="AA158" i="1"/>
  <c r="Z158" i="1"/>
  <c r="Y158" i="1"/>
  <c r="O158" i="1"/>
  <c r="I158" i="1"/>
  <c r="AD157" i="1"/>
  <c r="AC157" i="1"/>
  <c r="AA157" i="1"/>
  <c r="Z157" i="1"/>
  <c r="Y157" i="1"/>
  <c r="I157" i="1"/>
  <c r="AD156" i="1"/>
  <c r="AC156" i="1"/>
  <c r="AA156" i="1"/>
  <c r="Z156" i="1"/>
  <c r="Y156" i="1"/>
  <c r="O156" i="1"/>
  <c r="I156" i="1"/>
  <c r="X155" i="1"/>
  <c r="W155" i="1"/>
  <c r="V155" i="1"/>
  <c r="U155" i="1"/>
  <c r="T155" i="1"/>
  <c r="S155" i="1"/>
  <c r="Q155" i="1"/>
  <c r="P155" i="1"/>
  <c r="N155" i="1"/>
  <c r="M155" i="1"/>
  <c r="J155" i="1"/>
  <c r="L155" i="1" s="1"/>
  <c r="H155" i="1"/>
  <c r="G155" i="1"/>
  <c r="E155" i="1"/>
  <c r="D155" i="1"/>
  <c r="AD151" i="1"/>
  <c r="AC151" i="1"/>
  <c r="AA151" i="1"/>
  <c r="Z151" i="1"/>
  <c r="Y151" i="1"/>
  <c r="R151" i="1"/>
  <c r="O151" i="1"/>
  <c r="L151" i="1"/>
  <c r="I151" i="1"/>
  <c r="AD150" i="1"/>
  <c r="AC150" i="1"/>
  <c r="AA150" i="1"/>
  <c r="Z150" i="1"/>
  <c r="Y150" i="1"/>
  <c r="I150" i="1"/>
  <c r="AD149" i="1"/>
  <c r="AC149" i="1"/>
  <c r="AA149" i="1"/>
  <c r="Z149" i="1"/>
  <c r="Y149" i="1"/>
  <c r="R149" i="1"/>
  <c r="O149" i="1"/>
  <c r="L149" i="1"/>
  <c r="I149" i="1"/>
  <c r="X148" i="1"/>
  <c r="W148" i="1"/>
  <c r="V148" i="1"/>
  <c r="U148" i="1"/>
  <c r="T148" i="1"/>
  <c r="S148" i="1"/>
  <c r="Q148" i="1"/>
  <c r="P148" i="1"/>
  <c r="N148" i="1"/>
  <c r="M148" i="1"/>
  <c r="K148" i="1"/>
  <c r="K176" i="1" s="1"/>
  <c r="K10" i="1" s="1"/>
  <c r="J148" i="1"/>
  <c r="H148" i="1"/>
  <c r="G148" i="1"/>
  <c r="E148" i="1"/>
  <c r="D148" i="1"/>
  <c r="AD128" i="1"/>
  <c r="AC128" i="1"/>
  <c r="AA128" i="1"/>
  <c r="Z128" i="1"/>
  <c r="Y128" i="1"/>
  <c r="R128" i="1"/>
  <c r="I128" i="1"/>
  <c r="AD127" i="1"/>
  <c r="AC127" i="1"/>
  <c r="AA127" i="1"/>
  <c r="Z127" i="1"/>
  <c r="Y127" i="1"/>
  <c r="R127" i="1"/>
  <c r="O127" i="1"/>
  <c r="L127" i="1"/>
  <c r="I127" i="1"/>
  <c r="X126" i="1"/>
  <c r="W126" i="1"/>
  <c r="V126" i="1"/>
  <c r="U126" i="1"/>
  <c r="T126" i="1"/>
  <c r="S126" i="1"/>
  <c r="Q126" i="1"/>
  <c r="P126" i="1"/>
  <c r="N126" i="1"/>
  <c r="M126" i="1"/>
  <c r="K126" i="1"/>
  <c r="J126" i="1"/>
  <c r="H126" i="1"/>
  <c r="G126" i="1"/>
  <c r="E126" i="1"/>
  <c r="D126" i="1"/>
  <c r="AD124" i="1"/>
  <c r="AC124" i="1"/>
  <c r="AA124" i="1"/>
  <c r="Z124" i="1"/>
  <c r="Y124" i="1"/>
  <c r="R124" i="1"/>
  <c r="L124" i="1"/>
  <c r="I124" i="1"/>
  <c r="AD123" i="1"/>
  <c r="AC123" i="1"/>
  <c r="AA123" i="1"/>
  <c r="Z123" i="1"/>
  <c r="Y123" i="1"/>
  <c r="I123" i="1"/>
  <c r="AD122" i="1"/>
  <c r="AC122" i="1"/>
  <c r="AA122" i="1"/>
  <c r="Z122" i="1"/>
  <c r="Y122" i="1"/>
  <c r="R122" i="1"/>
  <c r="O122" i="1"/>
  <c r="L122" i="1"/>
  <c r="I122" i="1"/>
  <c r="Y121" i="1"/>
  <c r="I121" i="1"/>
  <c r="AD120" i="1"/>
  <c r="AC120" i="1"/>
  <c r="AA120" i="1"/>
  <c r="Z120" i="1"/>
  <c r="Y120" i="1"/>
  <c r="I120" i="1"/>
  <c r="X119" i="1"/>
  <c r="W119" i="1"/>
  <c r="V119" i="1"/>
  <c r="U119" i="1"/>
  <c r="T119" i="1"/>
  <c r="S119" i="1"/>
  <c r="Q119" i="1"/>
  <c r="P119" i="1"/>
  <c r="N119" i="1"/>
  <c r="M119" i="1"/>
  <c r="K119" i="1"/>
  <c r="J119" i="1"/>
  <c r="H119" i="1"/>
  <c r="G119" i="1"/>
  <c r="E119" i="1"/>
  <c r="D119" i="1"/>
  <c r="AD108" i="1"/>
  <c r="AC108" i="1"/>
  <c r="AA108" i="1"/>
  <c r="Z108" i="1"/>
  <c r="Y108" i="1"/>
  <c r="R108" i="1"/>
  <c r="O108" i="1"/>
  <c r="L108" i="1"/>
  <c r="I108" i="1"/>
  <c r="AD107" i="1"/>
  <c r="AC107" i="1"/>
  <c r="AA107" i="1"/>
  <c r="Z107" i="1"/>
  <c r="Y107" i="1"/>
  <c r="R107" i="1"/>
  <c r="O107" i="1"/>
  <c r="L107" i="1"/>
  <c r="I107" i="1"/>
  <c r="AD106" i="1"/>
  <c r="AC106" i="1"/>
  <c r="AA106" i="1"/>
  <c r="Z106" i="1"/>
  <c r="Y106" i="1"/>
  <c r="I106" i="1"/>
  <c r="F106" i="1"/>
  <c r="X105" i="1"/>
  <c r="W105" i="1"/>
  <c r="V105" i="1"/>
  <c r="U105" i="1"/>
  <c r="T105" i="1"/>
  <c r="S105" i="1"/>
  <c r="Q105" i="1"/>
  <c r="P105" i="1"/>
  <c r="N105" i="1"/>
  <c r="M105" i="1"/>
  <c r="K105" i="1"/>
  <c r="J105" i="1"/>
  <c r="H105" i="1"/>
  <c r="G105" i="1"/>
  <c r="E105" i="1"/>
  <c r="D105" i="1"/>
  <c r="AD97" i="1"/>
  <c r="AD96" i="1" s="1"/>
  <c r="AC97" i="1"/>
  <c r="AC96" i="1" s="1"/>
  <c r="AA97" i="1"/>
  <c r="AA96" i="1" s="1"/>
  <c r="Z97" i="1"/>
  <c r="Z96" i="1" s="1"/>
  <c r="Y97" i="1"/>
  <c r="R97" i="1"/>
  <c r="O97" i="1"/>
  <c r="L97" i="1"/>
  <c r="I97" i="1"/>
  <c r="Y96" i="1"/>
  <c r="R96" i="1"/>
  <c r="O96" i="1"/>
  <c r="L96" i="1"/>
  <c r="I96" i="1"/>
  <c r="AD78" i="1"/>
  <c r="AC78" i="1"/>
  <c r="AA78" i="1"/>
  <c r="Z78" i="1"/>
  <c r="Y78" i="1"/>
  <c r="L78" i="1"/>
  <c r="I78" i="1"/>
  <c r="AD77" i="1"/>
  <c r="AC77" i="1"/>
  <c r="Z77" i="1"/>
  <c r="Y77" i="1"/>
  <c r="R77" i="1"/>
  <c r="O77" i="1"/>
  <c r="L77" i="1"/>
  <c r="H77" i="1"/>
  <c r="I77" i="1" s="1"/>
  <c r="AD76" i="1"/>
  <c r="AC76" i="1"/>
  <c r="AA76" i="1"/>
  <c r="Z76" i="1"/>
  <c r="Y76" i="1"/>
  <c r="I76" i="1"/>
  <c r="F76" i="1"/>
  <c r="AD75" i="1"/>
  <c r="AC75" i="1"/>
  <c r="AA75" i="1"/>
  <c r="Z75" i="1"/>
  <c r="Y75" i="1"/>
  <c r="I75" i="1"/>
  <c r="AD74" i="1"/>
  <c r="AC74" i="1"/>
  <c r="Z74" i="1"/>
  <c r="Y74" i="1"/>
  <c r="R74" i="1"/>
  <c r="N74" i="1"/>
  <c r="O74" i="1" s="1"/>
  <c r="L74" i="1"/>
  <c r="H74" i="1"/>
  <c r="I74" i="1" s="1"/>
  <c r="X73" i="1"/>
  <c r="W73" i="1"/>
  <c r="V73" i="1"/>
  <c r="U73" i="1"/>
  <c r="T73" i="1"/>
  <c r="S73" i="1"/>
  <c r="Q73" i="1"/>
  <c r="P73" i="1"/>
  <c r="M73" i="1"/>
  <c r="K73" i="1"/>
  <c r="J73" i="1"/>
  <c r="G73" i="1"/>
  <c r="E73" i="1"/>
  <c r="D73" i="1"/>
  <c r="AD62" i="1"/>
  <c r="AC62" i="1"/>
  <c r="AA62" i="1"/>
  <c r="Z62" i="1"/>
  <c r="Y62" i="1"/>
  <c r="R62" i="1"/>
  <c r="O62" i="1"/>
  <c r="L62" i="1"/>
  <c r="I62" i="1"/>
  <c r="F62" i="1"/>
  <c r="AD61" i="1"/>
  <c r="AC61" i="1"/>
  <c r="Z61" i="1"/>
  <c r="Y61" i="1"/>
  <c r="H61" i="1"/>
  <c r="AA61" i="1" s="1"/>
  <c r="X60" i="1"/>
  <c r="W60" i="1"/>
  <c r="V60" i="1"/>
  <c r="U60" i="1"/>
  <c r="T60" i="1"/>
  <c r="S60" i="1"/>
  <c r="Q60" i="1"/>
  <c r="P60" i="1"/>
  <c r="N60" i="1"/>
  <c r="M60" i="1"/>
  <c r="K60" i="1"/>
  <c r="J60" i="1"/>
  <c r="G60" i="1"/>
  <c r="E60" i="1"/>
  <c r="D60" i="1"/>
  <c r="AD52" i="1"/>
  <c r="AC52" i="1"/>
  <c r="AA52" i="1"/>
  <c r="Z52" i="1"/>
  <c r="Y52" i="1"/>
  <c r="R52" i="1"/>
  <c r="O52" i="1"/>
  <c r="L52" i="1"/>
  <c r="I52" i="1"/>
  <c r="F52" i="1"/>
  <c r="AD51" i="1"/>
  <c r="AC51" i="1"/>
  <c r="Z51" i="1"/>
  <c r="Y51" i="1"/>
  <c r="R51" i="1"/>
  <c r="N51" i="1"/>
  <c r="O51" i="1" s="1"/>
  <c r="K51" i="1"/>
  <c r="L51" i="1" s="1"/>
  <c r="H51" i="1"/>
  <c r="E51" i="1"/>
  <c r="F51" i="1" s="1"/>
  <c r="AD50" i="1"/>
  <c r="AC50" i="1"/>
  <c r="AA50" i="1"/>
  <c r="Z50" i="1"/>
  <c r="Y50" i="1"/>
  <c r="R50" i="1"/>
  <c r="O50" i="1"/>
  <c r="L50" i="1"/>
  <c r="I50" i="1"/>
  <c r="F50" i="1"/>
  <c r="AD49" i="1"/>
  <c r="AC49" i="1"/>
  <c r="AA49" i="1"/>
  <c r="Z49" i="1"/>
  <c r="Y49" i="1"/>
  <c r="R49" i="1"/>
  <c r="O49" i="1"/>
  <c r="L49" i="1"/>
  <c r="I49" i="1"/>
  <c r="F49" i="1"/>
  <c r="AD48" i="1"/>
  <c r="AC48" i="1"/>
  <c r="AA48" i="1"/>
  <c r="Z48" i="1"/>
  <c r="Y48" i="1"/>
  <c r="I48" i="1"/>
  <c r="AD47" i="1"/>
  <c r="AC47" i="1"/>
  <c r="AA47" i="1"/>
  <c r="Z47" i="1"/>
  <c r="Y47" i="1"/>
  <c r="R47" i="1"/>
  <c r="O47" i="1"/>
  <c r="L47" i="1"/>
  <c r="I47" i="1"/>
  <c r="F47" i="1"/>
  <c r="X46" i="1"/>
  <c r="W46" i="1"/>
  <c r="V46" i="1"/>
  <c r="U46" i="1"/>
  <c r="T46" i="1"/>
  <c r="S46" i="1"/>
  <c r="Q46" i="1"/>
  <c r="P46" i="1"/>
  <c r="N46" i="1"/>
  <c r="M46" i="1"/>
  <c r="J46" i="1"/>
  <c r="G46" i="1"/>
  <c r="D46" i="1"/>
  <c r="AD39" i="1"/>
  <c r="AC39" i="1"/>
  <c r="AA39" i="1"/>
  <c r="Z39" i="1"/>
  <c r="Y39" i="1"/>
  <c r="I39" i="1"/>
  <c r="AD38" i="1"/>
  <c r="AC38" i="1"/>
  <c r="AA38" i="1"/>
  <c r="Z38" i="1"/>
  <c r="Y38" i="1"/>
  <c r="I38" i="1"/>
  <c r="AC37" i="1"/>
  <c r="AA37" i="1"/>
  <c r="Z37" i="1"/>
  <c r="X37" i="1"/>
  <c r="W37" i="1"/>
  <c r="V37" i="1"/>
  <c r="U37" i="1"/>
  <c r="T37" i="1"/>
  <c r="I37" i="1"/>
  <c r="AA36" i="1"/>
  <c r="X36" i="1"/>
  <c r="W36" i="1"/>
  <c r="V36" i="1"/>
  <c r="U36" i="1"/>
  <c r="T36" i="1"/>
  <c r="S36" i="1"/>
  <c r="P36" i="1"/>
  <c r="R36" i="1" s="1"/>
  <c r="M36" i="1"/>
  <c r="O36" i="1" s="1"/>
  <c r="L36" i="1"/>
  <c r="I36" i="1"/>
  <c r="Q35" i="1"/>
  <c r="N35" i="1"/>
  <c r="K35" i="1"/>
  <c r="J35" i="1"/>
  <c r="H35" i="1"/>
  <c r="G35" i="1"/>
  <c r="E35" i="1"/>
  <c r="D35" i="1"/>
  <c r="C24" i="1"/>
  <c r="Y20" i="1"/>
  <c r="Y18" i="1"/>
  <c r="Y16" i="1"/>
  <c r="M15" i="1"/>
  <c r="O396" i="1" l="1"/>
  <c r="N395" i="1"/>
  <c r="O395" i="1" s="1"/>
  <c r="L396" i="1"/>
  <c r="K395" i="1"/>
  <c r="L395" i="1" s="1"/>
  <c r="F396" i="1"/>
  <c r="E395" i="1"/>
  <c r="F395" i="1" s="1"/>
  <c r="W429" i="1"/>
  <c r="W15" i="1" s="1"/>
  <c r="V429" i="1"/>
  <c r="V15" i="1" s="1"/>
  <c r="G138" i="1"/>
  <c r="G9" i="1" s="1"/>
  <c r="AC167" i="1"/>
  <c r="Z167" i="1"/>
  <c r="AA167" i="1"/>
  <c r="AD167" i="1"/>
  <c r="N274" i="1"/>
  <c r="N12" i="1" s="1"/>
  <c r="AB410" i="1"/>
  <c r="AB416" i="1"/>
  <c r="AD126" i="1"/>
  <c r="E46" i="1"/>
  <c r="F46" i="1" s="1"/>
  <c r="AA354" i="1"/>
  <c r="T35" i="1"/>
  <c r="O46" i="1"/>
  <c r="R46" i="1"/>
  <c r="P138" i="1"/>
  <c r="P9" i="1" s="1"/>
  <c r="AC9" i="1" s="1"/>
  <c r="R126" i="1"/>
  <c r="Q219" i="1"/>
  <c r="Q11" i="1" s="1"/>
  <c r="AC230" i="1"/>
  <c r="AB358" i="1"/>
  <c r="AE358" i="1" s="1"/>
  <c r="R119" i="1"/>
  <c r="AB149" i="1"/>
  <c r="AE149" i="1" s="1"/>
  <c r="AB197" i="1"/>
  <c r="AE197" i="1" s="1"/>
  <c r="AB199" i="1"/>
  <c r="AE199" i="1" s="1"/>
  <c r="R345" i="1"/>
  <c r="U384" i="1"/>
  <c r="U14" i="1" s="1"/>
  <c r="L119" i="1"/>
  <c r="Z126" i="1"/>
  <c r="AB128" i="1"/>
  <c r="AE128" i="1" s="1"/>
  <c r="E176" i="1"/>
  <c r="E10" i="1" s="1"/>
  <c r="R241" i="1"/>
  <c r="I256" i="1"/>
  <c r="AB300" i="1"/>
  <c r="AE300" i="1" s="1"/>
  <c r="I354" i="1"/>
  <c r="U429" i="1"/>
  <c r="U15" i="1" s="1"/>
  <c r="AB415" i="1"/>
  <c r="AD256" i="1"/>
  <c r="P306" i="1"/>
  <c r="P13" i="1" s="1"/>
  <c r="AC13" i="1" s="1"/>
  <c r="AC354" i="1"/>
  <c r="X138" i="1"/>
  <c r="X9" i="1" s="1"/>
  <c r="G429" i="1"/>
  <c r="G15" i="1" s="1"/>
  <c r="Q384" i="1"/>
  <c r="Q14" i="1" s="1"/>
  <c r="AA329" i="1"/>
  <c r="J429" i="1"/>
  <c r="J15" i="1" s="1"/>
  <c r="E219" i="1"/>
  <c r="E11" i="1" s="1"/>
  <c r="S219" i="1"/>
  <c r="S11" i="1" s="1"/>
  <c r="T384" i="1"/>
  <c r="T14" i="1" s="1"/>
  <c r="H60" i="1"/>
  <c r="I60" i="1" s="1"/>
  <c r="N373" i="1"/>
  <c r="O373" i="1" s="1"/>
  <c r="AA148" i="1"/>
  <c r="U219" i="1"/>
  <c r="U11" i="1" s="1"/>
  <c r="L60" i="1"/>
  <c r="AB106" i="1"/>
  <c r="AE106" i="1" s="1"/>
  <c r="L126" i="1"/>
  <c r="X176" i="1"/>
  <c r="X10" i="1" s="1"/>
  <c r="AC148" i="1"/>
  <c r="J219" i="1"/>
  <c r="J11" i="1" s="1"/>
  <c r="O194" i="1"/>
  <c r="R230" i="1"/>
  <c r="L287" i="1"/>
  <c r="AC287" i="1"/>
  <c r="G306" i="1"/>
  <c r="G13" i="1" s="1"/>
  <c r="H316" i="1"/>
  <c r="H384" i="1" s="1"/>
  <c r="AC329" i="1"/>
  <c r="I373" i="1"/>
  <c r="AD148" i="1"/>
  <c r="AB157" i="1"/>
  <c r="AE157" i="1" s="1"/>
  <c r="W306" i="1"/>
  <c r="W13" i="1" s="1"/>
  <c r="AB414" i="1"/>
  <c r="N429" i="1"/>
  <c r="O429" i="1" s="1"/>
  <c r="AA256" i="1"/>
  <c r="X306" i="1"/>
  <c r="X13" i="1" s="1"/>
  <c r="F398" i="1"/>
  <c r="AB244" i="1"/>
  <c r="AE244" i="1" s="1"/>
  <c r="O354" i="1"/>
  <c r="L35" i="1"/>
  <c r="O60" i="1"/>
  <c r="M138" i="1"/>
  <c r="M9" i="1" s="1"/>
  <c r="O126" i="1"/>
  <c r="AB127" i="1"/>
  <c r="I148" i="1"/>
  <c r="AB169" i="1"/>
  <c r="AA230" i="1"/>
  <c r="L256" i="1"/>
  <c r="AC256" i="1"/>
  <c r="AB290" i="1"/>
  <c r="AE290" i="1" s="1"/>
  <c r="T429" i="1"/>
  <c r="T15" i="1" s="1"/>
  <c r="AC412" i="1"/>
  <c r="AB150" i="1"/>
  <c r="AE150" i="1" s="1"/>
  <c r="G274" i="1"/>
  <c r="G12" i="1" s="1"/>
  <c r="O251" i="1"/>
  <c r="AD251" i="1"/>
  <c r="R373" i="1"/>
  <c r="P35" i="1"/>
  <c r="P85" i="1" s="1"/>
  <c r="P8" i="1" s="1"/>
  <c r="AC8" i="1" s="1"/>
  <c r="U35" i="1"/>
  <c r="U85" i="1" s="1"/>
  <c r="U8" i="1" s="1"/>
  <c r="F60" i="1"/>
  <c r="R60" i="1"/>
  <c r="AB205" i="1"/>
  <c r="AE205" i="1" s="1"/>
  <c r="I241" i="1"/>
  <c r="AB243" i="1"/>
  <c r="AE243" i="1" s="1"/>
  <c r="R316" i="1"/>
  <c r="AA412" i="1"/>
  <c r="AB75" i="1"/>
  <c r="AE75" i="1" s="1"/>
  <c r="AC60" i="1"/>
  <c r="Q85" i="1"/>
  <c r="Q8" i="1" s="1"/>
  <c r="V35" i="1"/>
  <c r="V85" i="1" s="1"/>
  <c r="V8" i="1" s="1"/>
  <c r="G219" i="1"/>
  <c r="G11" i="1" s="1"/>
  <c r="T219" i="1"/>
  <c r="T11" i="1" s="1"/>
  <c r="AC204" i="1"/>
  <c r="Z204" i="1"/>
  <c r="W274" i="1"/>
  <c r="W12" i="1" s="1"/>
  <c r="R251" i="1"/>
  <c r="D306" i="1"/>
  <c r="AA299" i="1"/>
  <c r="F345" i="1"/>
  <c r="AD345" i="1"/>
  <c r="E138" i="1"/>
  <c r="E9" i="1" s="1"/>
  <c r="L194" i="1"/>
  <c r="AB233" i="1"/>
  <c r="AE233" i="1" s="1"/>
  <c r="AD241" i="1"/>
  <c r="R256" i="1"/>
  <c r="AB259" i="1"/>
  <c r="AE259" i="1" s="1"/>
  <c r="S306" i="1"/>
  <c r="S13" i="1" s="1"/>
  <c r="AB288" i="1"/>
  <c r="AE288" i="1" s="1"/>
  <c r="AB293" i="1"/>
  <c r="AE293" i="1" s="1"/>
  <c r="I299" i="1"/>
  <c r="O316" i="1"/>
  <c r="I329" i="1"/>
  <c r="I345" i="1"/>
  <c r="AB356" i="1"/>
  <c r="AE356" i="1" s="1"/>
  <c r="Z429" i="1"/>
  <c r="AD155" i="1"/>
  <c r="T306" i="1"/>
  <c r="T13" i="1" s="1"/>
  <c r="AA292" i="1"/>
  <c r="AD329" i="1"/>
  <c r="AC429" i="1"/>
  <c r="Z60" i="1"/>
  <c r="Z119" i="1"/>
  <c r="W176" i="1"/>
  <c r="W10" i="1" s="1"/>
  <c r="AB151" i="1"/>
  <c r="AE151" i="1" s="1"/>
  <c r="S176" i="1"/>
  <c r="S10" i="1" s="1"/>
  <c r="L187" i="1"/>
  <c r="X219" i="1"/>
  <c r="X11" i="1" s="1"/>
  <c r="O204" i="1"/>
  <c r="AB232" i="1"/>
  <c r="AE232" i="1" s="1"/>
  <c r="AB252" i="1"/>
  <c r="AE252" i="1" s="1"/>
  <c r="AB258" i="1"/>
  <c r="AE258" i="1" s="1"/>
  <c r="AC292" i="1"/>
  <c r="AB296" i="1"/>
  <c r="AE296" i="1" s="1"/>
  <c r="K306" i="1"/>
  <c r="K13" i="1" s="1"/>
  <c r="AB332" i="1"/>
  <c r="AE332" i="1" s="1"/>
  <c r="L345" i="1"/>
  <c r="S429" i="1"/>
  <c r="S15" i="1" s="1"/>
  <c r="AD60" i="1"/>
  <c r="R204" i="1"/>
  <c r="AD299" i="1"/>
  <c r="AA396" i="1"/>
  <c r="AA395" i="1" s="1"/>
  <c r="AD36" i="1"/>
  <c r="K46" i="1"/>
  <c r="L46" i="1" s="1"/>
  <c r="AB52" i="1"/>
  <c r="AE52" i="1" s="1"/>
  <c r="AB78" i="1"/>
  <c r="AE78" i="1" s="1"/>
  <c r="L105" i="1"/>
  <c r="AC119" i="1"/>
  <c r="P176" i="1"/>
  <c r="P10" i="1" s="1"/>
  <c r="AC10" i="1" s="1"/>
  <c r="AB159" i="1"/>
  <c r="AE159" i="1" s="1"/>
  <c r="T274" i="1"/>
  <c r="T12" i="1" s="1"/>
  <c r="AA251" i="1"/>
  <c r="AB257" i="1"/>
  <c r="AE257" i="1" s="1"/>
  <c r="Y287" i="1"/>
  <c r="AB295" i="1"/>
  <c r="AE295" i="1" s="1"/>
  <c r="AB301" i="1"/>
  <c r="AE301" i="1" s="1"/>
  <c r="AC299" i="1"/>
  <c r="AB321" i="1"/>
  <c r="AE321" i="1" s="1"/>
  <c r="AB76" i="1"/>
  <c r="AE76" i="1" s="1"/>
  <c r="W138" i="1"/>
  <c r="W9" i="1" s="1"/>
  <c r="AD105" i="1"/>
  <c r="Q176" i="1"/>
  <c r="Q10" i="1" s="1"/>
  <c r="AB158" i="1"/>
  <c r="AE158" i="1" s="1"/>
  <c r="AB189" i="1"/>
  <c r="AE189" i="1" s="1"/>
  <c r="U274" i="1"/>
  <c r="U12" i="1" s="1"/>
  <c r="J384" i="1"/>
  <c r="J14" i="1" s="1"/>
  <c r="AB318" i="1"/>
  <c r="AE318" i="1" s="1"/>
  <c r="AB320" i="1"/>
  <c r="AE320" i="1" s="1"/>
  <c r="L401" i="1"/>
  <c r="AB38" i="1"/>
  <c r="AE38" i="1" s="1"/>
  <c r="AC46" i="1"/>
  <c r="AD429" i="1"/>
  <c r="L357" i="1"/>
  <c r="I374" i="1"/>
  <c r="Y398" i="1"/>
  <c r="F401" i="1"/>
  <c r="R401" i="1"/>
  <c r="AD287" i="1"/>
  <c r="P219" i="1"/>
  <c r="P11" i="1" s="1"/>
  <c r="AC11" i="1" s="1"/>
  <c r="AB206" i="1"/>
  <c r="AE206" i="1" s="1"/>
  <c r="AB245" i="1"/>
  <c r="AE245" i="1" s="1"/>
  <c r="L316" i="1"/>
  <c r="G85" i="1"/>
  <c r="G8" i="1" s="1"/>
  <c r="AA35" i="1"/>
  <c r="AB48" i="1"/>
  <c r="AE48" i="1" s="1"/>
  <c r="N73" i="1"/>
  <c r="O73" i="1" s="1"/>
  <c r="AA74" i="1"/>
  <c r="AB74" i="1" s="1"/>
  <c r="AA77" i="1"/>
  <c r="AB77" i="1" s="1"/>
  <c r="AE77" i="1" s="1"/>
  <c r="Y119" i="1"/>
  <c r="O119" i="1"/>
  <c r="AB120" i="1"/>
  <c r="AE120" i="1" s="1"/>
  <c r="AB123" i="1"/>
  <c r="AE123" i="1" s="1"/>
  <c r="AB156" i="1"/>
  <c r="AB190" i="1"/>
  <c r="AE190" i="1" s="1"/>
  <c r="M274" i="1"/>
  <c r="M12" i="1" s="1"/>
  <c r="X274" i="1"/>
  <c r="X12" i="1" s="1"/>
  <c r="AD230" i="1"/>
  <c r="Y256" i="1"/>
  <c r="Z292" i="1"/>
  <c r="L299" i="1"/>
  <c r="M384" i="1"/>
  <c r="M14" i="1" s="1"/>
  <c r="AB319" i="1"/>
  <c r="AE319" i="1" s="1"/>
  <c r="AB331" i="1"/>
  <c r="AE331" i="1" s="1"/>
  <c r="R354" i="1"/>
  <c r="AC126" i="1"/>
  <c r="AD37" i="1"/>
  <c r="AC73" i="1"/>
  <c r="U176" i="1"/>
  <c r="U10" i="1" s="1"/>
  <c r="AD204" i="1"/>
  <c r="L251" i="1"/>
  <c r="Z256" i="1"/>
  <c r="AA287" i="1"/>
  <c r="Z299" i="1"/>
  <c r="W384" i="1"/>
  <c r="W14" i="1" s="1"/>
  <c r="X429" i="1"/>
  <c r="X15" i="1" s="1"/>
  <c r="I401" i="1"/>
  <c r="Z148" i="1"/>
  <c r="L73" i="1"/>
  <c r="F194" i="1"/>
  <c r="J85" i="1"/>
  <c r="J8" i="1" s="1"/>
  <c r="W35" i="1"/>
  <c r="W85" i="1" s="1"/>
  <c r="W8" i="1" s="1"/>
  <c r="AB47" i="1"/>
  <c r="AE47" i="1" s="1"/>
  <c r="AB49" i="1"/>
  <c r="AE49" i="1" s="1"/>
  <c r="I61" i="1"/>
  <c r="U138" i="1"/>
  <c r="U9" i="1" s="1"/>
  <c r="AB122" i="1"/>
  <c r="AE122" i="1" s="1"/>
  <c r="AA119" i="1"/>
  <c r="V176" i="1"/>
  <c r="V10" i="1" s="1"/>
  <c r="AB170" i="1"/>
  <c r="AE170" i="1" s="1"/>
  <c r="V219" i="1"/>
  <c r="V11" i="1" s="1"/>
  <c r="AA191" i="1"/>
  <c r="AB191" i="1" s="1"/>
  <c r="AE191" i="1" s="1"/>
  <c r="AB198" i="1"/>
  <c r="AE198" i="1" s="1"/>
  <c r="Q274" i="1"/>
  <c r="Q12" i="1" s="1"/>
  <c r="J274" i="1"/>
  <c r="J12" i="1" s="1"/>
  <c r="AC241" i="1"/>
  <c r="V274" i="1"/>
  <c r="V12" i="1" s="1"/>
  <c r="J306" i="1"/>
  <c r="J13" i="1" s="1"/>
  <c r="X384" i="1"/>
  <c r="X14" i="1" s="1"/>
  <c r="Y345" i="1"/>
  <c r="O345" i="1"/>
  <c r="F105" i="1"/>
  <c r="R148" i="1"/>
  <c r="AB231" i="1"/>
  <c r="AE231" i="1" s="1"/>
  <c r="S35" i="1"/>
  <c r="S85" i="1" s="1"/>
  <c r="S8" i="1" s="1"/>
  <c r="I251" i="1"/>
  <c r="X35" i="1"/>
  <c r="X85" i="1" s="1"/>
  <c r="X8" i="1" s="1"/>
  <c r="AD46" i="1"/>
  <c r="F73" i="1"/>
  <c r="V138" i="1"/>
  <c r="V9" i="1" s="1"/>
  <c r="I119" i="1"/>
  <c r="W219" i="1"/>
  <c r="W11" i="1" s="1"/>
  <c r="D274" i="1"/>
  <c r="D12" i="1" s="1"/>
  <c r="S274" i="1"/>
  <c r="S12" i="1" s="1"/>
  <c r="F241" i="1"/>
  <c r="AC251" i="1"/>
  <c r="U306" i="1"/>
  <c r="U13" i="1" s="1"/>
  <c r="Z287" i="1"/>
  <c r="AB294" i="1"/>
  <c r="AE294" i="1" s="1"/>
  <c r="D384" i="1"/>
  <c r="D14" i="1" s="1"/>
  <c r="AC316" i="1"/>
  <c r="AB348" i="1"/>
  <c r="AE348" i="1" s="1"/>
  <c r="K354" i="1"/>
  <c r="L354" i="1" s="1"/>
  <c r="AB357" i="1"/>
  <c r="AE357" i="1" s="1"/>
  <c r="Y373" i="1"/>
  <c r="L398" i="1"/>
  <c r="Y412" i="1"/>
  <c r="AC36" i="1"/>
  <c r="AC35" i="1" s="1"/>
  <c r="D85" i="1"/>
  <c r="D8" i="1" s="1"/>
  <c r="AA155" i="1"/>
  <c r="I292" i="1"/>
  <c r="E85" i="1"/>
  <c r="AB62" i="1"/>
  <c r="AE62" i="1" s="1"/>
  <c r="R105" i="1"/>
  <c r="AB50" i="1"/>
  <c r="AE50" i="1" s="1"/>
  <c r="AB61" i="1"/>
  <c r="AE61" i="1" s="1"/>
  <c r="Y73" i="1"/>
  <c r="D138" i="1"/>
  <c r="D9" i="1" s="1"/>
  <c r="AC105" i="1"/>
  <c r="AB108" i="1"/>
  <c r="AE108" i="1" s="1"/>
  <c r="J138" i="1"/>
  <c r="J9" i="1" s="1"/>
  <c r="AD119" i="1"/>
  <c r="D176" i="1"/>
  <c r="D10" i="1" s="1"/>
  <c r="Z155" i="1"/>
  <c r="M219" i="1"/>
  <c r="M11" i="1" s="1"/>
  <c r="AC194" i="1"/>
  <c r="L204" i="1"/>
  <c r="E274" i="1"/>
  <c r="O241" i="1"/>
  <c r="AB254" i="1"/>
  <c r="AE254" i="1" s="1"/>
  <c r="AD292" i="1"/>
  <c r="G384" i="1"/>
  <c r="G14" i="1" s="1"/>
  <c r="AC345" i="1"/>
  <c r="AB370" i="1"/>
  <c r="AE370" i="1" s="1"/>
  <c r="AE369" i="1" s="1"/>
  <c r="AB411" i="1"/>
  <c r="AB418" i="1"/>
  <c r="AB39" i="1"/>
  <c r="AE39" i="1" s="1"/>
  <c r="AB37" i="1"/>
  <c r="I35" i="1"/>
  <c r="T85" i="1"/>
  <c r="T8" i="1" s="1"/>
  <c r="Y37" i="1"/>
  <c r="AA51" i="1"/>
  <c r="AA46" i="1" s="1"/>
  <c r="Y60" i="1"/>
  <c r="H73" i="1"/>
  <c r="I73" i="1" s="1"/>
  <c r="R73" i="1"/>
  <c r="Z73" i="1"/>
  <c r="Z105" i="1"/>
  <c r="AB107" i="1"/>
  <c r="AE107" i="1" s="1"/>
  <c r="AB330" i="1"/>
  <c r="Z329" i="1"/>
  <c r="N138" i="1"/>
  <c r="O105" i="1"/>
  <c r="H46" i="1"/>
  <c r="I46" i="1" s="1"/>
  <c r="I51" i="1"/>
  <c r="AA60" i="1"/>
  <c r="F316" i="1"/>
  <c r="Z36" i="1"/>
  <c r="M35" i="1"/>
  <c r="Y36" i="1"/>
  <c r="Y46" i="1"/>
  <c r="AD73" i="1"/>
  <c r="H138" i="1"/>
  <c r="I105" i="1"/>
  <c r="N176" i="1"/>
  <c r="O148" i="1"/>
  <c r="Z46" i="1"/>
  <c r="AB97" i="1"/>
  <c r="AB242" i="1"/>
  <c r="Z241" i="1"/>
  <c r="AB188" i="1"/>
  <c r="Z187" i="1"/>
  <c r="R194" i="1"/>
  <c r="S384" i="1"/>
  <c r="S14" i="1" s="1"/>
  <c r="AD316" i="1"/>
  <c r="AA345" i="1"/>
  <c r="AB346" i="1"/>
  <c r="Y126" i="1"/>
  <c r="O155" i="1"/>
  <c r="I194" i="1"/>
  <c r="H219" i="1"/>
  <c r="Y204" i="1"/>
  <c r="K219" i="1"/>
  <c r="Z251" i="1"/>
  <c r="AB253" i="1"/>
  <c r="AE253" i="1" s="1"/>
  <c r="AB355" i="1"/>
  <c r="Z354" i="1"/>
  <c r="Y105" i="1"/>
  <c r="Q138" i="1"/>
  <c r="AC155" i="1"/>
  <c r="G176" i="1"/>
  <c r="G10" i="1" s="1"/>
  <c r="AC187" i="1"/>
  <c r="I230" i="1"/>
  <c r="H306" i="1"/>
  <c r="L373" i="1"/>
  <c r="AB413" i="1"/>
  <c r="Z412" i="1"/>
  <c r="AA126" i="1"/>
  <c r="Y155" i="1"/>
  <c r="Y187" i="1"/>
  <c r="AD187" i="1"/>
  <c r="Z194" i="1"/>
  <c r="AB196" i="1"/>
  <c r="AE196" i="1" s="1"/>
  <c r="AA204" i="1"/>
  <c r="Y251" i="1"/>
  <c r="V384" i="1"/>
  <c r="V14" i="1" s="1"/>
  <c r="AA374" i="1"/>
  <c r="E373" i="1"/>
  <c r="F373" i="1" s="1"/>
  <c r="F374" i="1"/>
  <c r="K138" i="1"/>
  <c r="S138" i="1"/>
  <c r="S9" i="1" s="1"/>
  <c r="AA105" i="1"/>
  <c r="AB124" i="1"/>
  <c r="I126" i="1"/>
  <c r="L148" i="1"/>
  <c r="J176" i="1"/>
  <c r="J10" i="1" s="1"/>
  <c r="L10" i="1" s="1"/>
  <c r="F155" i="1"/>
  <c r="AB195" i="1"/>
  <c r="AA194" i="1"/>
  <c r="I204" i="1"/>
  <c r="Y241" i="1"/>
  <c r="Y299" i="1"/>
  <c r="Y354" i="1"/>
  <c r="AD354" i="1"/>
  <c r="T138" i="1"/>
  <c r="T9" i="1" s="1"/>
  <c r="T176" i="1"/>
  <c r="T10" i="1" s="1"/>
  <c r="V306" i="1"/>
  <c r="V13" i="1" s="1"/>
  <c r="AA398" i="1"/>
  <c r="AD412" i="1"/>
  <c r="Y419" i="1"/>
  <c r="M176" i="1"/>
  <c r="M10" i="1" s="1"/>
  <c r="I155" i="1"/>
  <c r="I187" i="1"/>
  <c r="Y194" i="1"/>
  <c r="AD194" i="1"/>
  <c r="Y292" i="1"/>
  <c r="Z345" i="1"/>
  <c r="AB347" i="1"/>
  <c r="AE347" i="1" s="1"/>
  <c r="R187" i="1"/>
  <c r="Y329" i="1"/>
  <c r="Q429" i="1"/>
  <c r="K241" i="1"/>
  <c r="P384" i="1"/>
  <c r="P14" i="1" s="1"/>
  <c r="AC14" i="1" s="1"/>
  <c r="O190" i="1"/>
  <c r="Y230" i="1"/>
  <c r="F246" i="1"/>
  <c r="AA246" i="1"/>
  <c r="AB246" i="1" s="1"/>
  <c r="AE246" i="1" s="1"/>
  <c r="H274" i="1"/>
  <c r="P274" i="1"/>
  <c r="P12" i="1" s="1"/>
  <c r="M306" i="1"/>
  <c r="M13" i="1" s="1"/>
  <c r="Y316" i="1"/>
  <c r="F317" i="1"/>
  <c r="AA317" i="1"/>
  <c r="AA316" i="1" s="1"/>
  <c r="I398" i="1"/>
  <c r="D429" i="1"/>
  <c r="Y148" i="1"/>
  <c r="F187" i="1"/>
  <c r="N187" i="1"/>
  <c r="F230" i="1"/>
  <c r="Z230" i="1"/>
  <c r="O287" i="1"/>
  <c r="AB289" i="1"/>
  <c r="Z316" i="1"/>
  <c r="F354" i="1"/>
  <c r="Y401" i="1"/>
  <c r="D219" i="1"/>
  <c r="I287" i="1"/>
  <c r="I396" i="1"/>
  <c r="R287" i="1"/>
  <c r="E429" i="1" l="1"/>
  <c r="E15" i="1" s="1"/>
  <c r="I316" i="1"/>
  <c r="F219" i="1"/>
  <c r="R306" i="1"/>
  <c r="AE169" i="1"/>
  <c r="AE167" i="1" s="1"/>
  <c r="AB167" i="1"/>
  <c r="AB126" i="1"/>
  <c r="R85" i="1"/>
  <c r="N15" i="1"/>
  <c r="O15" i="1" s="1"/>
  <c r="K429" i="1"/>
  <c r="L429" i="1" s="1"/>
  <c r="AC306" i="1"/>
  <c r="AB369" i="1"/>
  <c r="AE127" i="1"/>
  <c r="AE126" i="1" s="1"/>
  <c r="Z384" i="1"/>
  <c r="AC274" i="1"/>
  <c r="AB412" i="1"/>
  <c r="AE412" i="1" s="1"/>
  <c r="F10" i="1"/>
  <c r="R10" i="1"/>
  <c r="AD176" i="1"/>
  <c r="Z138" i="1"/>
  <c r="AA306" i="1"/>
  <c r="AA13" i="1" s="1"/>
  <c r="L306" i="1"/>
  <c r="AB230" i="1"/>
  <c r="AE230" i="1" s="1"/>
  <c r="F138" i="1"/>
  <c r="AA138" i="1"/>
  <c r="AA9" i="1" s="1"/>
  <c r="N384" i="1"/>
  <c r="O384" i="1" s="1"/>
  <c r="AC384" i="1"/>
  <c r="AD138" i="1"/>
  <c r="AB148" i="1"/>
  <c r="R35" i="1"/>
  <c r="R13" i="1"/>
  <c r="AE299" i="1"/>
  <c r="AC176" i="1"/>
  <c r="AB256" i="1"/>
  <c r="AE256" i="1" s="1"/>
  <c r="F176" i="1"/>
  <c r="K85" i="1"/>
  <c r="L85" i="1" s="1"/>
  <c r="AB292" i="1"/>
  <c r="R176" i="1"/>
  <c r="AE148" i="1"/>
  <c r="AB396" i="1"/>
  <c r="K384" i="1"/>
  <c r="K14" i="1" s="1"/>
  <c r="L14" i="1" s="1"/>
  <c r="AA429" i="1"/>
  <c r="AA15" i="1" s="1"/>
  <c r="R219" i="1"/>
  <c r="R11" i="1"/>
  <c r="AE60" i="1"/>
  <c r="AC219" i="1"/>
  <c r="AD306" i="1"/>
  <c r="O274" i="1"/>
  <c r="H176" i="1"/>
  <c r="I176" i="1" s="1"/>
  <c r="F9" i="1"/>
  <c r="L13" i="1"/>
  <c r="AC431" i="1"/>
  <c r="AC85" i="1"/>
  <c r="AD274" i="1"/>
  <c r="AA176" i="1"/>
  <c r="AA10" i="1" s="1"/>
  <c r="AC138" i="1"/>
  <c r="X24" i="1"/>
  <c r="AA73" i="1"/>
  <c r="AA85" i="1" s="1"/>
  <c r="AA8" i="1" s="1"/>
  <c r="AB60" i="1"/>
  <c r="AD11" i="1"/>
  <c r="AD15" i="1"/>
  <c r="AB155" i="1"/>
  <c r="AD12" i="1"/>
  <c r="Z274" i="1"/>
  <c r="AD35" i="1"/>
  <c r="AD85" i="1" s="1"/>
  <c r="Z176" i="1"/>
  <c r="Y13" i="1"/>
  <c r="Y9" i="1"/>
  <c r="AB299" i="1"/>
  <c r="AE37" i="1"/>
  <c r="AA241" i="1"/>
  <c r="AA274" i="1" s="1"/>
  <c r="AA12" i="1" s="1"/>
  <c r="AD10" i="1"/>
  <c r="AD9" i="1"/>
  <c r="AE156" i="1"/>
  <c r="AE155" i="1" s="1"/>
  <c r="AE105" i="1"/>
  <c r="AB105" i="1"/>
  <c r="F274" i="1"/>
  <c r="E12" i="1"/>
  <c r="F12" i="1" s="1"/>
  <c r="Y384" i="1"/>
  <c r="AA187" i="1"/>
  <c r="AA219" i="1" s="1"/>
  <c r="AA11" i="1" s="1"/>
  <c r="AB204" i="1"/>
  <c r="U24" i="1"/>
  <c r="AD219" i="1"/>
  <c r="Y35" i="1"/>
  <c r="Z9" i="1"/>
  <c r="F85" i="1"/>
  <c r="E8" i="1"/>
  <c r="F8" i="1" s="1"/>
  <c r="AE204" i="1"/>
  <c r="V24" i="1"/>
  <c r="G24" i="1"/>
  <c r="AB251" i="1"/>
  <c r="AE251" i="1" s="1"/>
  <c r="AB51" i="1"/>
  <c r="Z306" i="1"/>
  <c r="W24" i="1"/>
  <c r="N85" i="1"/>
  <c r="N8" i="1" s="1"/>
  <c r="O12" i="1"/>
  <c r="O13" i="1"/>
  <c r="AB374" i="1"/>
  <c r="AA373" i="1"/>
  <c r="AA384" i="1" s="1"/>
  <c r="AA14" i="1" s="1"/>
  <c r="R138" i="1"/>
  <c r="Q9" i="1"/>
  <c r="R9" i="1" s="1"/>
  <c r="T24" i="1"/>
  <c r="R8" i="1"/>
  <c r="AE124" i="1"/>
  <c r="AE119" i="1" s="1"/>
  <c r="AB119" i="1"/>
  <c r="L176" i="1"/>
  <c r="E384" i="1"/>
  <c r="R384" i="1"/>
  <c r="Z10" i="1"/>
  <c r="N219" i="1"/>
  <c r="O187" i="1"/>
  <c r="I384" i="1"/>
  <c r="H14" i="1"/>
  <c r="I14" i="1" s="1"/>
  <c r="AB345" i="1"/>
  <c r="AE346" i="1"/>
  <c r="AE345" i="1" s="1"/>
  <c r="Y176" i="1"/>
  <c r="Y10" i="1"/>
  <c r="AE330" i="1"/>
  <c r="AE329" i="1" s="1"/>
  <c r="AB329" i="1"/>
  <c r="H85" i="1"/>
  <c r="R12" i="1"/>
  <c r="AC12" i="1"/>
  <c r="AC24" i="1" s="1"/>
  <c r="R274" i="1"/>
  <c r="L219" i="1"/>
  <c r="K11" i="1"/>
  <c r="L11" i="1" s="1"/>
  <c r="Y138" i="1"/>
  <c r="M85" i="1"/>
  <c r="O35" i="1"/>
  <c r="O138" i="1"/>
  <c r="N9" i="1"/>
  <c r="O9" i="1" s="1"/>
  <c r="Y274" i="1"/>
  <c r="S24" i="1"/>
  <c r="P24" i="1"/>
  <c r="I274" i="1"/>
  <c r="H12" i="1"/>
  <c r="I12" i="1" s="1"/>
  <c r="K274" i="1"/>
  <c r="L241" i="1"/>
  <c r="L138" i="1"/>
  <c r="K9" i="1"/>
  <c r="L9" i="1" s="1"/>
  <c r="AD384" i="1"/>
  <c r="AE242" i="1"/>
  <c r="AB241" i="1"/>
  <c r="AE241" i="1" s="1"/>
  <c r="O306" i="1"/>
  <c r="AB36" i="1"/>
  <c r="Z35" i="1"/>
  <c r="Z85" i="1" s="1"/>
  <c r="Z13" i="1"/>
  <c r="AD8" i="1"/>
  <c r="Z14" i="1"/>
  <c r="H429" i="1"/>
  <c r="Y429" i="1"/>
  <c r="D15" i="1"/>
  <c r="Z15" i="1" s="1"/>
  <c r="R429" i="1"/>
  <c r="Q15" i="1"/>
  <c r="R15" i="1" s="1"/>
  <c r="AB317" i="1"/>
  <c r="AE355" i="1"/>
  <c r="AE354" i="1" s="1"/>
  <c r="AB354" i="1"/>
  <c r="I219" i="1"/>
  <c r="H11" i="1"/>
  <c r="I11" i="1" s="1"/>
  <c r="AD14" i="1"/>
  <c r="O176" i="1"/>
  <c r="N10" i="1"/>
  <c r="O10" i="1" s="1"/>
  <c r="R14" i="1"/>
  <c r="AD13" i="1"/>
  <c r="Z12" i="1"/>
  <c r="AE289" i="1"/>
  <c r="AE287" i="1" s="1"/>
  <c r="AB287" i="1"/>
  <c r="I306" i="1"/>
  <c r="H13" i="1"/>
  <c r="I13" i="1" s="1"/>
  <c r="Z219" i="1"/>
  <c r="AE74" i="1"/>
  <c r="AE73" i="1" s="1"/>
  <c r="AB73" i="1"/>
  <c r="Y219" i="1"/>
  <c r="D11" i="1"/>
  <c r="Y306" i="1"/>
  <c r="AE195" i="1"/>
  <c r="AE194" i="1" s="1"/>
  <c r="AB194" i="1"/>
  <c r="AE292" i="1"/>
  <c r="AE188" i="1"/>
  <c r="AE187" i="1" s="1"/>
  <c r="AB187" i="1"/>
  <c r="AB96" i="1"/>
  <c r="AE97" i="1"/>
  <c r="AE96" i="1" s="1"/>
  <c r="I138" i="1"/>
  <c r="H9" i="1"/>
  <c r="I9" i="1" s="1"/>
  <c r="Y12" i="1"/>
  <c r="J24" i="1"/>
  <c r="Y14" i="1"/>
  <c r="F429" i="1" l="1"/>
  <c r="AB13" i="1"/>
  <c r="AE396" i="1"/>
  <c r="AE395" i="1" s="1"/>
  <c r="AB395" i="1"/>
  <c r="AB12" i="1"/>
  <c r="K8" i="1"/>
  <c r="L8" i="1" s="1"/>
  <c r="N14" i="1"/>
  <c r="O14" i="1" s="1"/>
  <c r="L384" i="1"/>
  <c r="K15" i="1"/>
  <c r="L15" i="1" s="1"/>
  <c r="AB10" i="1"/>
  <c r="H10" i="1"/>
  <c r="I10" i="1" s="1"/>
  <c r="AB9" i="1"/>
  <c r="AE138" i="1"/>
  <c r="AE9" i="1" s="1"/>
  <c r="AA24" i="1"/>
  <c r="AB306" i="1"/>
  <c r="AB138" i="1"/>
  <c r="AE219" i="1"/>
  <c r="AE11" i="1" s="1"/>
  <c r="Q24" i="1"/>
  <c r="AB176" i="1"/>
  <c r="AE176" i="1"/>
  <c r="AE10" i="1" s="1"/>
  <c r="AE51" i="1"/>
  <c r="AE46" i="1" s="1"/>
  <c r="AB46" i="1"/>
  <c r="M8" i="1"/>
  <c r="O8" i="1" s="1"/>
  <c r="Y85" i="1"/>
  <c r="F384" i="1"/>
  <c r="E14" i="1"/>
  <c r="AB219" i="1"/>
  <c r="Z11" i="1"/>
  <c r="AB11" i="1" s="1"/>
  <c r="Y11" i="1"/>
  <c r="F11" i="1"/>
  <c r="D24" i="1"/>
  <c r="AB398" i="1"/>
  <c r="AE398" i="1"/>
  <c r="R24" i="1"/>
  <c r="AE306" i="1"/>
  <c r="AE13" i="1" s="1"/>
  <c r="I429" i="1"/>
  <c r="H15" i="1"/>
  <c r="I15" i="1" s="1"/>
  <c r="I85" i="1"/>
  <c r="H8" i="1"/>
  <c r="AB14" i="1"/>
  <c r="AE317" i="1"/>
  <c r="AE316" i="1" s="1"/>
  <c r="AB316" i="1"/>
  <c r="AD24" i="1"/>
  <c r="AE274" i="1"/>
  <c r="AE12" i="1" s="1"/>
  <c r="AB274" i="1"/>
  <c r="O219" i="1"/>
  <c r="N11" i="1"/>
  <c r="O11" i="1" s="1"/>
  <c r="AB373" i="1"/>
  <c r="AE374" i="1"/>
  <c r="AE373" i="1" s="1"/>
  <c r="O85" i="1"/>
  <c r="F15" i="1"/>
  <c r="Y15" i="1"/>
  <c r="AB15" i="1"/>
  <c r="AB35" i="1"/>
  <c r="AE36" i="1"/>
  <c r="AE35" i="1" s="1"/>
  <c r="L274" i="1"/>
  <c r="K12" i="1"/>
  <c r="L12" i="1" s="1"/>
  <c r="AB429" i="1" l="1"/>
  <c r="AE429" i="1"/>
  <c r="AE15" i="1" s="1"/>
  <c r="AE85" i="1"/>
  <c r="AE8" i="1" s="1"/>
  <c r="AB85" i="1"/>
  <c r="AB384" i="1"/>
  <c r="AE384" i="1"/>
  <c r="AE14" i="1" s="1"/>
  <c r="F14" i="1"/>
  <c r="E24" i="1"/>
  <c r="F24" i="1" s="1"/>
  <c r="N24" i="1"/>
  <c r="K24" i="1"/>
  <c r="L24" i="1" s="1"/>
  <c r="H24" i="1"/>
  <c r="I24" i="1" s="1"/>
  <c r="I8" i="1"/>
  <c r="M24" i="1"/>
  <c r="Y24" i="1" s="1"/>
  <c r="Z8" i="1"/>
  <c r="Y8" i="1"/>
  <c r="AE24" i="1" l="1"/>
  <c r="O24" i="1"/>
  <c r="AB8" i="1"/>
  <c r="AB24" i="1" s="1"/>
  <c r="Z24" i="1"/>
</calcChain>
</file>

<file path=xl/comments1.xml><?xml version="1.0" encoding="utf-8"?>
<comments xmlns="http://schemas.openxmlformats.org/spreadsheetml/2006/main">
  <authors>
    <author>J_Fernandez</author>
    <author>Jackelin Fernandez</author>
  </authors>
  <commentList>
    <comment ref="M36" authorId="0" shapeId="0">
      <text>
        <r>
          <rPr>
            <b/>
            <sz val="9"/>
            <color indexed="81"/>
            <rFont val="Tahoma"/>
            <family val="2"/>
          </rPr>
          <t>J_Fernandez:</t>
        </r>
        <r>
          <rPr>
            <sz val="9"/>
            <color indexed="81"/>
            <rFont val="Tahoma"/>
            <family val="2"/>
          </rPr>
          <t xml:space="preserve">
 2% otros proyectos
</t>
        </r>
      </text>
    </comment>
    <comment ref="P36" authorId="0" shapeId="0">
      <text>
        <r>
          <rPr>
            <b/>
            <sz val="9"/>
            <color indexed="81"/>
            <rFont val="Tahoma"/>
            <family val="2"/>
          </rPr>
          <t>J_Fernandez:</t>
        </r>
        <r>
          <rPr>
            <sz val="9"/>
            <color indexed="81"/>
            <rFont val="Tahoma"/>
            <family val="2"/>
          </rPr>
          <t xml:space="preserve">
 Plan Regulador 50%, 
2%
 otros proyectos
</t>
        </r>
      </text>
    </comment>
    <comment ref="S36" authorId="0" shapeId="0">
      <text>
        <r>
          <rPr>
            <b/>
            <sz val="9"/>
            <color indexed="81"/>
            <rFont val="Tahoma"/>
            <family val="2"/>
          </rPr>
          <t>J_Fernandez:</t>
        </r>
        <r>
          <rPr>
            <sz val="9"/>
            <color indexed="81"/>
            <rFont val="Tahoma"/>
            <family val="2"/>
          </rPr>
          <t xml:space="preserve">
7
% aplicación plan regulador
2% otros proyectos</t>
        </r>
      </text>
    </comment>
    <comment ref="T36" authorId="0" shapeId="0">
      <text>
        <r>
          <rPr>
            <b/>
            <sz val="9"/>
            <color indexed="81"/>
            <rFont val="Tahoma"/>
            <family val="2"/>
          </rPr>
          <t>J_Fernandez:</t>
        </r>
        <r>
          <rPr>
            <sz val="9"/>
            <color indexed="81"/>
            <rFont val="Tahoma"/>
            <family val="2"/>
          </rPr>
          <t xml:space="preserve">
2% otros proyectos 5% aplicación Plan Regulador</t>
        </r>
      </text>
    </comment>
    <comment ref="S37" authorId="0" shapeId="0">
      <text>
        <r>
          <rPr>
            <b/>
            <sz val="9"/>
            <color indexed="81"/>
            <rFont val="Tahoma"/>
            <family val="2"/>
          </rPr>
          <t>J_Fernandez:</t>
        </r>
        <r>
          <rPr>
            <sz val="9"/>
            <color indexed="81"/>
            <rFont val="Tahoma"/>
            <family val="2"/>
          </rPr>
          <t xml:space="preserve">
Incluye Plan de comunicación
</t>
        </r>
      </text>
    </comment>
    <comment ref="AH103" authorId="1" shapeId="0">
      <text>
        <r>
          <rPr>
            <b/>
            <sz val="9"/>
            <color indexed="81"/>
            <rFont val="Tahoma"/>
            <charset val="1"/>
          </rPr>
          <t>Jackelin Fernandez:</t>
        </r>
        <r>
          <rPr>
            <sz val="9"/>
            <color indexed="81"/>
            <rFont val="Tahoma"/>
            <charset val="1"/>
          </rPr>
          <t xml:space="preserve">
Sustituyo reglamento por campañas y cursos</t>
        </r>
      </text>
    </comment>
    <comment ref="B290" authorId="0" shapeId="0">
      <text>
        <r>
          <rPr>
            <b/>
            <sz val="9"/>
            <color indexed="81"/>
            <rFont val="Tahoma"/>
            <family val="2"/>
          </rPr>
          <t>J_Fernandez:</t>
        </r>
        <r>
          <rPr>
            <sz val="9"/>
            <color indexed="81"/>
            <rFont val="Tahoma"/>
            <family val="2"/>
          </rPr>
          <t xml:space="preserve">
Se elimina la meta</t>
        </r>
      </text>
    </comment>
    <comment ref="J356" authorId="0" shapeId="0">
      <text>
        <r>
          <rPr>
            <b/>
            <sz val="9"/>
            <color indexed="81"/>
            <rFont val="Tahoma"/>
            <family val="2"/>
          </rPr>
          <t>J_Fernandez:</t>
        </r>
        <r>
          <rPr>
            <sz val="9"/>
            <color indexed="81"/>
            <rFont val="Tahoma"/>
            <family val="2"/>
          </rPr>
          <t xml:space="preserve">
Se elimina esta meta</t>
        </r>
      </text>
    </comment>
  </commentList>
</comments>
</file>

<file path=xl/sharedStrings.xml><?xml version="1.0" encoding="utf-8"?>
<sst xmlns="http://schemas.openxmlformats.org/spreadsheetml/2006/main" count="920" uniqueCount="558">
  <si>
    <t>MUNICIPALIDAD DE HEREDIA</t>
  </si>
  <si>
    <t>PLAN DE DESARROLLO MUNICIPAL  LARGO PLAZO</t>
  </si>
  <si>
    <t>TABLA DE SEGUIMIENTO Y EVALUACIÓN</t>
  </si>
  <si>
    <t>PERIODO 2016</t>
  </si>
  <si>
    <t>OBJETIVO ESTRATEGICO</t>
  </si>
  <si>
    <t>PESO</t>
  </si>
  <si>
    <t>PORCENTAJE DE  EJECUCIÓN PROYECTOS POR ÁREA ESTRATÉGICA</t>
  </si>
  <si>
    <t>PROGRAMADO
2012-2016</t>
  </si>
  <si>
    <t>EJECUTADO
2012-2016</t>
  </si>
  <si>
    <t>PENDIENTE
2012-2016</t>
  </si>
  <si>
    <t>PROGRAMADO
-2016</t>
  </si>
  <si>
    <t>PENDIENTE
2017-2022</t>
  </si>
  <si>
    <t>PENDIENTE
2017-2022 
MAS LO PENDIENTE 2012-2016</t>
  </si>
  <si>
    <t>OBSERVACIONES</t>
  </si>
  <si>
    <t>PORCENTAJE PENDIENTE DE CUMPLIR DURANTE 2017-2022</t>
  </si>
  <si>
    <t>% cump.</t>
  </si>
  <si>
    <t>% alcanzado</t>
  </si>
  <si>
    <t>TOTAL</t>
  </si>
  <si>
    <t>LOGRAR EL ORDENAMIENTO TERRITORIAL Y DESARROLLO URBANO SOSTENIBLE DEL CANTON PRIMERO DE HEREDIA</t>
  </si>
  <si>
    <t>VER DETALLE EN CADA CUADRO</t>
  </si>
  <si>
    <t>PROMOVER LA GESTION AMBIENTAL Y EL MEJORAMIENTO CONTINUO DE LA CALIDAD DE VIDA DE LOS HEREDIANOS</t>
  </si>
  <si>
    <t>PROPICIAR EL DESARROLLO ECONOMICO LOCAL EN LOS DISTRITOS DEL CANTON PRIMERO DE HEREDIA.</t>
  </si>
  <si>
    <t>MEJORAR LA CALIDAD DE LA SALUD DE LOS HABITANTES DEL CANTON PRIMERO DE HEREDIA MEDIANTE UN PROGRAMA SALUD PREVENTIVA Y REACTIVA</t>
  </si>
  <si>
    <t>FORTALECER LA SEGURIDAD CIUDADANA DEL CANTON  PRIMERO DE HEREDIA MEDIANTE UN PROGRAMA INTEGRAL DE PREVENCION Y ATENCION</t>
  </si>
  <si>
    <t xml:space="preserve"> MEJORA LA CALIDAD DE LA EDUCACION A TRAVES DE INFRAESTRUCTURA ADECUADA  Y PROGRAMAS ESPECIALIZADOS</t>
  </si>
  <si>
    <t>LOGRAR EL FORTALECIMIENTO INSTITUCIONAL DE LA MUNICIPALIDAD DE HEREDIA QUE LE PERMITA ASUMIR EL LIDERAZGO EN EL DESARROLLO DEL CANTON DE HEREDIA</t>
  </si>
  <si>
    <t>FORTALECER EL  DESARROLLO SOCIAL EXISTENTE Y AMPLIAR LAS POSIBILIDADES DE ACCESO A DIVERSOS ÁMBITOS EN PRO DEL BIENESTAR SOCIAL DE LA CIUDADANÍA, PROPICIANDO LA EQUIDAD SOCIAL, IGUALDAD DE OPORTUNIDADES Y EQUIDAD DE GÉNERO.</t>
  </si>
  <si>
    <t>PORCENTAJE EJECUCIÓN POR AÑO</t>
  </si>
  <si>
    <t>OBJETIVO ESTRATEGICO: LOGRAR EL ORDENAMIENTO TERRITORIAL Y DESARROLLO URBANO SOSTENIBLE DEL CANTON PRIMERO DE HEREDIA</t>
  </si>
  <si>
    <t>PERIODO 2012-2022</t>
  </si>
  <si>
    <t>No.</t>
  </si>
  <si>
    <t xml:space="preserve">PROYECTOS </t>
  </si>
  <si>
    <t>PORCENTAJE  DE EJECUCIÓN PROYECTOS</t>
  </si>
  <si>
    <t>LP 1.1</t>
  </si>
  <si>
    <t>FORMULAR E IMPLEMENTAR EL PLAN DE ORDENAMIENTO TERRITORIAL CANTONAL</t>
  </si>
  <si>
    <t>LP1.4.1. A LP 1.4.4.</t>
  </si>
  <si>
    <t>Un Plan de Ordenamiento Territorial y un Plan Regulador aprobados a diciembre de 2016 y en implementación a partir de enero 2017 (Supeditado a la aprobación del Plan Regional).</t>
  </si>
  <si>
    <t>Se habia reprogramado plan regulador para 2016, pero hay cambiarlo</t>
  </si>
  <si>
    <t>LP1.4.6.1.1.</t>
  </si>
  <si>
    <t>Un plan de comunicación sobre el Plan de Ordenamiento Territorial y Plan Regulador formulado a diciembre 2017 y en implementación a partir de enero 2018. (Supeditado a la aprobación del Plan Regional)</t>
  </si>
  <si>
    <t>depende Plan Regulador</t>
  </si>
  <si>
    <t>LP1.4.6.2.</t>
  </si>
  <si>
    <t xml:space="preserve">Al menos el 10% anual de la población adulta del cantón tiene conocimiento del plan de ordenamiento territorial cantonal. </t>
  </si>
  <si>
    <t>LP 1.4.7.</t>
  </si>
  <si>
    <t>La huella constructiva no supera los 0,208 km2 construidos anualmente a partir de la aprobación del Plan Regulador.</t>
  </si>
  <si>
    <t>FORMULAR E IMPLEMENTAR UN PLAN DE MANTENIMIENTO, MEJORAMIENTO, HABILIACIÓN Y EMBELLECIMIENTO DE LA INFRAESTRUCTURA PUBLICA MUNICIPAL.</t>
  </si>
  <si>
    <t>LP 2.1.11.</t>
  </si>
  <si>
    <t>Un inventario anual de áreas públicas municipales por distrito realizado a partir de 2012.</t>
  </si>
  <si>
    <t>Actividad rutinaria está todos los años</t>
  </si>
  <si>
    <t>LP 2.1.12.</t>
  </si>
  <si>
    <t>Un Plan Maestro de alcantarillado pluvial  municipal realizado a diciembre de 2017.</t>
  </si>
  <si>
    <t>Continua, revisar redacción</t>
  </si>
  <si>
    <t>LP 2.1.13.</t>
  </si>
  <si>
    <t>Al menos 2 áreas públicas intervenidas anualmente a partir de enero de 2012.</t>
  </si>
  <si>
    <t>LP 2.1.1.</t>
  </si>
  <si>
    <t>Al menos 3000 metros lineales del sistema de alcantarillado pluvial intervenido anualmente a partir de enero 2012</t>
  </si>
  <si>
    <t>LP 2.1.2. A LP2.1.10.</t>
  </si>
  <si>
    <t>LP 2.2.1. ALP 2.2.2.</t>
  </si>
  <si>
    <t>Al menos dos proyectos  se programan por año para propiciar espacios de esparcimiento y recreación para el disfrute de toda la comunidad herediana.</t>
  </si>
  <si>
    <t>FORMULAR E IMPLEMENTAR UN PLAN DE GESTION VIAL</t>
  </si>
  <si>
    <t>LP1.4.5.</t>
  </si>
  <si>
    <t>Un Plan de Gestión Vial formulado y aprobado a diciembre de 2013 y en implementación a partir de enero 2016.</t>
  </si>
  <si>
    <t>Implementacion Plan Gestión Vial</t>
  </si>
  <si>
    <t>LP 2.1.6. Y  LP 2.1.4.</t>
  </si>
  <si>
    <t>Un Plan Quinquenal de Red Vial Cantonal, formulado y aprobado a diciembre 2012 y en implementación a partir de enero 2013.</t>
  </si>
  <si>
    <t>Actividad rutinaria está todos los años, es el recarpeteo</t>
  </si>
  <si>
    <t>FORMULAR Y EJECUTAR EL PLAN DE GESTION DE RIESGOS NATURALES Y SOCIALES</t>
  </si>
  <si>
    <t>LP 1.5.1.</t>
  </si>
  <si>
    <t>Un Plan de Gestión de Riesgos Naturales y Sociales formulado y aprobado a diciembre de 2013 y en implementación a partir de enero de 2014.</t>
  </si>
  <si>
    <t>Implementación Plan de Emergencias</t>
  </si>
  <si>
    <t>LP1.5.2.</t>
  </si>
  <si>
    <t>Una línea base e inventario de áreas vulnerables realizado a julio 2013.</t>
  </si>
  <si>
    <t>LP1.5.3.</t>
  </si>
  <si>
    <t>Una comisión de gestión de riesgo local por distrito conformada a diciembre 2012 y en operación a partir de enero 2013.</t>
  </si>
  <si>
    <t>LP 1.5.4.</t>
  </si>
  <si>
    <t>Un programa de formación de capacidades en gestión de riesgos locales formulado a julio 2013 y en implementación a partir de agosto 2013.</t>
  </si>
  <si>
    <t>LP 1.5.4.2.</t>
  </si>
  <si>
    <t>Al menos 50 personas capacitadas (10 por distrito) en gestión de riesgos locales a julio 2014.</t>
  </si>
  <si>
    <t xml:space="preserve">                                         </t>
  </si>
  <si>
    <t xml:space="preserve"> </t>
  </si>
  <si>
    <t>OBJETIVO ESTRATEGICO: PROMOVER LA GESTION AMBIENTAL Y EL MEJORAMIENTO CONTINUO DE LA CALIDAD DE VIDA DE LOS HEREDIANOS</t>
  </si>
  <si>
    <t>LP 1.1.2.</t>
  </si>
  <si>
    <t>Elaborar e implementar un Plan Cantonal de Manejo de Residuos Sólidos</t>
  </si>
  <si>
    <t>Implementación PGR</t>
  </si>
  <si>
    <t>FOMENTAR UN PROGRAMA DE RECUPEACION DE LOS ECOSISTEMAS NATURALES DE LAS AREAS DE PROTECCIÓN DE RIOS Y AREAS PUBLICAS DEL CANTON DE HEREDIA.</t>
  </si>
  <si>
    <t>LP 1.3.5.</t>
  </si>
  <si>
    <t>Un Plan de trabajo conjunto entre la Municipalidad y demás sectores relacionados formulado al 30 junio de 2012.</t>
  </si>
  <si>
    <t>LP.1.3.6.</t>
  </si>
  <si>
    <t>Un Programa de protección de ríos y áreas públicas ubicadas en el Cantón de Heredia, con especies 100% nativas, en implementación a partir de diciembre 2012.</t>
  </si>
  <si>
    <t>LP 1.3.1.</t>
  </si>
  <si>
    <t>Recuperados 25 km de zonas de protección de ríos y áreas públicas ubicadas en el Cantón de Heredia, en un plazo de 10 años a partir de mayo de 2013.</t>
  </si>
  <si>
    <t>INVENTARIAR Y GESTIONAR SOLUCIONES PARA LOS FOCOS DE CONTAMINACIÓN HIDRICA, ATMOSFÉRICA Y VISUAL DEL CANTON DE HEREDIA</t>
  </si>
  <si>
    <t>LP 1.6.1.</t>
  </si>
  <si>
    <t>Un Inventario de focos de contaminación hídrica, atmosférica y visual del Cantón de Heredia, coordinado con las diferentes instancias relacionadas a diciembre de 2013.</t>
  </si>
  <si>
    <t>LP 1.6.2.</t>
  </si>
  <si>
    <t>Un Programa de saneamiento ambiental, con alcance en los aspectos hídricos; estudios concluidos al 2016, implementado a partir de julio de 2017.</t>
  </si>
  <si>
    <t>LP 1.6.3.1.</t>
  </si>
  <si>
    <t>Un plan de acción para mitigación de los focos contaminación del Cantón de Heredia, diseñado a marzo de 2014 y en implementación  a partir de setiembre de 2014.</t>
  </si>
  <si>
    <t>Implementaci´n Plan focos de contaminación</t>
  </si>
  <si>
    <t>LP 1.6.3.2.</t>
  </si>
  <si>
    <t>Reducidos los focos de contaminación por gases en un 25% a diciembre de 2022.</t>
  </si>
  <si>
    <t>Revisarse</t>
  </si>
  <si>
    <t>LP 1.6.4.</t>
  </si>
  <si>
    <t>Un Reglamento para la normalización y homogenización de la rotulación en el Cantón de Heredia, diseñado y aprobado a diciembre de 2014 y en implementación a partir de enero de 2016</t>
  </si>
  <si>
    <t>Implementación reglamento</t>
  </si>
  <si>
    <t>DESARROLLAR UN PROGRAMA DE COMUNICACIÓN Y SENSIBILIZACION EN TEMAS AMBIENTALES EN LA POBLACIÓN DEL CANTON DE HEREDIA</t>
  </si>
  <si>
    <t>LP 1.2.2. Y LP 1.2.1.</t>
  </si>
  <si>
    <t>Un programa de comunicación y sensibilización en temas ambientales formulado a marzo 2013 e iniciado a mayo 2013.</t>
  </si>
  <si>
    <t>LP 1.2.1.</t>
  </si>
  <si>
    <t>Al menos un 25% de la población del cantón toma conciencia de la importancia de los temas ambientales al tercer año de implementado el programa de comunicación y sensibilización.</t>
  </si>
  <si>
    <t>OBJETIVO ESTRATEGICO: PROPICIAR EL DESARROLLO ECONOMICO LOCAL EN LOS DISTRITOS DEL CANTON PRIMERO DE HEREDIA</t>
  </si>
  <si>
    <t>PROMOVER LA CREACIÓN DE POLOS DE DESARROLLO CANTONAL</t>
  </si>
  <si>
    <t>LP 6.4.1.1.</t>
  </si>
  <si>
    <t>Una estrategia para la promoción de un polo de desarrollo diseñada a diciembre de 2013 y en implementación a partir de enero 2014.</t>
  </si>
  <si>
    <t>Replantear estas metas con las nuevas de la parte economica</t>
  </si>
  <si>
    <t>LP 6.4.1.2.</t>
  </si>
  <si>
    <t>Una alianza con al menos una institución pública y una cámara empresarial para la promoción de un polo de desarrollo lograda a  diciembre 2013.</t>
  </si>
  <si>
    <t xml:space="preserve">LP 6.4.1 3 </t>
  </si>
  <si>
    <t>Al menos una acción de promoción para la creación de un polo de desarrollo ejecutada anualmente a partir de enero de 2014</t>
  </si>
  <si>
    <t>FORMULAR Y GESTIONAR UN PROGRAMA DE IMPULSO DEL EMPRENDEDURISMO LOCAL.</t>
  </si>
  <si>
    <t>LP 6.5.1.1.</t>
  </si>
  <si>
    <t>Un programa de impulso al emprendedurismo local formulado y aprobado a diciembre del 2013 y en implementación de enero 2014 a diciembre 2022.</t>
  </si>
  <si>
    <t>LP 6.5.2.1. Y LP 6.5.2.2</t>
  </si>
  <si>
    <t>Un programa de fortalecimiento del Campo Ferial en Mercedes Norte, dirigido al desarrollo de capacidades del "Mercado de personas emprendedoras" formulado a diciembre 2016 y en implementación a partir de enero del 2017.</t>
  </si>
  <si>
    <t>LP 6.5.1.3.</t>
  </si>
  <si>
    <t>Una alianza público privada constituida para liderar un programa de impulso de emprendedurismo local a junio 2014.</t>
  </si>
  <si>
    <t>LP 6.5.1.4.</t>
  </si>
  <si>
    <t>Al menos una gestión  de recursos no reembolsables para apoyar un programa de impulso de emprendedurismo local realizada en año 2012.</t>
  </si>
  <si>
    <t>IMPULSAR LA REACTIVACION DE LOS SECTORES DINAMICOS DEL APARATO ECONOMICO LOCAL</t>
  </si>
  <si>
    <t>LP 6.6.1.</t>
  </si>
  <si>
    <t>Un plan de reactivación de sectores dinámicos del aparato económico local formulado y aprobado a diciembre del 2016, y en implementación a partir de enero de 2017 a diciembre 2022.</t>
  </si>
  <si>
    <t>Fortalecer  las  capacidades de  las personas, las posibilidades de la pequeña y mediana empresa y las atracciones turísticas.</t>
  </si>
  <si>
    <t>LP 6.1.1. a LP 6.1.4.</t>
  </si>
  <si>
    <t>Realizar al  menos realizar cuatro proyectos que amplien las posibiliades laborales y creen mecanismos que faciliten la creación de pequeñas y medianas empresas</t>
  </si>
  <si>
    <t>LP 6.2.1. a LP 6.2.2.</t>
  </si>
  <si>
    <t>Coordinar al menos una vez al año el proceso de Presupuesto Participativo</t>
  </si>
  <si>
    <t>LP 6.3.1. LP 6.3.2.</t>
  </si>
  <si>
    <t xml:space="preserve"> Realizar al menos dos actividades anuales que promuevan  la actividad turística, ecológica, artesanal y cultural</t>
  </si>
  <si>
    <t>OBJETIVO ESTRATEGICO: MEJORAR LA CALIDAD DE LA SALUD DE LOS HABITANTES DEL CANTON PRIMERO DE HEREDIA MEDIANTE UN PROGRAMA SALUD PREVENTIVA Y REACTIVA</t>
  </si>
  <si>
    <t>DESARROLLAR PROGRAMAS DEPORTIVOS, CULTURALES Y RECREATIVOS</t>
  </si>
  <si>
    <t>LP 7.5.1.1.</t>
  </si>
  <si>
    <t>Un programa integral de desarrollo deportivo, cultural y recreativo aprobado al 31 de diciembre de 2012.</t>
  </si>
  <si>
    <t>LP 7.5.1.2.</t>
  </si>
  <si>
    <t>Un convenio de coordinación para promoción de desarrollo deportivo de bajo impacto, cultural y recreativo formalizado con el ICODER y con la UNA a junio 2013.</t>
  </si>
  <si>
    <t>LP 7.5.1.3.</t>
  </si>
  <si>
    <t>Al menos 2 actividades deportivas masivas-no comerciales- anuales realizadas en los distritos del cantón central, a partir de enero 2012.</t>
  </si>
  <si>
    <t>Se tiene que replantear</t>
  </si>
  <si>
    <t>LP 7.5.1.4.</t>
  </si>
  <si>
    <t>Al menos 25 personas participan bimestralmente en actividades deportivas de bajo rendimiento en los distritos del cantón.</t>
  </si>
  <si>
    <t>COORDINAR PROGRAMAS PARA MEJORAR HABITOS DE ALIMENTACION DE LA COMUNIDAD</t>
  </si>
  <si>
    <t>LP 7.6.1.1.</t>
  </si>
  <si>
    <t>Un programa integral de mejoramiento de hábitos de alimentación  aprobado al 31 de diciembre de 2012.</t>
  </si>
  <si>
    <t>LP 7.6.1.2.</t>
  </si>
  <si>
    <t>Un convenio formalizado con la CCSS para la vida saludable y prevención de la salud a junio 2102.</t>
  </si>
  <si>
    <t>LP 7.6.1.3.</t>
  </si>
  <si>
    <t>Al menos 25 personas participan bimestralmente en los programas de vida saludable y prevención de la salud en coordinación con la CCSS, a parir de julio 2012.</t>
  </si>
  <si>
    <t>LP 7.6.1.4.</t>
  </si>
  <si>
    <t>Un convenio formalizado con el MEP para la educación en salud preventiva a las comunidades del cantón de Heredia, a diciembre 2012.</t>
  </si>
  <si>
    <t>LP 7.6.1.5.</t>
  </si>
  <si>
    <t>Al menos 25 personas participan bimestralmente en los programas de educación en vida saludable en coordinación con el MEP, a parir de enero 2013.</t>
  </si>
  <si>
    <t>FORMULAR E IMPULSAR UNA PROPUESTA CANTONAL QUE PROMUEVA LA OPTIMIZACIÓN DEL SISTEMA DE ACCESSO A LA SALUD PUBLICA</t>
  </si>
  <si>
    <t>LP 7.7.1.1.</t>
  </si>
  <si>
    <t>Una propuesta cantonal que promueva la optimización del sistema de acceso a la salud pública, aprobada por las diferentes Entidades responsables del tema al 31 de diciembre de 2013.</t>
  </si>
  <si>
    <t>LP 7.7.2.1.</t>
  </si>
  <si>
    <t>Al menos 25 personas participan bimestralmente en los programas de educación para el acceso a la salud pública en coordinación con la CCSS y el Ministerio de Salud, a parir de julio 2012.</t>
  </si>
  <si>
    <t>OBJETIVO ESTRATEGICO: FORTALECER LA SEGURIDAD CIUDADANA DEL CANTON  PRIMERO DE HEREDIA MEDIANTE UN PROGRAMA INTEGRAL DE PREVENCION Y ATENCION</t>
  </si>
  <si>
    <t>FORMULAR  E IMPULSAR POLITICAS DE SEGURIDAD CANTONAL PARA QUE SEAN DE CONOCIMIENTO Y APLICACIÓN DE  TODOS LOS HABITANTES</t>
  </si>
  <si>
    <t>LP 4.3.1.1.</t>
  </si>
  <si>
    <t>Una política integral de seguridad cantonal formulada y aprobada por todas las Entidades relacionadas a diciembre de 2013.</t>
  </si>
  <si>
    <t>LP 4.3.2.</t>
  </si>
  <si>
    <t>Un estudio que identifique las zonas de mayor incidencia delictiva para cada unos de los distritos a diciembre de 2012.</t>
  </si>
  <si>
    <t>LP 4.3.3.</t>
  </si>
  <si>
    <t>Un plan de comunicación y educación a la población para la aplicación de la política de seguridad cantonal implementada a partir de junio 2017.</t>
  </si>
  <si>
    <t>Replantearse con el nuevo Plan Preventivo y la Politica</t>
  </si>
  <si>
    <t>FOMENTAR LA COORDINACION DE PROGRAMAS PREVENTIVOS Y CORRECTIVOS EN MATERIA DE SEGURIDAD CON INSTITUCIONES PUBLICAS, ENTIDADES PRIVADAS Y GRUPOS ORGANIZADOS DE LA SOCIEDAD CIVIL.</t>
  </si>
  <si>
    <t>LP 4.2.2.</t>
  </si>
  <si>
    <t>Un plan integral de programas preventivos en materia de seguridad, formulado y aprobado por las entidades relacionadas a diciembre 2013.</t>
  </si>
  <si>
    <t>LP 4.1.4.5.</t>
  </si>
  <si>
    <t>Se constituye al menos un Comité de Barrios Organizados de "Ojos y oídos" contra la delincuencia, por distrito, por semestre, a partir de enero de 2013.</t>
  </si>
  <si>
    <t>LP 4.1.4.3.</t>
  </si>
  <si>
    <t>Al menos 11 charlas sobre seguridad comunitaria impartidas por distrito, por semestre, a partir de enero 2012.</t>
  </si>
  <si>
    <t>LP 4.1.4.6.</t>
  </si>
  <si>
    <t>Al menos 15 personas graduadas en seguridad ciudadana por distrito, por semestre, a partir de junio 2012.</t>
  </si>
  <si>
    <t>LP 4.1.1. A LP 4.1.6.</t>
  </si>
  <si>
    <t>Realizar al menos cuatro proyectos que fomenten la coordinación de los programas preventivos y correctivos en materia de seguridad</t>
  </si>
  <si>
    <t>AMPLIAR LA COBERTURA DEL SISTEMA DE VIGILANCIA CIUDADANA</t>
  </si>
  <si>
    <t>LP 4.4.1.1.</t>
  </si>
  <si>
    <t>Un plan integral de infraestructura en materia de seguridad, formulado y aprobado por las entidades relacionadas a junio 2014.</t>
  </si>
  <si>
    <t>LP 4.1.6.1.</t>
  </si>
  <si>
    <t>Al menos 20  cámaras de seguridad instaladas y distribuidas en las zonas de mayor incidencia delictiva, por semestre a partir de enero de 2014, hasta 2017. (A partir de constituida la Empresa Seguridad Digital)</t>
  </si>
  <si>
    <t>LP 4.4.2.1.</t>
  </si>
  <si>
    <t>Al menos el 25% de los policías municipales fortalecen su capacidad técnica y operativa por medio de capacitaciones especializadas, semestralmente a partir de enero de 2013.</t>
  </si>
  <si>
    <t>FORMULAR E IMPULSAR UN PROGRAMA DE ATENCION INTEGRAL PARA EL COMBATE A LAS ADICIONES Y EL RESCATE SOCIAL DE PERSONAS EN CONDICION DE INDIGENCIA Y CON PROBLEMAS DE ADICCION</t>
  </si>
  <si>
    <t>LP 4.5.1.</t>
  </si>
  <si>
    <t>Un plan integral en materia de atención a las adicciones y prevención social,  formulado y aprobado por las entidades relacionadas a diciembre de 2014 e implementado a partir de enero de 2016.</t>
  </si>
  <si>
    <t>Un Centro de Desintoxicación construido e implementado a partir del enero de 2018.</t>
  </si>
  <si>
    <t>Un albergue para la atención de personas en estado de indigencia construido e implementado a diciembre de 2019.</t>
  </si>
  <si>
    <t>Revisar programación</t>
  </si>
  <si>
    <t>OBJETIVO ESTRATEGICO: MEJORA LA CALIDAD DE LA EDUCACION A TRAVES DE INFRAESTRUCTURA ADECUADA  Y PROGRAMAS ESPECIALIZADOS</t>
  </si>
  <si>
    <t>COORDINAR CON EL MINISTERIO DE EDUACION PUBLICA EL MEJORAMIENTO DE LA INFRAESTRUCTURA DE ESCUELAS Y COLEGIOS DEL CANTON</t>
  </si>
  <si>
    <t xml:space="preserve">LP 7.8.1.1  </t>
  </si>
  <si>
    <t>Un plan de mejoramiento y mantenimiento de la infraestructura de los Centros Educativos del Cantón formulado a diciembre 2013.</t>
  </si>
  <si>
    <t>LP 7.8.1 2.</t>
  </si>
  <si>
    <t>Al menos un Centro Educativo por año, es intervenido integralmente para recuperar y/o mejorar su infraestructura física, a partir de enero de 2014.( Se modificó meta a Asignar recursos anualmente para que los centros educativos realicen mejoras de infraestructura</t>
  </si>
  <si>
    <t>Replantearse</t>
  </si>
  <si>
    <t xml:space="preserve">LP 7.8.1 3 </t>
  </si>
  <si>
    <t>Al menos una Biblioteca Virtual instalada y funcionando por distrito cada dos años a partir de enero 2013.</t>
  </si>
  <si>
    <t>COORDINAR CON INSTITUCIONES EDUCATIVAS, PUBLICAS Y PRIVADAS, EL DESARROLLO DE PROGRAMAS PREVENTIVOS PARA EVITAR LA DESERCIÓN ESTUDIANTIL, EL ACOSO ESCOLAR Y LA PREVENCIÓN DEL EMBARAZO EN ADOLECENTES</t>
  </si>
  <si>
    <t>LP 7.9.1.1.</t>
  </si>
  <si>
    <t>Un plan integral de programas preventivos para evitar la deserción estudiantil, el acoso escolar y la prevención del embarazó en adolecentes, aprobado por las Entidades relacionadas a diciembre de 2013.</t>
  </si>
  <si>
    <t>LP 7.9.1.2.</t>
  </si>
  <si>
    <t>Crear una comisión interinstitucional constituida para enfrentar la deserción y reprobación estudiantil, constituida a partir de enero de 2013.</t>
  </si>
  <si>
    <t>Se crea al menos un  centro de recuperación de estudiantes rezagados el Cantón y en cada uno de los Distritos con apoyo de estudiantes de TCU de Escuelas de Formación Docente y  maestros y profesores pensionados, a partir de 2017.</t>
  </si>
  <si>
    <t>Al menos un Colegio Público con enseñanza 100% bilingüe y con bachillerato internacional, a diciembre de 2020.</t>
  </si>
  <si>
    <t>PROPICIAR Y COORDINAR LA IMPLEMENTACION DE PROGRAMAS DE EDUCACIÓN VOCACIONAL, EMPRENDEDURISMO Y GESTION EMPRESARIAL</t>
  </si>
  <si>
    <t>LP 7.10.1.1.</t>
  </si>
  <si>
    <t>Un plan integral de programas de educación vocacional, emprendedurismo y gestión empresarial, aprobado por las Entidades relacionadas e incorporado a la curricula de Colegios Vocacionales del Cantón de Heredia a diciembre  de 2015.</t>
  </si>
  <si>
    <t>LP 7.10.1.2.</t>
  </si>
  <si>
    <t>Incremento del 10% del número de cursos vocacionales, emprendedurismo y gestión empresarial, incorporados en la curricula de las escuelas y colegios vocacionales del Cantón Central a partir de enero de 2016.</t>
  </si>
  <si>
    <t xml:space="preserve">LP 7.10 1 3 </t>
  </si>
  <si>
    <t>Incremento del 10% del número de cursos de gestión empresarial brindados a emprendedores y mipymes del Cantón Central por instituciones relacionadas, a partir de enero de 2014.</t>
  </si>
  <si>
    <t>OBJETIVO ESTRATEGICO LOGRAR EL FORTALECIMIENTO INSTITUCIONAL DE LA MUNICIPALIDAD DE HEREDIA QUE LE PERMITA ASUMIR EL LIDERAZGO EN EL DESARROLLO DEL CANTON DE HEREDIA</t>
  </si>
  <si>
    <t>DESARROLLAR POLITICAS, ESTRATEGIAS Y PROGRAMAS DE DOTACION Y DESARROLLO DEL TALENTO HUMANO</t>
  </si>
  <si>
    <t>LP 3.25.1.1. Y LP 3.25.1.2.</t>
  </si>
  <si>
    <t>Al menos una política de desarrollo del talento humano diseñada y en implementación a diciembre de 2012.</t>
  </si>
  <si>
    <t>LP 3.25.1.2.</t>
  </si>
  <si>
    <t>Al menos una estrategia y programa de dotación y desarrollo del talento humano formulados y en operación a partir de enero de 2013.</t>
  </si>
  <si>
    <t>LP 3.25.1.4.</t>
  </si>
  <si>
    <t>Al menos 10% del RRHH Municipal capacitado y/o motivado anualmente como resultado de las políticas, estrategias y programas implementados, a partir de enero 2013.</t>
  </si>
  <si>
    <t>LP 3.25.1.5.</t>
  </si>
  <si>
    <t>Un estudio de Clima Organización realizado a setiembre de 2012.</t>
  </si>
  <si>
    <t>LP 3.25.1.6.</t>
  </si>
  <si>
    <t>Un estudio de cargas de trabajo y productividad realizado a setiembre de 2012.</t>
  </si>
  <si>
    <t>IMPLEMENTAR PROGRAMA DE OPTIMIZACION DE PROCESOS Y SIMPLIFICACION DE TRAMITES Y REQUISITOS DE LA GESTION MUNICIPAL</t>
  </si>
  <si>
    <t>LP.3.26.1.1.</t>
  </si>
  <si>
    <t>Un programa de optimización de procesos realizado al 30 de agosto de 2013.</t>
  </si>
  <si>
    <t>LP 3.26.1.2.</t>
  </si>
  <si>
    <t>Al menos el 10% de los macro-procesos de la gestión municipal optimizados a agosto 2013.</t>
  </si>
  <si>
    <t>LP 3.26.1.3.</t>
  </si>
  <si>
    <t>Un programa de simplificación de trámites y requisitos implementado en la Municipalidad a diciembre 2013</t>
  </si>
  <si>
    <t>IMPLEMENTAR UN PROGRAMA EFECTIVO DE RECAUDACION DE IMPUESTOS MUNICIPALES Y GESTION DE COBRO QUE GENERE RECURSOS FINANCIEROS SUFICIENTES PARA CUBRIR SERVICIOS DE APOYO AL PLAN DE DESARROLLO DE LA MUNICIPALIDAD DE HEREDIA.</t>
  </si>
  <si>
    <t>LP 3.27.1.1.</t>
  </si>
  <si>
    <t>Aumentados los Ingresos reales tributarios municipales en un 1% anual a partir de enero 2013.</t>
  </si>
  <si>
    <t>LP 3.27.1.2.</t>
  </si>
  <si>
    <t>Una base de datos actualizada y depurada  a partir de diciembre de  2012.</t>
  </si>
  <si>
    <t>LP 3.27.1.3.</t>
  </si>
  <si>
    <t>Reducida la morosidad en el pago de tributos municipales en un1% anual a partir de diciembre de 2013.</t>
  </si>
  <si>
    <t>FORTALECER EL SISTEMA DE INFORMACION Y COMUNICACIÓN MUNICIPAL</t>
  </si>
  <si>
    <t>LP 3.28.1.1.</t>
  </si>
  <si>
    <t xml:space="preserve">Un Sistema Informático Integrado Municipal en implementación a partir de junio de 2012.  </t>
  </si>
  <si>
    <t>LP 3.28.1.2.</t>
  </si>
  <si>
    <t>Un sistema de información gerencial en implementación efectiva a partir de enero 2014.</t>
  </si>
  <si>
    <t>LP 3.28.1.3.</t>
  </si>
  <si>
    <t>El sistema de información genera mensualmente los reportes de gestión contable y presupuestaria a los 8 días una vez finalizado cada periodo de gestión mensual.</t>
  </si>
  <si>
    <t>Un sistema de información geográfica, implementado a partir de diciembre de 2017.</t>
  </si>
  <si>
    <t>Replantearlo con la nueva redacción</t>
  </si>
  <si>
    <t>FORTALECER LOS VINCULOS Y ALIANZAS ESTRATEGICS DE LA MUNICIPALIDAD CON OTROS ENTES PUBLICOS Y PRIVADOS</t>
  </si>
  <si>
    <t>LP 3.29.1.</t>
  </si>
  <si>
    <t>Al menos una nueva alianza anual establecida formalmente con un ente público o privado a partir de enero 2012</t>
  </si>
  <si>
    <t>Replantearse con la parte economica</t>
  </si>
  <si>
    <t>Promover el desarrollo organizacional y la profesionalización del personal</t>
  </si>
  <si>
    <t>LP 3.1.1. A LP 3.24.1.</t>
  </si>
  <si>
    <t xml:space="preserve"> Realizar al menos 24 acciones estratégicas que promuevan el desarrollo organizacional y la profesionalización del personal</t>
  </si>
  <si>
    <t xml:space="preserve">OBJETIVO ESTRATEGICO: FORTALECER EL  DESARROLLO SOCIAL EXISTENTE Y AMPLIAR LAS POSIBILIDADES DE ACCESO A DIVERSOS ÁMBITOS EN PRO DEL BIENESTAR SOCIAL DE LA CIUDADANÍA, PROPICIANDO LA EQUIDAD SOCIAL, IGUALDAD DE OPORTUNIDADES Y EQUIDAD DE GÉNERO.
</t>
  </si>
  <si>
    <t>GENERAR ESTRATEGIAS Y PROPUESTAS ACORDES  A LAS NECESIDADES ESPECÍFICAS DE POBLACIONES VULNERABLES</t>
  </si>
  <si>
    <t>toda la parte social hay que incorporarla.</t>
  </si>
  <si>
    <t>LP 7.1.1 A LP 7.1.6.</t>
  </si>
  <si>
    <t>Realizar al menos seis proyectos que contribuyan a generar estrategias y propuestas acordes  a las necesidades específicas de poblaciones vulnerables.</t>
  </si>
  <si>
    <t>PROMOVER ACCIONES AFIRMATIVAS QUE PROMUEVAN LA EQUIDAD DE GÉNERO Y LA PARTICIPACIÓN DE LAS MUJERES.</t>
  </si>
  <si>
    <t>LP 7.2.1. A LP 7.2.1.2</t>
  </si>
  <si>
    <t>Desarrollar al menos 12 proyectos que promuevan  acciones afirmativas que incentiven  la equidad de género y la participación de las mujeres.</t>
  </si>
  <si>
    <t>ASEGURAR Y PROMOVER EL PLENO EJERCICIO  DE TODOS LOS DERECHOS HUMANOS Y LIBERTADES FUNDAMENTALES DE LAS PERSONAS CON DISCAPACIDAD EN EL CANTÓN CENTRAL DE HEREDIA.</t>
  </si>
  <si>
    <t>LP 7.3.1. A LP 7.3.8.</t>
  </si>
  <si>
    <t>Realizar al menos ocho proyectos que  aseguren y promuevan  el pleno ejercicio  de todos los derechos humanos y libertades fundamentales de las personas con discapacidad en el cantón central de Heredia.</t>
  </si>
  <si>
    <t>Al menos lograr 100% una actualización (revisión y/o Modificación)  del control urbano y fiscalización de reglamentos, bianual para aprobación de Concejo Municipal, al 2022.</t>
  </si>
  <si>
    <t>Implementar al menos 3 acciones en ordenamiento territorial, al 2018.</t>
  </si>
  <si>
    <t xml:space="preserve">Realizar las gestiones correspondientes con las entidades competentes, para la aprobación del Plan Regulador, al 2020. </t>
  </si>
  <si>
    <t>Efectividad en 80% de las notificaciones de construcción de aceras accesbles, en el cantón, de acuerdo con el art. 75 y 76 del Código Municipal, al 2022.</t>
  </si>
  <si>
    <t>Al menos 5000 fiscalizaciones de procesos constructivos y control urbanístico, anualmente.</t>
  </si>
  <si>
    <t>Al menos 500 procesos de fiscalización de la Ley 7600 y su reglamento en materia de accesibilidad en establecimiento comerciales que brinden servicios de atención al público, anualmente.</t>
  </si>
  <si>
    <t>INDICADOR</t>
  </si>
  <si>
    <t>Cantidad de modificaciones realizadas en el control urbano y fiscalización de reglamentos/ Cantidad de modificaciones de forma bianual y aprobados por el Concejo Municipal * 100</t>
  </si>
  <si>
    <t xml:space="preserve">Documento de plan de comunicación sobre estado real del Plan Regulador.                          </t>
  </si>
  <si>
    <t>Cantidad de gestiones efectivas para la aprobación del Plan Regulador/Total de gestiones a realizar *100</t>
  </si>
  <si>
    <t>Notificaciones efectivas / Notificaciones realizadas *100</t>
  </si>
  <si>
    <t>Cantidad de fiscalizaciones de procesos constructivos y control urbanístico</t>
  </si>
  <si>
    <t>Cantidad de proceos de fiscalización de la ley 7600</t>
  </si>
  <si>
    <t>Al menos ocho proyectos adicionales se programan por año  con el fin de Mejorar y dar mantenimiento a la infraestructura pública, considerando las necesidades de toda la población herediana. A diciembre 2016</t>
  </si>
  <si>
    <t>Al menos desarrollar 10 proyectos anuales de intervención integral de áreas públicas del cantón.</t>
  </si>
  <si>
    <t>Al 2018 formulado al 100% el Plan Maestro de Mejoramiento Pluvial del cantón.</t>
  </si>
  <si>
    <t xml:space="preserve">Un Plan Maestro de mejoramiento pluvial  municipal y ejecutado en un 50% al 2022. </t>
  </si>
  <si>
    <t>Al menos 800 metros de mantenimiento de alcantarillado pluvial, anualmente.</t>
  </si>
  <si>
    <t>Al menos desarrollar 50 proyectos anuales de mejoramiento de áreas públicas y otro tipo de obra civil del cantón, anualmente. (Plays, mini gimnasios, mallas, mobiliario y otras obras).</t>
  </si>
  <si>
    <t>Mantenimiento de las zonas verdes en un 100% de las áreas públicas, anualmente.</t>
  </si>
  <si>
    <t>Reforestación o reemplazo de especies exóticas por especies nativas en al menos 10 proyectos de áreas públicas, anualmente.</t>
  </si>
  <si>
    <t>Cantidad de proyectos de intervención integral de áreas públicas.</t>
  </si>
  <si>
    <t>Documento del Plan Maestro de Mejoramiento Pluvial del cantón.</t>
  </si>
  <si>
    <t>Documento del Plan Maestro Pluvial                                  Acciones ejecutadas del Plan Maestro de Mejoramiento Pluvial / Total de acciones planteadas en el Plan Maestro de Mejoramiento Pluvial * 101</t>
  </si>
  <si>
    <t>Cantidad de metros de alcantarillado pluvial intervenido.</t>
  </si>
  <si>
    <t>Cantidad de proyectos de mejoramiento de áreas públicas.</t>
  </si>
  <si>
    <t>Zonas verdes intervenidas anualmente / Total de zonas verdes del cantón a intervenir * 100</t>
  </si>
  <si>
    <t>Cantidad de proyectos de áreas públicas para el reemplazo de especies exóticas por nativas.</t>
  </si>
  <si>
    <t>Al menos intervenir 10 km anuales en la mejora y mantenimiento de la red vial cantonal.</t>
  </si>
  <si>
    <t>Colocar al menos 1000 toneladas de mezcla asfaltica anualmente, en bacheo de la red vial cantonal.</t>
  </si>
  <si>
    <t>Al menos la intervención de 8000 metros lineales de cordón y caño, anualmente.</t>
  </si>
  <si>
    <t>Al menos la intervención de 8000 metros cuadrados de aceras accesibles en áreas públicas del cantón, anualmente.</t>
  </si>
  <si>
    <t>Al menos  la construcción de 2000 rampas de accesibilidad en el cantón, anualmente.</t>
  </si>
  <si>
    <t>Al menos al 2022 la construcción de 8 puentes a nivel de cantón.</t>
  </si>
  <si>
    <t>Al menos la construcción de 5000 metros cuadrados de corredor accesible del cantón, anualmente.</t>
  </si>
  <si>
    <t>100% Implementación del Plan Vial Cantonal al 2022. (ejecutarlo y evaluarlo)</t>
  </si>
  <si>
    <t>Al menos la colocación de 3000 unidades colocadas en demarcaciones y señalización, anualmente.</t>
  </si>
  <si>
    <t>Al menos 50 km de demarcación, anualmente.</t>
  </si>
  <si>
    <t>Cantidad de Km de la red vial cantonal anuales intervenidos en mejora y mantenimientos.</t>
  </si>
  <si>
    <t>Cantidad de capa asfaltica utilizadas en bacheo de la red vial cantonal.</t>
  </si>
  <si>
    <t>Cantidad de metros lineales de cordón y caño untervenido.</t>
  </si>
  <si>
    <t>Cantidad de metros cuadrados de aceras accesibles en áreas públicas intervenidas.</t>
  </si>
  <si>
    <t>Cantidad de rampas de accesibilidad construidas.</t>
  </si>
  <si>
    <t>Cantidad de puentes construidos de forma total de intervención.</t>
  </si>
  <si>
    <t>Cantidad de metros cuadrados de corredor accesibles intervenidos.</t>
  </si>
  <si>
    <t>Acciones ejecutadas del Plan Vial Cantonal / Acciones planteadas del Plan Vial Cantonal * 100</t>
  </si>
  <si>
    <t>Cantidad de unidades colocadas en demarcaciones y señalización  realizados</t>
  </si>
  <si>
    <t>Cantidad de kilómetros demarcados.</t>
  </si>
  <si>
    <t>Desarrollo de 1 evaluación bianual sobre las capacidades municipales para la gestión del riesgo de desastres en el 2022.</t>
  </si>
  <si>
    <t>Identificación de los principales procesos municipales desarrollados en la gestión del riesgo de desastres, al 2017.</t>
  </si>
  <si>
    <t>Inventariar al 100% las zonas de riesgo presentes en el cantón, al 2022</t>
  </si>
  <si>
    <t>Implementación de 1 propuesta de gestión municipal para el abordaje de la gestión del riesgo de desastres, en el periodo 2018-2022.</t>
  </si>
  <si>
    <t>Capacitar al personal prioritario de la Municipalidad en un 100%  en el tema de capacidades municipales para la gestión del riesgo de desastres, al 2022.</t>
  </si>
  <si>
    <t>Documento de evaluación sobre las capacidades municipales para la gestión de riesgo de desastres.</t>
  </si>
  <si>
    <t>Documento con la identificación del mapa de procesos CORE en gestión de riesgo de desastres.     Documento con la propuesta de gestión municipal para el abordaje de la gestión del riesgo de desastres.</t>
  </si>
  <si>
    <t>Documento con los mapas de calor con las zonas de riesgo identificadas en el cantón.</t>
  </si>
  <si>
    <t>Documento de evaluación finalizar el periodo, sobre las capacidades municipales para la gestión de riesgo de desastres.</t>
  </si>
  <si>
    <t>Cantidad de personal prioritario capacitado</t>
  </si>
  <si>
    <t>100% de la cobertura de recolección de residuos ordinarios  2017- 2019.</t>
  </si>
  <si>
    <t>100% de la cobertura de recolección de residuos valorizables al 2022.</t>
  </si>
  <si>
    <t>100% de la cobertura de recolección de residuos de manejo especial al 2019.</t>
  </si>
  <si>
    <t>Evaluación y actualización del 100% del plan municipal para la GIR del 2019-2022.</t>
  </si>
  <si>
    <t>Implementación del 100% sistema incentivos y multas del 2017 al 2019.</t>
  </si>
  <si>
    <t xml:space="preserve">Porcentaje de cobertura alcanzada  de residuos ordinarios </t>
  </si>
  <si>
    <t xml:space="preserve">Porcentaje de cobertura alcanzada  de residuos varolizables </t>
  </si>
  <si>
    <t xml:space="preserve">Porcentaje de cobertura alcanzada en la de recolección de residuos manejo especial </t>
  </si>
  <si>
    <t xml:space="preserve">Documento de evaluación del Plan Municipal para la GIR </t>
  </si>
  <si>
    <t xml:space="preserve">Documento actualizado del Documento de evaluación del Plan Municipal para la GIR </t>
  </si>
  <si>
    <t>Reglamento de incentivos y multas en funcionando en el periodo 2017- 2018</t>
  </si>
  <si>
    <t>3 reportes de evaluación correspondientes a personas y/u organizaciones que sean acredoras del sistema de incentivos, 2017- 2019</t>
  </si>
  <si>
    <t>Desarrollo e implementación del 100% de 1 Estrategia Cantonal de Cambio Climático 2018-2022.</t>
  </si>
  <si>
    <t>Promoción del programa Bandera Azul Ecológica (BAE) en al menos tres comunidades  al año del cantón al 2022.</t>
  </si>
  <si>
    <t>Actualización 100% del Plan de Gestion Institucional (PGAI) de forma bianual al 2022.</t>
  </si>
  <si>
    <t>Inventario y mapeo de las zonas de protección públicas al 2017 en un 100%.</t>
  </si>
  <si>
    <t>Inventariar al 100% de las especies de árboles que se encuentran en los parques de los 4 distritos urbanos del cantón al 2018.</t>
  </si>
  <si>
    <t>Realización un 1 Plan de restitución de especies exóticas por especies nativas al 2019.</t>
  </si>
  <si>
    <t>Implementación de un 90% de las acciones Plan de restitución de especies exóticas por especies nativas al 2022.</t>
  </si>
  <si>
    <t>Reforestar en un 90%  las zonas de la protección acceso libre al 2022.</t>
  </si>
  <si>
    <t>Documento de la Estrategia Cantonal de Cambio Climático 2018-2022</t>
  </si>
  <si>
    <t>Cantidad de actividades y/o acciones realizadas en promoción del BAE</t>
  </si>
  <si>
    <t>3 Documentos del reporte técnico de las variables evaluadas del PGAI en los 5 edificios muncipales</t>
  </si>
  <si>
    <t>3 Documentos de actualización PGAI bianual.</t>
  </si>
  <si>
    <t>Archivo en formato Shape de las áreas de protección donde se defina su estado</t>
  </si>
  <si>
    <t xml:space="preserve">Documento inventario de especies de árboles </t>
  </si>
  <si>
    <t>Documento del Plan de restitución de especies exóticas</t>
  </si>
  <si>
    <t>Número de individuos o especies remplazadas</t>
  </si>
  <si>
    <t>Número de especies nuevas</t>
  </si>
  <si>
    <t>Número de indiviudos nuevos</t>
  </si>
  <si>
    <t>Implementación de la Estrategia Cantonal  de Gestión Ambiental</t>
  </si>
  <si>
    <t xml:space="preserve">50% de la población que ha recibido mensajes municipales en GIR, al 2022.
</t>
  </si>
  <si>
    <t xml:space="preserve">Al menos 10 capacitaciones anuales en GIR en centros educativos y comunidades del cantón, al 2022.
</t>
  </si>
  <si>
    <t>Al menos 5 capacitaciones anuales en Gestion Ambiental en centros educativos y comunidadeS al 2022</t>
  </si>
  <si>
    <t>Al menos una campaña masiva de comunicación en GIR al año, al 2022.</t>
  </si>
  <si>
    <t xml:space="preserve">Al menos una actividad masiva al año para el involucramiento de la población del cantón en GIR, al 2022.
</t>
  </si>
  <si>
    <t>Al menos 100 comunicados al año sobre infracciones en GIR en el cantón, al 2022.</t>
  </si>
  <si>
    <t>Desarrollo de 1 Campaña de divulgación de Cambio Climático, anual.</t>
  </si>
  <si>
    <t>Al menos 10 capacitaciones anuales en Cambio Climático para los comités de Bandera Azul ecológica (BAE) y grupos organizados  de la comunidad al 2022.</t>
  </si>
  <si>
    <t xml:space="preserve"> Total de la población por zonas que recibe el mensaje/Población total del cantón  * 100</t>
  </si>
  <si>
    <t>Cantidad de capacitaciones anuales a centros educativos y comunidades anuales</t>
  </si>
  <si>
    <t>Cantidad de campañas masivas de comunicación en GIR anuales</t>
  </si>
  <si>
    <t>Cantidad de actividades de involucramiento de la población del cantón en GIR</t>
  </si>
  <si>
    <t xml:space="preserve"> Cantidad de comunicados anuales sobre infracciones en GIR</t>
  </si>
  <si>
    <t>Número de campañas anuales de divulgación de Cambio Climático</t>
  </si>
  <si>
    <t>Número de capacitaciones anuales realizadas</t>
  </si>
  <si>
    <t>Diseño e implementación al 100% de la estrategia de Atracción de Inversión en Heredia al 2022.</t>
  </si>
  <si>
    <t>Implementación de al menos de un 50% la estrategia de Turismo Rural Comunitario al 2022,  para la reactivación económica de la Zona de Varablanca.</t>
  </si>
  <si>
    <t>1 Política de Turismo Cantonal  aprobada por el Concejo Municipal al 2018. y su implementación en un 50% al 2022.</t>
  </si>
  <si>
    <t>Documentos Técnicos de seguimiento anuales de la Estrategia de Atracción de Inversión en Heredia.</t>
  </si>
  <si>
    <t>Documentos Técnicos de seguimiento anuales de la Estrategia de Turismo Rural Comunitario.</t>
  </si>
  <si>
    <t>Documento de intervención local sobre Turismo Cantonal     Actividades ejecutadas /Actividades programadas *100</t>
  </si>
  <si>
    <t>Al menos 45 personas en condiciones de vulnerabilidad (personas con alguna discapacidad y con enfoque de género) anualmente, capacitadas en el tema de emprededurismo en el cantón, a partir del 2017.</t>
  </si>
  <si>
    <t>Al menos 25 personas capacitadas anualmente en el tema de desarrollo de un plan de negocios, a partir del 2017.</t>
  </si>
  <si>
    <t>Al menos 40 proyectos económicos capacitados en el cantón al 2022, a partir del 2017.</t>
  </si>
  <si>
    <t>Desarrollar un seguimiento del 100% de los proyectos ejecutadas bajo las capacitaciones de empresariedad, anualmente a partir del 2017.</t>
  </si>
  <si>
    <t>Cantidad de personas en condiciones de vulnerabilidad capacitadas/45 personas en condición de vulnerabilidad (meta anual)*100</t>
  </si>
  <si>
    <t>Cantidad de personas capacitadas en desarrollo de plan de negocios/25 personas (meta anual).</t>
  </si>
  <si>
    <t>Cantidad de proyectos con el Plan de Negocios finalizado.</t>
  </si>
  <si>
    <t>Total de proyectos de empresariedad con seguimiento/total de proyectos ejecutados en empresariedad*100</t>
  </si>
  <si>
    <t>Al menos 1 campaña anual (a nivel externo) de sensibilización dirigida al ámbito empresarial sobre inclusión laboral y hostigamiento sexual.</t>
  </si>
  <si>
    <t>Número de Campañas externas.</t>
  </si>
  <si>
    <t xml:space="preserve">Al menos 300 personas inscritas o registradas en el Micro Sitio del Servicio de Intermediación laboral de la Municipalidad de Heredia. </t>
  </si>
  <si>
    <t>Al menos 10 visitas o contactos mensuales a las empresas presentes en el cantón, para la intermediación laboral de personas del cantón. (al menos 120 visitas o contactos con empresas en el cantón anualmente).</t>
  </si>
  <si>
    <t>Implementar al 100% la estrategia de Turismo Rural Comunitario al 2022, para la reactivación económica de la Zona de Varablanca.</t>
  </si>
  <si>
    <t>Dar seguimiento anual y apoyo logístico al 100% de los proyectos establecidos por la Comisión de Cultura.</t>
  </si>
  <si>
    <t xml:space="preserve">Cantidad de personas inscritas en el Micro Sitio.                                                                                          </t>
  </si>
  <si>
    <t>Cantidad de visitas realizadas Cantidad de empresas vinculadas/total de visitas realizadas a empresas*100</t>
  </si>
  <si>
    <t>Total de proyectos con seguimiento/Total de proyectos ejecutados*100</t>
  </si>
  <si>
    <t>Cumplimiento de metas areas cultura</t>
  </si>
  <si>
    <t>cumplimiento metas area deporte</t>
  </si>
  <si>
    <t>Implementación al 100% de 1 Política Local de Niñez y Adolescencia, al 2021, de acuerdo a las acciones que son competencia municipal.</t>
  </si>
  <si>
    <t>Evaluación al 100% de la Política Municipal de accesibilidad y discapacidad del cantón de Heredia al 2017 y 2020.</t>
  </si>
  <si>
    <t>Al menos 1 estrategia municipal de articulación institucional para disminuir la población en condiciones de indigencia en el cantón, 2017.</t>
  </si>
  <si>
    <t>Al menos 1 campaña anual para la promoción de derechos de las  personas sexualmente diversa.</t>
  </si>
  <si>
    <t>Implementación de la Política de seguimiento de intervención local para la Persona Adulta Mayor 2018-2022.</t>
  </si>
  <si>
    <t>Documento de evaluación sobre la efectividad de la Política Local de Niñez y Adolescencia.</t>
  </si>
  <si>
    <t>Documento técnico de evaluación de eficacia y eficiencia de la Política Municipal de accesibilidad y discapacidad del cantón de Heredia.</t>
  </si>
  <si>
    <t>Documento con la estrategia municipal de articulación institucional para disminuir la población en condiciones de indigencia en el cantón.</t>
  </si>
  <si>
    <t>Número de campañas.</t>
  </si>
  <si>
    <t>Documento de evalucación de acciones ejecutadas de la política de seguimiento de intervención local para la PAM.</t>
  </si>
  <si>
    <t>Al menos implementar, ejecutar y evaluar al 100% 1 programa anualmente “El bebé, piénsalo bien”, 2017-2022.</t>
  </si>
  <si>
    <t>Formulación, desarrollo y seguimiento de la nueva Política Municipal de Accesibilidad y Discapacidad del cantón, en el 2019.</t>
  </si>
  <si>
    <t>Gestión de un 1 Centro de Cuido para Niños en el distrito de Varablanca, al 2022.</t>
  </si>
  <si>
    <t xml:space="preserve">Al menos 1 Política de seguimiento de intervención local para la Persona Adulta Mayor 2017. </t>
  </si>
  <si>
    <t>Construcción del 1 Centro Diurno de Adultos Mayores en la comunidad de Guarari, al 2022.</t>
  </si>
  <si>
    <t>Realizar al menos 1 evaluación anual de la gestión del Centro Cívico en Guararí.</t>
  </si>
  <si>
    <t xml:space="preserve">Dar seguimiento anual y apoyo logístico al 100% de los proyectos establecidos por la Comisión de Renovación Urbana. </t>
  </si>
  <si>
    <t>Documento de evaluación y ejecución del programa "El bebé, piénsalo bien".</t>
  </si>
  <si>
    <t>Documento de la nueva Política Municipal de Accesibilidad y discapacidad del cantón.</t>
  </si>
  <si>
    <t>Un centro de cuido para personas menores de edad funcionando bajo la modalidad pública, privada o mixta.</t>
  </si>
  <si>
    <t>Documento de intervención local para para la Persona Adulta Mayor.</t>
  </si>
  <si>
    <t>Centro Diurno de Adultos Mayores.</t>
  </si>
  <si>
    <t>Documento técnico de evaluación sobre el Centro Cívico en Guararí.</t>
  </si>
  <si>
    <t xml:space="preserve">Al 100% del personal de la policía municipal capacitado al 2022. </t>
  </si>
  <si>
    <t>Al menos 12 comunidades del cantón capacitadas con el programa Ojos y Oídos, anualmente.</t>
  </si>
  <si>
    <t>Implementación de la Política de Seguridad Integral 2017-2022.</t>
  </si>
  <si>
    <t>Participación en el  desarrollo y ejecución de 1 Plan para la Prevención del Consumo de Drogas en la niñez y adolescencia del cantón, al 2017- 2022, en coordinación con la Oficina de Igualdad, Equidad y Género.</t>
  </si>
  <si>
    <t>Al menos 5 convenios marco firmados entre municipalidades (colindantes) al 2022.</t>
  </si>
  <si>
    <t>Al menos 5 convenios marco/y acciones de cooperación institucional al 2022.</t>
  </si>
  <si>
    <t>Evaluación de forma bianual los impactos generados de la Política de Seguridad Ciudadana.</t>
  </si>
  <si>
    <t>Personal capacitado de la policía municipal/Total de funcionarios de la policía municipal * 100</t>
  </si>
  <si>
    <t>Comunidades capacitadas en el programa Ojos y Oídos.</t>
  </si>
  <si>
    <t>Documento de la Política de Seguridad Integral.</t>
  </si>
  <si>
    <t>Documento del Plan Preventivo cantonal en el área de Consumo de Drogas.</t>
  </si>
  <si>
    <t>Cantidad de convenios municipales firmados.</t>
  </si>
  <si>
    <t>Cantidad de convenios marco/y acciones de cooperación institucional.</t>
  </si>
  <si>
    <t>Documento de informe técnico sobre la evaluación de los impactos de la Política de Seguridad Ciudadana y sus respectivos indicadores.</t>
  </si>
  <si>
    <t>Formulación e implementación 100% de 1 plan de acción de recuperación de espacios públicos, en el 2017-2022.</t>
  </si>
  <si>
    <t>Implementación de tiempos de respuesta máximo en 15 minutos, al 2022.</t>
  </si>
  <si>
    <t>Al menos un sistema de monitoreo de llamadas funcionando al 2017.</t>
  </si>
  <si>
    <t>Al menos 3 capacitaciones a nivel anual  en áreas de zonas francas, centros comerciales y comerciantes independientes.</t>
  </si>
  <si>
    <t xml:space="preserve">Documento de plan de acción de recuperación de espacios públicos.                                                                                                                                                                                     </t>
  </si>
  <si>
    <t>Tiempo final de respuesta.</t>
  </si>
  <si>
    <t>Sistema de monitoreo.</t>
  </si>
  <si>
    <t>Cantidad de capacitaciones en áreas de zonas francas, centros comerciales y comerciantes independientes.</t>
  </si>
  <si>
    <t>Cumplimiento objetivo 4.1</t>
  </si>
  <si>
    <t>Contar con 1 Centro para la Atención de Personas con Problemas de Consumo de Drogas, al 2022.</t>
  </si>
  <si>
    <t>Centro para la Atención de Personas con Problemas de Consumo de Drogas.</t>
  </si>
  <si>
    <t>Al menos desarrollar 1 programa local para  la prevención de la exclusión educativa, al 2017.</t>
  </si>
  <si>
    <t>Formulación e Implementación al 100% del programa local para la prevención de la exclusión educativa, al 2022.</t>
  </si>
  <si>
    <t>Documento técnico con el programa local para la prevención de la exclusión educativa.</t>
  </si>
  <si>
    <t>Asiganr recursos a los centro educactivos para mejorar la infraestructura</t>
  </si>
  <si>
    <t>Implementación de 1 estrategia actualizada de Ética durante los años 2017-2022.</t>
  </si>
  <si>
    <t>Al menos 1 revisión bianual del proceso de selección y reclutamiento del personal.</t>
  </si>
  <si>
    <t>Desarrollo de 1 estrategia  e implementación de evaluación de las capacitaciones recibidas que incorpore el control de calidad de cursos recibidos, al 2022.</t>
  </si>
  <si>
    <t>Desarrollar al menos una evaluación bianual del clima organizacional.</t>
  </si>
  <si>
    <t>Mantener un 80% el nivel de satisfacción del personal municipal, al 2022.</t>
  </si>
  <si>
    <t>Desarrollo, actualización  y ejecución del 100% del Plan de Salud Ocupacional.</t>
  </si>
  <si>
    <t xml:space="preserve">Documento con la implementación de la Estrategia de Ética. </t>
  </si>
  <si>
    <t>Informe técnico de revisión del proceso de selección y reclutamiento del personal.</t>
  </si>
  <si>
    <t>Documento con la estrategia de evaluación de capacitaciones recibidas.                                      Acciones ejecutadas / Acciones programadas * 100</t>
  </si>
  <si>
    <t>Documento sobre evaluación del clima organizacional.</t>
  </si>
  <si>
    <t>Índice de satisfacción del personal municipal.</t>
  </si>
  <si>
    <t>Documento  actualización con las acciones del Plan de Salud Ocupacional, de forma bianual.</t>
  </si>
  <si>
    <t xml:space="preserve">Nivel de ejecución del Plan de Salud Ocupacional / Total de acciones programadas en el  Plan de Salud Ocupacional *100      </t>
  </si>
  <si>
    <t>Definición actualizada del mapa de procesos y actualización del manual de procedimientos, al 2017.</t>
  </si>
  <si>
    <t>Implementación al 100% y evaluación anual de 1 plan de comunicación (interno y externo) 2015-2019 de la gestión municipal al 2019.</t>
  </si>
  <si>
    <t>Al finalizar el 2019, desarrollo con las nuevas áreas estratégicas el nuevo plan de comunicación 2020-2023.</t>
  </si>
  <si>
    <t>Al menos realizar 1 evaluación anual de satisfacción de servicios.</t>
  </si>
  <si>
    <t>Al menos realizar 2 actualizaciones anuales de requisitos para la solicitud de servicios a nivel externo.</t>
  </si>
  <si>
    <t xml:space="preserve">Implementación de un 100% de la plataforma de servicios (ventanilla única) y sistema integrado en la gestión municipal al 2022. </t>
  </si>
  <si>
    <t>Al menos  elaboración (2017) implementación 1 Estrategia de Acción de Mejoramiento de Servicio al Cliente  2018-2022.</t>
  </si>
  <si>
    <t xml:space="preserve">Al menos 1 Estrategia de Gestión Documental diseñada 2020-2022. </t>
  </si>
  <si>
    <t>Implementación en el periodo 2018- 2020 de la Estrategia de de Gestión Documental Municipal.</t>
  </si>
  <si>
    <t>Implementación del 100% del expediente único al 2021, totalmente funcionando en las tres áreas orientadas a servicio al cliente de la Municipalidad</t>
  </si>
  <si>
    <t>Al menos 1 revisión bianual de la evaluación del desempeño de la gestión municipal al 2022.</t>
  </si>
  <si>
    <t>Documento con el mapa de procesos actualizado y el manual de procedimientos.</t>
  </si>
  <si>
    <t>Documento de evaluación de implementación del Plan de Comunicación.                        Metas ejecutadas / Metas programadas * 100</t>
  </si>
  <si>
    <t>Documento con el nuevo Plan de Comunicación 2020- 2023.</t>
  </si>
  <si>
    <t>Documento de evaluación de satisfacción de servicios.</t>
  </si>
  <si>
    <t>Cantidad de documentos técnicos emitidos con la revisión de los requisitos para la solicitud de servicios a nivel externo.</t>
  </si>
  <si>
    <t>Plataforma de servicios y el sistema integrado de gestión desarrollado e implementado.</t>
  </si>
  <si>
    <t>Documento con la Estrategia de Acción de Mejoramiento de Servicio al Cliente 2018-2022.    Acciones ejecutadas / Acciones programadas * 100</t>
  </si>
  <si>
    <t>Documento con la Estrategia de Gestión Documental 2020-2022. Evaluación de la implementación 100%</t>
  </si>
  <si>
    <t>Documentación con la evaluación sobre la implementación del expediente único.</t>
  </si>
  <si>
    <t>Documento con la revisión metodológica de evaluación del desempeño de la gestión municipal.</t>
  </si>
  <si>
    <t>Mejoramiento de un 30% en la gestión financiera de la municipalidad en términos de eficiencia y eficacia para el programa administrativo de servicios e ingresos, al 2022.</t>
  </si>
  <si>
    <t>Al menos en un 80% de la gestión financiera de la municipalidad en términos de eficiencia y eficacia para la cartera de proyectos de inversión, al 2022</t>
  </si>
  <si>
    <t>Contar con estados financieros municipales de acuerdo a las NICSP con una opinión emitida, por parte de la auditoría externa, al 2020.</t>
  </si>
  <si>
    <t>Integración de tecnologías para la automatización de procesos en un 80% en los sistemas de información, incorporando innovación</t>
  </si>
  <si>
    <t>Mejoramiento de un 100% en la gestión de los servicios (cobro, prestación de servicios y cobertura) de la Municipalidad en términos de eficiencia y eficacia para el cantón al 2022.</t>
  </si>
  <si>
    <t xml:space="preserve">Nivel de ejecución del POA/ Total de acciones programadas en el POA *100                                    Presupuesto ejecutado / Presupuesto programado*100          </t>
  </si>
  <si>
    <t>Porcentaje de ejecución financiera  de los proyectos programados.</t>
  </si>
  <si>
    <t>Documentos de los estados financieros de acuerdo a las NICSP, con una opinión emitida.</t>
  </si>
  <si>
    <t xml:space="preserve">Sistema Integrado de Administración Municipal. </t>
  </si>
  <si>
    <t>Documento con las acciones de mejoramiento de los servicios.</t>
  </si>
  <si>
    <t>Capacitación al 100% al área profesional en herramientas tecnológicas de la Municipalidad de Heredia, al 2022.</t>
  </si>
  <si>
    <t>Disminuir la brecha digital dotando al menos 3 áreas públicas por año al cantón con tecnología Wifi.</t>
  </si>
  <si>
    <t>Integración de tecnologías para la automatización de procesos en un 80% en los sistemas de información, incorporando innovación.</t>
  </si>
  <si>
    <t>Al menos 1 evaluación  anual de  la implementación del  Plan Estratégico de Tecnología de Información y Comunicación 2017-2022.</t>
  </si>
  <si>
    <t>Implementación al 100% de la norma técnica para el control y la gestión de las Tecnologías de la Información durante periodo 2017-2022.</t>
  </si>
  <si>
    <t>Optar por la certificación institucional de la norma técnica para el control y la gestión de las Tecnologías de la Información al 2022.</t>
  </si>
  <si>
    <t>Elaboración del Plan Maestro de SIG del cantón del 2017-2022.</t>
  </si>
  <si>
    <t>El 85% del mosaico catastral del cantón de Heredia al 2018 y 90% 2022.</t>
  </si>
  <si>
    <t>Actualizar al 80% el SIG del cantón al 2022.</t>
  </si>
  <si>
    <t>Un espacio dentro de la plataforma web de la municipalidad, para los SIG y el acceso a los servicios municipales, al 2022.</t>
  </si>
  <si>
    <t>Personal profesional capacitado en herramientas tecnológicas / Total del personal profesional *100</t>
  </si>
  <si>
    <t xml:space="preserve">Áreas públicas de los distritos urbanos cubierto por tecnología Wifi / Total de áreas públicas de los distritos urbanos * 100          </t>
  </si>
  <si>
    <t>Documento de evaluación del Plan Estratégico de Tecnología de Información y Comunicación.</t>
  </si>
  <si>
    <t>Documento evaluación del Plan de Implementación de la norma técnica para el control y la gestión de las Tecnologías de la Información.</t>
  </si>
  <si>
    <t>Documento con la certificación otorgada).</t>
  </si>
  <si>
    <t>Documento del Plan Maestro de SIG del cantón.</t>
  </si>
  <si>
    <t>Total del mosaico catastral levantado / Total del mosaico catastral del cantón * 100</t>
  </si>
  <si>
    <t>Porcentaje de actualización del SIG alcanzado.</t>
  </si>
  <si>
    <t>Espacio disponible en el sitio web.</t>
  </si>
  <si>
    <t>Implementar al 100% acciones permanentes para la detección, denuncia y erradicación del hostigamiento sexual en la Municipalidad de Heredia, al 2022.</t>
  </si>
  <si>
    <t>Cantidad de casos de hostigamiento sexual                                                                                        Cantidad de denuncias formales de hostigamiento sexual</t>
  </si>
  <si>
    <t>Al 2020 abarcar en un 50% de los centros educativos de primaria públicos del cantón (estudiantes, docentes y/o padres de familia), en el desarrollo de temas en la erradicación de patrones de crianza que obstaculizan la igualdad y equidad de género.</t>
  </si>
  <si>
    <t>12 centros educativos participan en el Programa permanente de Educación para la Igualdad y Equidad.</t>
  </si>
  <si>
    <t>Cantidad de capacitaciones dirigidas al personal y autoridades municipales y fuerzas vivas de la comunidad.</t>
  </si>
  <si>
    <t>Cantidad de personas que culminan la intervención / Cantidad de personas atendidas de forma grupal o individual.*100</t>
  </si>
  <si>
    <t>Cantidad de campañas realizadas en prevención del abuso sexual de los niños y niñas.</t>
  </si>
  <si>
    <t xml:space="preserve">Cantidad de Campañas externas sobre Derechos Humanos. </t>
  </si>
  <si>
    <t xml:space="preserve">“Escuela de formación ciudadana” formalizada  para las mujeres líderes del cantón. </t>
  </si>
  <si>
    <t>Documento Técnico de evaluación de la Política de Equidad y Género.</t>
  </si>
  <si>
    <t>Política de igualdad, equidad y género 2020-2030 aprobada</t>
  </si>
  <si>
    <t>Al 2020, abarcar al menos 2 capacitaciones anuales dirigidas a personal y autoridades municipales y/o fuerzas vivas de la comunidad, anualmente en el tema de igualdad, equidad y derechos humanos.</t>
  </si>
  <si>
    <t>Mejoramiento de un 70% las personas atendidas a nivel individual y grupal,  con secuelas de la violencia reportada en la Oficina de Equidad y Género al 2020.</t>
  </si>
  <si>
    <t>Desarrollo de 1 campaña anual para la prevención del abuso sexual de los niños y las niñas.</t>
  </si>
  <si>
    <t>Desarrollo de 1 campaña anual sobre temas de derechos humanos, al 2020.</t>
  </si>
  <si>
    <t>Desarrollo de un 100% del programa de formación ciudadana y liderazgo para mujeres.</t>
  </si>
  <si>
    <t>Evaluación del 100% de la Política de Equidad y Género al 2020.</t>
  </si>
  <si>
    <t>Formulación de 1 nueva política de igualdad de género.</t>
  </si>
  <si>
    <t>2.4 Fortalecer la planificación urbana y el ordenamiento territorial del cantón.</t>
  </si>
  <si>
    <t xml:space="preserve">2.2 Implementar acciones para la recuperación  y desarrollo de áreas públicas                                                       </t>
  </si>
  <si>
    <t xml:space="preserve">  2.1 Desarrollar e implementar un Plan de Mejoramiento pluvial del cantón.</t>
  </si>
  <si>
    <t>2.3 Fortalecer la infraestructura vial accesible para el desarrollo del cantón.</t>
  </si>
  <si>
    <t xml:space="preserve">1.4 Generar mecanismos para el abordaje de la Gestión del Riesgo de Desastres a nivel local.  </t>
  </si>
  <si>
    <t xml:space="preserve">1.1 Fortalecer e implementar las acciones de la Gestión Integral de Residuos (GIR). </t>
  </si>
  <si>
    <t xml:space="preserve">1.2 Formular e implementar una Estrategia Cantonal de Gestión Ambiental. </t>
  </si>
  <si>
    <t>1.3 Fortalecer e implementar programas de educación y comunicación social de Gestión Ambiental y Gestión Integral de Residuos (GIR).</t>
  </si>
  <si>
    <t>5.2 Promover la inversión económica , contribuyendo al fortalecimiento del empleo y emprendedurismo en el cantón</t>
  </si>
  <si>
    <t>5.2 Promover la inversión económica, contribuyendo al fortalecimiento del empleo y emprendedurismo en el cantón</t>
  </si>
  <si>
    <t>5.1 Promover acciones dirigidas al mejoramiento de la calidad de vida de la población de cantón.</t>
  </si>
  <si>
    <t>4.1 Posicionar la gestión de la  seguridad ciudadana cantonal, mediante el fortalecimiento de los programa preventivos.</t>
  </si>
  <si>
    <t xml:space="preserve">4.2 Desarrollar e implementar una estrategia de resguardo y seguridad  de espacios públicos. </t>
  </si>
  <si>
    <t>3.2 Promover el desarrollo  humano municipal, para la implementación de una gestión de calidad.</t>
  </si>
  <si>
    <t>3.1 Desarrollar y fortalecer la gestión por resultados a nivel municipal</t>
  </si>
  <si>
    <t>3.3 Fortalecer la innovación tecnológica para mejorar la prestación y calidad de los servicios, tanto  al cliente interno y como externo.</t>
  </si>
  <si>
    <t>3.5 Formular, desarrollar e implementar un  plan de SIG a nivel cantonal y regional.</t>
  </si>
  <si>
    <t xml:space="preserve">5.3 Reducir las desigualdades entre hombres y mujeres que permitan un cantón más equitativo y disminuir la violencia y discriminación por razones de género. </t>
  </si>
  <si>
    <t>Porcentaje Ejecutado</t>
  </si>
  <si>
    <t>Porcentaje alcanzado</t>
  </si>
  <si>
    <t>PERIODO 2017</t>
  </si>
  <si>
    <t>Recursos Asignados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</si>
</sst>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23"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b/>
      <sz val="14"/>
      <color indexed="8"/>
      <name val="Calibri"/>
      <family val="2"/>
    </font>
    <font>
      <b/>
      <sz val="11"/>
      <color indexed="8"/>
      <name val="Calibri"/>
      <family val="2"/>
    </font>
    <font>
      <b/>
      <sz val="9"/>
      <color indexed="81"/>
      <name val="Tahoma"/>
      <family val="2"/>
    </font>
    <font>
      <sz val="9"/>
      <color indexed="81"/>
      <name val="Tahoma"/>
      <family val="2"/>
    </font>
    <font>
      <sz val="10"/>
      <name val="Century Gothic"/>
      <family val="2"/>
    </font>
    <font>
      <b/>
      <sz val="11"/>
      <color rgb="FFFF0000"/>
      <name val="Calibri"/>
      <family val="2"/>
    </font>
    <font>
      <b/>
      <sz val="11"/>
      <color rgb="FFFF0000"/>
      <name val="Calibri"/>
      <family val="2"/>
      <scheme val="minor"/>
    </font>
    <font>
      <sz val="11"/>
      <name val="Calibri"/>
      <family val="2"/>
      <scheme val="minor"/>
    </font>
    <font>
      <b/>
      <sz val="11"/>
      <name val="Calibri"/>
      <family val="2"/>
    </font>
    <font>
      <b/>
      <sz val="11"/>
      <name val="Calibri"/>
      <family val="2"/>
      <scheme val="minor"/>
    </font>
    <font>
      <sz val="10"/>
      <color theme="1"/>
      <name val="Century Gothic"/>
      <family val="2"/>
    </font>
    <font>
      <sz val="10"/>
      <color theme="1"/>
      <name val="Century"/>
      <family val="1"/>
    </font>
    <font>
      <sz val="10"/>
      <color theme="1"/>
      <name val="Calibri"/>
      <family val="2"/>
      <scheme val="minor"/>
    </font>
    <font>
      <sz val="12"/>
      <color rgb="FF000000"/>
      <name val="Calibri"/>
      <family val="2"/>
    </font>
    <font>
      <sz val="11"/>
      <color rgb="FF000000"/>
      <name val="Calibri"/>
      <family val="2"/>
      <scheme val="minor"/>
    </font>
    <font>
      <sz val="11"/>
      <color rgb="FFFF0000"/>
      <name val="Calibri"/>
      <family val="2"/>
    </font>
    <font>
      <b/>
      <i/>
      <sz val="11"/>
      <color theme="1"/>
      <name val="Calibri"/>
      <family val="2"/>
      <scheme val="minor"/>
    </font>
    <font>
      <sz val="9"/>
      <color indexed="81"/>
      <name val="Tahoma"/>
      <charset val="1"/>
    </font>
    <font>
      <b/>
      <sz val="9"/>
      <color indexed="81"/>
      <name val="Tahoma"/>
      <charset val="1"/>
    </font>
  </fonts>
  <fills count="14">
    <fill>
      <patternFill patternType="none"/>
    </fill>
    <fill>
      <patternFill patternType="gray125"/>
    </fill>
    <fill>
      <patternFill patternType="solid">
        <fgColor indexed="31"/>
        <bgColor indexed="64"/>
      </patternFill>
    </fill>
    <fill>
      <patternFill patternType="solid">
        <fgColor theme="3" tint="0.39997558519241921"/>
        <bgColor indexed="64"/>
      </patternFill>
    </fill>
    <fill>
      <patternFill patternType="solid">
        <fgColor theme="2" tint="-0.499984740745262"/>
        <bgColor indexed="64"/>
      </patternFill>
    </fill>
    <fill>
      <patternFill patternType="solid">
        <fgColor theme="8" tint="0.39997558519241921"/>
        <bgColor indexed="64"/>
      </patternFill>
    </fill>
    <fill>
      <patternFill patternType="solid">
        <fgColor rgb="FFFFC00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9" tint="0.39997558519241921"/>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theme="9" tint="0.79998168889431442"/>
        <bgColor indexed="64"/>
      </patternFill>
    </fill>
    <fill>
      <patternFill patternType="solid">
        <fgColor rgb="FFFFFF00"/>
        <bgColor indexed="64"/>
      </patternFill>
    </fill>
  </fills>
  <borders count="30">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bottom/>
      <diagonal/>
    </border>
    <border>
      <left style="thin">
        <color theme="0" tint="-0.249977111117893"/>
      </left>
      <right style="thin">
        <color theme="0" tint="-0.249977111117893"/>
      </right>
      <top/>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diagonal/>
    </border>
    <border>
      <left/>
      <right/>
      <top style="thin">
        <color indexed="64"/>
      </top>
      <bottom/>
      <diagonal/>
    </border>
    <border>
      <left style="thin">
        <color theme="0" tint="-0.24994659260841701"/>
      </left>
      <right/>
      <top/>
      <bottom style="thin">
        <color theme="0" tint="-0.24994659260841701"/>
      </bottom>
      <diagonal/>
    </border>
    <border>
      <left style="thin">
        <color theme="0" tint="-0.24994659260841701"/>
      </left>
      <right/>
      <top style="thin">
        <color theme="0" tint="-0.34998626667073579"/>
      </top>
      <bottom/>
      <diagonal/>
    </border>
    <border>
      <left style="thin">
        <color theme="0" tint="-0.24994659260841701"/>
      </left>
      <right/>
      <top style="thin">
        <color theme="0" tint="-0.24994659260841701"/>
      </top>
      <bottom style="thin">
        <color theme="0" tint="-0.24994659260841701"/>
      </bottom>
      <diagonal/>
    </border>
    <border>
      <left style="thin">
        <color theme="0" tint="-0.24994659260841701"/>
      </left>
      <right style="thin">
        <color theme="0" tint="-0.24994659260841701"/>
      </right>
      <top/>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style="thin">
        <color indexed="64"/>
      </right>
      <top style="thin">
        <color indexed="64"/>
      </top>
      <bottom/>
      <diagonal/>
    </border>
    <border>
      <left style="thin">
        <color theme="0" tint="-0.24994659260841701"/>
      </left>
      <right style="thin">
        <color indexed="64"/>
      </right>
      <top/>
      <bottom style="thin">
        <color indexed="64"/>
      </bottom>
      <diagonal/>
    </border>
    <border>
      <left style="thin">
        <color theme="0" tint="-0.24994659260841701"/>
      </left>
      <right style="thin">
        <color rgb="FFA5A5A5"/>
      </right>
      <top style="thin">
        <color theme="0" tint="-0.34998626667073579"/>
      </top>
      <bottom/>
      <diagonal/>
    </border>
    <border>
      <left style="thin">
        <color theme="0" tint="-0.24994659260841701"/>
      </left>
      <right style="thin">
        <color rgb="FFA5A5A5"/>
      </right>
      <top/>
      <bottom/>
      <diagonal/>
    </border>
    <border>
      <left/>
      <right style="thin">
        <color indexed="64"/>
      </right>
      <top/>
      <bottom/>
      <diagonal/>
    </border>
    <border>
      <left style="thin">
        <color indexed="64"/>
      </left>
      <right/>
      <top/>
      <bottom/>
      <diagonal/>
    </border>
  </borders>
  <cellStyleXfs count="3">
    <xf numFmtId="0" fontId="0" fillId="0" borderId="0"/>
    <xf numFmtId="9" fontId="1" fillId="0" borderId="0" applyFont="0" applyFill="0" applyBorder="0" applyAlignment="0" applyProtection="0"/>
    <xf numFmtId="0" fontId="17" fillId="0" borderId="0"/>
  </cellStyleXfs>
  <cellXfs count="394">
    <xf numFmtId="0" fontId="0" fillId="0" borderId="0" xfId="0"/>
    <xf numFmtId="0" fontId="0" fillId="0" borderId="0" xfId="0" applyAlignment="1">
      <alignment wrapText="1"/>
    </xf>
    <xf numFmtId="9" fontId="0" fillId="0" borderId="0" xfId="0" applyNumberFormat="1"/>
    <xf numFmtId="0" fontId="5" fillId="2" borderId="7" xfId="0" applyFont="1" applyFill="1" applyBorder="1" applyAlignment="1">
      <alignment horizontal="center"/>
    </xf>
    <xf numFmtId="0" fontId="5" fillId="0" borderId="7" xfId="0" applyFont="1" applyFill="1" applyBorder="1" applyAlignment="1">
      <alignment horizontal="center" vertical="center"/>
    </xf>
    <xf numFmtId="9" fontId="5" fillId="0" borderId="7" xfId="0" applyNumberFormat="1" applyFont="1" applyFill="1" applyBorder="1" applyAlignment="1">
      <alignment horizontal="center" vertical="center"/>
    </xf>
    <xf numFmtId="9" fontId="3" fillId="7" borderId="3" xfId="0" applyNumberFormat="1" applyFont="1" applyFill="1" applyBorder="1" applyAlignment="1">
      <alignment horizontal="center" vertical="center"/>
    </xf>
    <xf numFmtId="164" fontId="5" fillId="0" borderId="7" xfId="0" applyNumberFormat="1" applyFont="1" applyFill="1" applyBorder="1" applyAlignment="1">
      <alignment horizontal="center" vertical="center"/>
    </xf>
    <xf numFmtId="9" fontId="5" fillId="8" borderId="7" xfId="0" applyNumberFormat="1" applyFont="1" applyFill="1" applyBorder="1" applyAlignment="1">
      <alignment horizontal="center" vertical="center"/>
    </xf>
    <xf numFmtId="9" fontId="5" fillId="0" borderId="7" xfId="0" applyNumberFormat="1" applyFont="1" applyFill="1" applyBorder="1" applyAlignment="1">
      <alignment horizontal="center" vertical="center" wrapText="1"/>
    </xf>
    <xf numFmtId="9" fontId="3" fillId="7" borderId="7" xfId="0" applyNumberFormat="1" applyFont="1" applyFill="1" applyBorder="1" applyAlignment="1">
      <alignment horizontal="center" vertical="center"/>
    </xf>
    <xf numFmtId="9" fontId="5" fillId="0" borderId="7" xfId="0" applyNumberFormat="1" applyFont="1" applyBorder="1" applyAlignment="1">
      <alignment horizontal="center" vertical="center"/>
    </xf>
    <xf numFmtId="9" fontId="5" fillId="9" borderId="7" xfId="0" applyNumberFormat="1" applyFont="1" applyFill="1" applyBorder="1" applyAlignment="1">
      <alignment horizontal="center" vertical="center"/>
    </xf>
    <xf numFmtId="9" fontId="5" fillId="0" borderId="7" xfId="0" applyNumberFormat="1" applyFont="1" applyBorder="1" applyAlignment="1">
      <alignment horizontal="center" vertical="center" wrapText="1"/>
    </xf>
    <xf numFmtId="0" fontId="0" fillId="0" borderId="7" xfId="0" applyBorder="1" applyAlignment="1">
      <alignment horizontal="center" vertical="center"/>
    </xf>
    <xf numFmtId="0" fontId="0" fillId="9" borderId="7" xfId="0" applyFill="1" applyBorder="1" applyAlignment="1">
      <alignment horizontal="center" vertical="center"/>
    </xf>
    <xf numFmtId="0" fontId="0" fillId="0" borderId="7" xfId="0" applyBorder="1" applyAlignment="1">
      <alignment horizontal="center" vertical="center" wrapText="1"/>
    </xf>
    <xf numFmtId="9" fontId="5" fillId="2" borderId="7" xfId="0" applyNumberFormat="1" applyFont="1" applyFill="1" applyBorder="1" applyAlignment="1">
      <alignment horizontal="center" vertical="top"/>
    </xf>
    <xf numFmtId="9" fontId="5" fillId="2" borderId="7" xfId="0" applyNumberFormat="1" applyFont="1" applyFill="1" applyBorder="1" applyAlignment="1">
      <alignment horizontal="center" vertical="top" wrapText="1"/>
    </xf>
    <xf numFmtId="0" fontId="0" fillId="0" borderId="0" xfId="0" applyFill="1"/>
    <xf numFmtId="9" fontId="0" fillId="0" borderId="0" xfId="0" applyNumberFormat="1" applyAlignment="1">
      <alignment wrapText="1"/>
    </xf>
    <xf numFmtId="0" fontId="3" fillId="7" borderId="7" xfId="0" applyFont="1" applyFill="1" applyBorder="1" applyAlignment="1">
      <alignment horizontal="center" vertical="center"/>
    </xf>
    <xf numFmtId="9" fontId="3" fillId="7" borderId="7" xfId="0" applyNumberFormat="1" applyFont="1" applyFill="1" applyBorder="1" applyAlignment="1">
      <alignment horizontal="center" vertical="center" wrapText="1"/>
    </xf>
    <xf numFmtId="0" fontId="0" fillId="0" borderId="7" xfId="0" applyFont="1" applyBorder="1" applyAlignment="1">
      <alignment horizontal="justify"/>
    </xf>
    <xf numFmtId="0" fontId="0" fillId="0" borderId="7" xfId="0" applyFill="1" applyBorder="1" applyAlignment="1">
      <alignment horizontal="justify"/>
    </xf>
    <xf numFmtId="9" fontId="5" fillId="2" borderId="7" xfId="0" applyNumberFormat="1" applyFont="1" applyFill="1" applyBorder="1" applyAlignment="1">
      <alignment horizontal="center"/>
    </xf>
    <xf numFmtId="9" fontId="0" fillId="0" borderId="7" xfId="0" applyNumberFormat="1" applyBorder="1" applyAlignment="1">
      <alignment horizontal="center" vertical="center"/>
    </xf>
    <xf numFmtId="9" fontId="0" fillId="0" borderId="7" xfId="0" applyNumberFormat="1" applyFill="1" applyBorder="1" applyAlignment="1">
      <alignment horizontal="center" vertical="center"/>
    </xf>
    <xf numFmtId="9" fontId="3" fillId="10" borderId="7" xfId="0" applyNumberFormat="1" applyFont="1" applyFill="1" applyBorder="1" applyAlignment="1">
      <alignment horizontal="center" vertical="center"/>
    </xf>
    <xf numFmtId="0" fontId="2" fillId="0" borderId="7" xfId="0" applyFont="1" applyFill="1" applyBorder="1" applyAlignment="1">
      <alignment horizontal="justify"/>
    </xf>
    <xf numFmtId="0" fontId="3" fillId="7" borderId="7" xfId="0" applyFont="1" applyFill="1" applyBorder="1" applyAlignment="1">
      <alignment horizontal="center"/>
    </xf>
    <xf numFmtId="0" fontId="0" fillId="0" borderId="7" xfId="0" applyBorder="1" applyAlignment="1">
      <alignment horizontal="center"/>
    </xf>
    <xf numFmtId="9" fontId="0" fillId="0" borderId="7" xfId="0" applyNumberFormat="1" applyFill="1" applyBorder="1" applyAlignment="1">
      <alignment horizontal="center"/>
    </xf>
    <xf numFmtId="9" fontId="5" fillId="2" borderId="7" xfId="0" applyNumberFormat="1" applyFont="1" applyFill="1" applyBorder="1" applyAlignment="1">
      <alignment horizontal="center" vertical="center"/>
    </xf>
    <xf numFmtId="164" fontId="5" fillId="2" borderId="7" xfId="0" applyNumberFormat="1" applyFont="1" applyFill="1" applyBorder="1" applyAlignment="1">
      <alignment horizontal="center" vertical="center"/>
    </xf>
    <xf numFmtId="9" fontId="5" fillId="2" borderId="7" xfId="0" applyNumberFormat="1" applyFont="1" applyFill="1" applyBorder="1" applyAlignment="1">
      <alignment horizontal="center" vertical="center" wrapText="1"/>
    </xf>
    <xf numFmtId="0" fontId="0" fillId="7" borderId="7" xfId="0" applyFill="1" applyBorder="1" applyAlignment="1">
      <alignment horizontal="center"/>
    </xf>
    <xf numFmtId="9" fontId="5" fillId="7" borderId="7" xfId="0" applyNumberFormat="1" applyFont="1" applyFill="1" applyBorder="1" applyAlignment="1">
      <alignment horizontal="center" vertical="center"/>
    </xf>
    <xf numFmtId="9" fontId="0" fillId="7" borderId="7" xfId="0" applyNumberFormat="1" applyFill="1" applyBorder="1" applyAlignment="1">
      <alignment horizontal="center"/>
    </xf>
    <xf numFmtId="9" fontId="0" fillId="9" borderId="7" xfId="0" applyNumberFormat="1" applyFill="1" applyBorder="1" applyAlignment="1">
      <alignment horizontal="center" vertical="center"/>
    </xf>
    <xf numFmtId="9" fontId="5" fillId="2" borderId="6" xfId="0" applyNumberFormat="1" applyFont="1" applyFill="1" applyBorder="1" applyAlignment="1">
      <alignment horizontal="center"/>
    </xf>
    <xf numFmtId="0" fontId="0" fillId="0" borderId="7" xfId="0" applyBorder="1"/>
    <xf numFmtId="9" fontId="3" fillId="0" borderId="7" xfId="0" applyNumberFormat="1" applyFont="1" applyFill="1" applyBorder="1" applyAlignment="1">
      <alignment horizontal="center" vertical="center"/>
    </xf>
    <xf numFmtId="0" fontId="3" fillId="8" borderId="7" xfId="0" applyFont="1" applyFill="1" applyBorder="1" applyAlignment="1">
      <alignment horizontal="center" vertical="center"/>
    </xf>
    <xf numFmtId="9" fontId="0" fillId="8" borderId="7" xfId="0" applyNumberFormat="1" applyFill="1" applyBorder="1" applyAlignment="1">
      <alignment horizontal="center" vertical="center"/>
    </xf>
    <xf numFmtId="9" fontId="0" fillId="8" borderId="7" xfId="0" applyNumberFormat="1" applyFill="1" applyBorder="1" applyAlignment="1">
      <alignment horizontal="center" vertical="center" wrapText="1"/>
    </xf>
    <xf numFmtId="9" fontId="3" fillId="8" borderId="7" xfId="0" applyNumberFormat="1" applyFont="1" applyFill="1" applyBorder="1" applyAlignment="1">
      <alignment horizontal="center" vertical="center"/>
    </xf>
    <xf numFmtId="9" fontId="0" fillId="0" borderId="7" xfId="0" applyNumberFormat="1" applyBorder="1" applyAlignment="1">
      <alignment horizontal="center" vertical="center" wrapText="1"/>
    </xf>
    <xf numFmtId="0" fontId="0" fillId="8" borderId="7" xfId="0" applyFill="1" applyBorder="1" applyAlignment="1">
      <alignment horizontal="center" vertical="center"/>
    </xf>
    <xf numFmtId="0" fontId="0" fillId="8" borderId="7" xfId="0" applyFill="1" applyBorder="1" applyAlignment="1">
      <alignment horizontal="center"/>
    </xf>
    <xf numFmtId="9" fontId="0" fillId="8" borderId="7" xfId="0" applyNumberFormat="1" applyFill="1" applyBorder="1" applyAlignment="1">
      <alignment horizontal="center"/>
    </xf>
    <xf numFmtId="0" fontId="0" fillId="0" borderId="7" xfId="0" applyFont="1" applyBorder="1" applyAlignment="1">
      <alignment horizontal="center"/>
    </xf>
    <xf numFmtId="9" fontId="5" fillId="0" borderId="0" xfId="0" applyNumberFormat="1" applyFont="1" applyFill="1" applyBorder="1" applyAlignment="1">
      <alignment horizontal="center" vertical="center"/>
    </xf>
    <xf numFmtId="0" fontId="3" fillId="0" borderId="7" xfId="0" applyFont="1" applyFill="1" applyBorder="1" applyAlignment="1">
      <alignment horizontal="center" vertical="center"/>
    </xf>
    <xf numFmtId="9" fontId="5" fillId="0" borderId="7" xfId="0" applyNumberFormat="1" applyFont="1" applyFill="1" applyBorder="1" applyAlignment="1">
      <alignment horizontal="center"/>
    </xf>
    <xf numFmtId="0" fontId="0" fillId="0" borderId="7" xfId="0" applyFill="1" applyBorder="1" applyAlignment="1">
      <alignment horizontal="center" vertical="center"/>
    </xf>
    <xf numFmtId="0" fontId="5" fillId="0" borderId="0" xfId="0" applyFont="1" applyFill="1" applyBorder="1" applyAlignment="1">
      <alignment horizontal="center" vertical="top"/>
    </xf>
    <xf numFmtId="0" fontId="0" fillId="0" borderId="0" xfId="0" applyFill="1" applyBorder="1"/>
    <xf numFmtId="0" fontId="0" fillId="0" borderId="0" xfId="0" applyFill="1" applyBorder="1" applyAlignment="1">
      <alignment wrapText="1"/>
    </xf>
    <xf numFmtId="0" fontId="0" fillId="8" borderId="10" xfId="0" applyFill="1" applyBorder="1" applyAlignment="1">
      <alignment horizontal="center" vertical="center"/>
    </xf>
    <xf numFmtId="9" fontId="0" fillId="8" borderId="10" xfId="0" applyNumberFormat="1" applyFill="1" applyBorder="1" applyAlignment="1">
      <alignment horizontal="center" vertical="center"/>
    </xf>
    <xf numFmtId="9" fontId="0" fillId="2" borderId="10" xfId="0" applyNumberFormat="1" applyFill="1" applyBorder="1" applyAlignment="1">
      <alignment horizontal="center" vertical="center"/>
    </xf>
    <xf numFmtId="0" fontId="0" fillId="8" borderId="7" xfId="0" applyFill="1" applyBorder="1" applyAlignment="1">
      <alignment vertical="center"/>
    </xf>
    <xf numFmtId="0" fontId="5" fillId="0" borderId="0" xfId="0" applyFont="1" applyBorder="1" applyAlignment="1">
      <alignment horizontal="center" vertical="top"/>
    </xf>
    <xf numFmtId="0" fontId="0" fillId="0" borderId="0" xfId="0" applyBorder="1"/>
    <xf numFmtId="0" fontId="0" fillId="0" borderId="0" xfId="0" applyBorder="1" applyAlignment="1">
      <alignment wrapText="1"/>
    </xf>
    <xf numFmtId="0" fontId="4" fillId="0" borderId="11" xfId="0" applyFont="1" applyBorder="1" applyAlignment="1">
      <alignment vertical="top"/>
    </xf>
    <xf numFmtId="9" fontId="0" fillId="8" borderId="10" xfId="0" applyNumberFormat="1" applyFill="1" applyBorder="1" applyAlignment="1">
      <alignment horizontal="center" vertical="center" wrapText="1"/>
    </xf>
    <xf numFmtId="0" fontId="0" fillId="0" borderId="0" xfId="0" applyAlignment="1"/>
    <xf numFmtId="0" fontId="0" fillId="9" borderId="0" xfId="0" applyFill="1"/>
    <xf numFmtId="9" fontId="3" fillId="7" borderId="0" xfId="0" applyNumberFormat="1" applyFont="1" applyFill="1" applyBorder="1" applyAlignment="1">
      <alignment horizontal="center" vertical="center"/>
    </xf>
    <xf numFmtId="9" fontId="3" fillId="10" borderId="0" xfId="0" applyNumberFormat="1" applyFont="1" applyFill="1" applyBorder="1" applyAlignment="1">
      <alignment horizontal="center" vertical="center"/>
    </xf>
    <xf numFmtId="9" fontId="0" fillId="0" borderId="0" xfId="0" applyNumberFormat="1" applyBorder="1" applyAlignment="1">
      <alignment horizontal="center" vertical="center"/>
    </xf>
    <xf numFmtId="0" fontId="2" fillId="10" borderId="7" xfId="0" applyFont="1" applyFill="1" applyBorder="1" applyAlignment="1">
      <alignment horizontal="justify"/>
    </xf>
    <xf numFmtId="9" fontId="2" fillId="10" borderId="7" xfId="0" applyNumberFormat="1" applyFont="1" applyFill="1" applyBorder="1" applyAlignment="1">
      <alignment horizontal="center" vertical="center"/>
    </xf>
    <xf numFmtId="9" fontId="10" fillId="10" borderId="7" xfId="0" applyNumberFormat="1" applyFont="1" applyFill="1" applyBorder="1" applyAlignment="1">
      <alignment horizontal="center" vertical="center"/>
    </xf>
    <xf numFmtId="9" fontId="9" fillId="10" borderId="7" xfId="0" applyNumberFormat="1" applyFont="1" applyFill="1" applyBorder="1" applyAlignment="1">
      <alignment horizontal="center" vertical="center"/>
    </xf>
    <xf numFmtId="164" fontId="9" fillId="10" borderId="7" xfId="0" applyNumberFormat="1" applyFont="1" applyFill="1" applyBorder="1" applyAlignment="1">
      <alignment horizontal="center" vertical="center"/>
    </xf>
    <xf numFmtId="0" fontId="2" fillId="10" borderId="7" xfId="0" applyFont="1" applyFill="1" applyBorder="1" applyAlignment="1">
      <alignment horizontal="center" vertical="center"/>
    </xf>
    <xf numFmtId="9" fontId="11" fillId="0" borderId="7" xfId="0" applyNumberFormat="1" applyFont="1" applyFill="1" applyBorder="1" applyAlignment="1">
      <alignment horizontal="center" vertical="center"/>
    </xf>
    <xf numFmtId="9" fontId="13" fillId="0" borderId="7" xfId="0" applyNumberFormat="1" applyFont="1" applyFill="1" applyBorder="1" applyAlignment="1">
      <alignment horizontal="center" vertical="center"/>
    </xf>
    <xf numFmtId="9" fontId="12" fillId="0" borderId="7" xfId="0" applyNumberFormat="1" applyFont="1" applyFill="1" applyBorder="1" applyAlignment="1">
      <alignment horizontal="center" vertical="center"/>
    </xf>
    <xf numFmtId="9" fontId="12" fillId="0" borderId="7" xfId="0" applyNumberFormat="1" applyFont="1" applyFill="1" applyBorder="1" applyAlignment="1">
      <alignment horizontal="center" vertical="center" wrapText="1"/>
    </xf>
    <xf numFmtId="0" fontId="2" fillId="10" borderId="3" xfId="0" applyFont="1" applyFill="1" applyBorder="1" applyAlignment="1">
      <alignment horizontal="center" vertical="center"/>
    </xf>
    <xf numFmtId="9" fontId="2" fillId="10" borderId="3" xfId="0" applyNumberFormat="1" applyFont="1" applyFill="1" applyBorder="1" applyAlignment="1">
      <alignment horizontal="center" vertical="center"/>
    </xf>
    <xf numFmtId="9" fontId="10" fillId="10" borderId="3" xfId="0" applyNumberFormat="1" applyFont="1" applyFill="1" applyBorder="1" applyAlignment="1">
      <alignment horizontal="center" vertical="center"/>
    </xf>
    <xf numFmtId="9" fontId="9" fillId="10" borderId="3" xfId="0" applyNumberFormat="1" applyFont="1" applyFill="1" applyBorder="1" applyAlignment="1">
      <alignment horizontal="center" vertical="center"/>
    </xf>
    <xf numFmtId="9" fontId="3" fillId="10" borderId="3" xfId="0" applyNumberFormat="1" applyFont="1" applyFill="1" applyBorder="1" applyAlignment="1">
      <alignment horizontal="center" vertical="center"/>
    </xf>
    <xf numFmtId="9" fontId="5" fillId="0" borderId="3" xfId="0" applyNumberFormat="1" applyFont="1" applyFill="1" applyBorder="1" applyAlignment="1">
      <alignment horizontal="center" vertical="center" wrapText="1"/>
    </xf>
    <xf numFmtId="0" fontId="3" fillId="7" borderId="10" xfId="0" applyFont="1" applyFill="1" applyBorder="1" applyAlignment="1">
      <alignment horizontal="center" vertical="center"/>
    </xf>
    <xf numFmtId="9" fontId="3" fillId="7" borderId="10" xfId="0" applyNumberFormat="1" applyFont="1" applyFill="1" applyBorder="1" applyAlignment="1">
      <alignment horizontal="center" vertical="center"/>
    </xf>
    <xf numFmtId="9" fontId="5" fillId="8" borderId="10" xfId="0" applyNumberFormat="1" applyFont="1" applyFill="1" applyBorder="1" applyAlignment="1">
      <alignment horizontal="center" vertical="center"/>
    </xf>
    <xf numFmtId="9" fontId="3" fillId="7" borderId="10" xfId="0" applyNumberFormat="1" applyFont="1" applyFill="1" applyBorder="1" applyAlignment="1">
      <alignment horizontal="center" vertical="center" wrapText="1"/>
    </xf>
    <xf numFmtId="0" fontId="8" fillId="0" borderId="7" xfId="0" applyFont="1" applyBorder="1" applyAlignment="1">
      <alignment horizontal="center" vertical="center" wrapText="1"/>
    </xf>
    <xf numFmtId="9" fontId="9" fillId="10" borderId="7" xfId="0" applyNumberFormat="1" applyFont="1" applyFill="1" applyBorder="1" applyAlignment="1">
      <alignment horizontal="center" vertical="center" wrapText="1"/>
    </xf>
    <xf numFmtId="9" fontId="10" fillId="10" borderId="0" xfId="0" applyNumberFormat="1" applyFont="1" applyFill="1" applyBorder="1" applyAlignment="1">
      <alignment horizontal="center" vertical="center"/>
    </xf>
    <xf numFmtId="9" fontId="9" fillId="10" borderId="3" xfId="0" applyNumberFormat="1" applyFont="1" applyFill="1" applyBorder="1" applyAlignment="1">
      <alignment horizontal="center" vertical="center" wrapText="1"/>
    </xf>
    <xf numFmtId="0" fontId="8" fillId="0" borderId="7" xfId="0" applyFont="1" applyBorder="1" applyAlignment="1">
      <alignment horizontal="left" vertical="center" wrapText="1"/>
    </xf>
    <xf numFmtId="9" fontId="2" fillId="10" borderId="7" xfId="0" applyNumberFormat="1" applyFont="1" applyFill="1" applyBorder="1" applyAlignment="1">
      <alignment horizontal="center"/>
    </xf>
    <xf numFmtId="0" fontId="14" fillId="0" borderId="7" xfId="0" applyFont="1" applyBorder="1" applyAlignment="1">
      <alignment vertical="center" wrapText="1"/>
    </xf>
    <xf numFmtId="9" fontId="14" fillId="0" borderId="7" xfId="0" applyNumberFormat="1" applyFont="1" applyBorder="1" applyAlignment="1">
      <alignment horizontal="center" vertical="center" wrapText="1"/>
    </xf>
    <xf numFmtId="0" fontId="2" fillId="10" borderId="7" xfId="0" applyFont="1" applyFill="1" applyBorder="1" applyAlignment="1">
      <alignment horizontal="center"/>
    </xf>
    <xf numFmtId="9" fontId="15" fillId="0" borderId="7" xfId="0" applyNumberFormat="1" applyFont="1" applyBorder="1" applyAlignment="1">
      <alignment horizontal="center" vertical="center" wrapText="1"/>
    </xf>
    <xf numFmtId="9" fontId="5" fillId="0" borderId="4" xfId="0" applyNumberFormat="1" applyFont="1" applyFill="1" applyBorder="1" applyAlignment="1">
      <alignment horizontal="center" vertical="center"/>
    </xf>
    <xf numFmtId="9" fontId="5" fillId="0" borderId="4" xfId="0" applyNumberFormat="1" applyFont="1" applyBorder="1" applyAlignment="1">
      <alignment horizontal="center" vertical="center"/>
    </xf>
    <xf numFmtId="0" fontId="0" fillId="0" borderId="4" xfId="0" applyBorder="1" applyAlignment="1">
      <alignment horizontal="center" vertical="center"/>
    </xf>
    <xf numFmtId="9" fontId="5" fillId="2" borderId="4" xfId="0" applyNumberFormat="1" applyFont="1" applyFill="1" applyBorder="1" applyAlignment="1">
      <alignment horizontal="center" vertical="top"/>
    </xf>
    <xf numFmtId="0" fontId="14" fillId="0" borderId="7" xfId="0" applyFont="1" applyBorder="1" applyAlignment="1">
      <alignment horizontal="center" vertical="center" wrapText="1"/>
    </xf>
    <xf numFmtId="9" fontId="16" fillId="0" borderId="7" xfId="0" applyNumberFormat="1" applyFont="1" applyBorder="1" applyAlignment="1">
      <alignment horizontal="center" vertical="center" wrapText="1"/>
    </xf>
    <xf numFmtId="9" fontId="14" fillId="0" borderId="7" xfId="1" applyNumberFormat="1" applyFont="1" applyBorder="1" applyAlignment="1">
      <alignment horizontal="center" vertical="center" wrapText="1"/>
    </xf>
    <xf numFmtId="9" fontId="14" fillId="0" borderId="7" xfId="0" applyNumberFormat="1" applyFont="1" applyFill="1" applyBorder="1" applyAlignment="1">
      <alignment horizontal="center" vertical="center" wrapText="1"/>
    </xf>
    <xf numFmtId="9" fontId="14" fillId="0" borderId="3" xfId="0" applyNumberFormat="1" applyFont="1" applyFill="1" applyBorder="1" applyAlignment="1">
      <alignment horizontal="center" vertical="center" wrapText="1"/>
    </xf>
    <xf numFmtId="9" fontId="14" fillId="0" borderId="10" xfId="0" applyNumberFormat="1" applyFont="1" applyFill="1" applyBorder="1" applyAlignment="1">
      <alignment horizontal="center" vertical="center" wrapText="1"/>
    </xf>
    <xf numFmtId="9" fontId="2" fillId="10" borderId="7" xfId="0" applyNumberFormat="1" applyFont="1" applyFill="1" applyBorder="1" applyAlignment="1">
      <alignment horizontal="center" vertical="center" wrapText="1"/>
    </xf>
    <xf numFmtId="9" fontId="5" fillId="7" borderId="10" xfId="0" applyNumberFormat="1" applyFont="1" applyFill="1" applyBorder="1" applyAlignment="1">
      <alignment horizontal="center" vertical="center"/>
    </xf>
    <xf numFmtId="9" fontId="0" fillId="7" borderId="10" xfId="0" applyNumberFormat="1" applyFill="1" applyBorder="1" applyAlignment="1">
      <alignment horizontal="center"/>
    </xf>
    <xf numFmtId="0" fontId="8" fillId="0" borderId="7" xfId="0" applyFont="1" applyFill="1" applyBorder="1" applyAlignment="1">
      <alignment horizontal="center" vertical="center" wrapText="1"/>
    </xf>
    <xf numFmtId="9" fontId="0" fillId="0" borderId="7" xfId="0" applyNumberFormat="1" applyBorder="1" applyAlignment="1">
      <alignment horizontal="center"/>
    </xf>
    <xf numFmtId="0" fontId="0" fillId="0" borderId="7" xfId="0" applyBorder="1" applyAlignment="1"/>
    <xf numFmtId="0" fontId="0" fillId="0" borderId="7" xfId="0" applyBorder="1" applyAlignment="1">
      <alignment wrapText="1"/>
    </xf>
    <xf numFmtId="0" fontId="14" fillId="0" borderId="7" xfId="0" applyFont="1" applyFill="1" applyBorder="1" applyAlignment="1">
      <alignment horizontal="left" vertical="center" wrapText="1"/>
    </xf>
    <xf numFmtId="0" fontId="14" fillId="0" borderId="7" xfId="0" applyFont="1" applyFill="1" applyBorder="1" applyAlignment="1">
      <alignment horizontal="center" vertical="center" wrapText="1"/>
    </xf>
    <xf numFmtId="9" fontId="0" fillId="0" borderId="7" xfId="0" applyNumberFormat="1" applyBorder="1" applyAlignment="1">
      <alignment horizontal="center"/>
    </xf>
    <xf numFmtId="0" fontId="8" fillId="0" borderId="7" xfId="0" applyFont="1" applyFill="1" applyBorder="1" applyAlignment="1">
      <alignment horizontal="left" vertical="center" wrapText="1"/>
    </xf>
    <xf numFmtId="0" fontId="0" fillId="0" borderId="7" xfId="0" applyBorder="1" applyAlignment="1">
      <alignment horizontal="center" vertical="center"/>
    </xf>
    <xf numFmtId="9" fontId="5" fillId="2" borderId="7" xfId="0" applyNumberFormat="1" applyFont="1" applyFill="1" applyBorder="1" applyAlignment="1">
      <alignment horizontal="center" vertical="center"/>
    </xf>
    <xf numFmtId="9" fontId="0" fillId="2" borderId="7" xfId="0" applyNumberFormat="1" applyFill="1" applyBorder="1" applyAlignment="1">
      <alignment horizontal="center" vertical="center"/>
    </xf>
    <xf numFmtId="9" fontId="5" fillId="0" borderId="1" xfId="0" applyNumberFormat="1" applyFont="1" applyFill="1" applyBorder="1" applyAlignment="1">
      <alignment horizontal="center" vertical="center"/>
    </xf>
    <xf numFmtId="9" fontId="0" fillId="0" borderId="7" xfId="0" applyNumberFormat="1" applyBorder="1" applyAlignment="1">
      <alignment horizontal="center" vertical="center"/>
    </xf>
    <xf numFmtId="0" fontId="0" fillId="0" borderId="16" xfId="0" applyFont="1" applyBorder="1" applyAlignment="1">
      <alignment horizontal="center" vertical="center" wrapText="1"/>
    </xf>
    <xf numFmtId="0" fontId="0" fillId="0" borderId="7" xfId="0" applyFont="1" applyBorder="1" applyAlignment="1">
      <alignment horizontal="center" vertical="center" wrapText="1"/>
    </xf>
    <xf numFmtId="9" fontId="18" fillId="0" borderId="7" xfId="2" applyNumberFormat="1" applyFont="1" applyBorder="1" applyAlignment="1">
      <alignment horizontal="center" vertical="center" wrapText="1"/>
    </xf>
    <xf numFmtId="164" fontId="18" fillId="0" borderId="7" xfId="2" applyNumberFormat="1" applyFont="1" applyBorder="1" applyAlignment="1">
      <alignment horizontal="center" vertical="center" wrapText="1"/>
    </xf>
    <xf numFmtId="0" fontId="0" fillId="0" borderId="7" xfId="0" applyFill="1" applyBorder="1"/>
    <xf numFmtId="9" fontId="9" fillId="0" borderId="7" xfId="0" applyNumberFormat="1" applyFont="1" applyFill="1" applyBorder="1" applyAlignment="1">
      <alignment horizontal="center" vertical="center"/>
    </xf>
    <xf numFmtId="9" fontId="2" fillId="0" borderId="7" xfId="0" applyNumberFormat="1" applyFont="1" applyFill="1" applyBorder="1" applyAlignment="1">
      <alignment horizontal="center" vertical="center"/>
    </xf>
    <xf numFmtId="9" fontId="9" fillId="0" borderId="7" xfId="0" applyNumberFormat="1" applyFont="1" applyFill="1" applyBorder="1" applyAlignment="1">
      <alignment horizontal="center" vertical="center" wrapText="1"/>
    </xf>
    <xf numFmtId="9" fontId="10" fillId="0" borderId="7" xfId="0" applyNumberFormat="1" applyFont="1" applyFill="1" applyBorder="1" applyAlignment="1">
      <alignment horizontal="center" vertical="center"/>
    </xf>
    <xf numFmtId="0" fontId="0" fillId="0" borderId="7" xfId="0" applyFont="1" applyFill="1" applyBorder="1" applyAlignment="1">
      <alignment horizontal="center" vertical="center" wrapText="1"/>
    </xf>
    <xf numFmtId="0" fontId="2" fillId="12" borderId="7" xfId="0" applyFont="1" applyFill="1" applyBorder="1" applyAlignment="1">
      <alignment horizontal="center" vertical="center"/>
    </xf>
    <xf numFmtId="9" fontId="2" fillId="12" borderId="7" xfId="0" applyNumberFormat="1" applyFont="1" applyFill="1" applyBorder="1" applyAlignment="1">
      <alignment horizontal="center" vertical="center"/>
    </xf>
    <xf numFmtId="9" fontId="10" fillId="12" borderId="7" xfId="0" applyNumberFormat="1" applyFont="1" applyFill="1" applyBorder="1" applyAlignment="1">
      <alignment horizontal="center" vertical="center"/>
    </xf>
    <xf numFmtId="9" fontId="9" fillId="12" borderId="7" xfId="0" applyNumberFormat="1" applyFont="1" applyFill="1" applyBorder="1" applyAlignment="1">
      <alignment horizontal="center" vertical="center"/>
    </xf>
    <xf numFmtId="9" fontId="9" fillId="12" borderId="7" xfId="0" applyNumberFormat="1" applyFont="1" applyFill="1" applyBorder="1" applyAlignment="1">
      <alignment horizontal="center" vertical="center" wrapText="1"/>
    </xf>
    <xf numFmtId="9" fontId="0" fillId="0" borderId="7" xfId="0" applyNumberFormat="1" applyFill="1" applyBorder="1" applyAlignment="1">
      <alignment horizontal="center" vertical="center" wrapText="1"/>
    </xf>
    <xf numFmtId="0" fontId="11" fillId="0" borderId="7" xfId="2" applyFont="1" applyFill="1" applyBorder="1" applyAlignment="1">
      <alignment horizontal="center" vertical="center" wrapText="1"/>
    </xf>
    <xf numFmtId="0" fontId="18" fillId="0" borderId="7" xfId="2" applyFont="1" applyBorder="1" applyAlignment="1">
      <alignment horizontal="center" vertical="center" wrapText="1"/>
    </xf>
    <xf numFmtId="0" fontId="11" fillId="0" borderId="7" xfId="2" applyFont="1" applyBorder="1" applyAlignment="1">
      <alignment horizontal="center" vertical="center" wrapText="1"/>
    </xf>
    <xf numFmtId="0" fontId="2" fillId="0" borderId="7" xfId="0" applyFont="1" applyFill="1" applyBorder="1" applyAlignment="1">
      <alignment horizontal="center" vertical="center"/>
    </xf>
    <xf numFmtId="0" fontId="11" fillId="0" borderId="7" xfId="0" applyFont="1" applyBorder="1" applyAlignment="1">
      <alignment horizontal="center" vertical="center" wrapText="1"/>
    </xf>
    <xf numFmtId="9" fontId="0" fillId="0" borderId="7" xfId="1" applyFont="1" applyBorder="1" applyAlignment="1">
      <alignment horizontal="center" vertical="center"/>
    </xf>
    <xf numFmtId="0" fontId="11" fillId="0" borderId="7" xfId="0" applyFont="1" applyFill="1" applyBorder="1" applyAlignment="1">
      <alignment horizontal="left" vertical="center" wrapText="1"/>
    </xf>
    <xf numFmtId="9" fontId="18" fillId="0" borderId="7" xfId="2" applyNumberFormat="1" applyFont="1" applyFill="1" applyBorder="1" applyAlignment="1">
      <alignment horizontal="center" vertical="center" wrapText="1"/>
    </xf>
    <xf numFmtId="9" fontId="10" fillId="12" borderId="0" xfId="0" applyNumberFormat="1" applyFont="1" applyFill="1" applyBorder="1" applyAlignment="1">
      <alignment horizontal="center" vertical="center"/>
    </xf>
    <xf numFmtId="0" fontId="3" fillId="8" borderId="10" xfId="0" applyFont="1" applyFill="1" applyBorder="1" applyAlignment="1">
      <alignment horizontal="center" vertical="center"/>
    </xf>
    <xf numFmtId="0" fontId="10" fillId="10" borderId="7" xfId="0" applyFont="1" applyFill="1" applyBorder="1" applyAlignment="1">
      <alignment horizontal="center" vertical="center"/>
    </xf>
    <xf numFmtId="9" fontId="0" fillId="0" borderId="7" xfId="1" applyFont="1" applyBorder="1" applyAlignment="1">
      <alignment horizontal="center" vertical="center" wrapText="1"/>
    </xf>
    <xf numFmtId="9" fontId="0" fillId="0" borderId="7" xfId="1" applyNumberFormat="1" applyFont="1" applyBorder="1" applyAlignment="1">
      <alignment horizontal="center" vertical="center" wrapText="1"/>
    </xf>
    <xf numFmtId="9" fontId="10" fillId="0" borderId="0" xfId="0" applyNumberFormat="1" applyFont="1" applyFill="1" applyBorder="1" applyAlignment="1">
      <alignment horizontal="center" vertical="center"/>
    </xf>
    <xf numFmtId="0" fontId="0" fillId="0" borderId="3" xfId="0" applyBorder="1" applyAlignment="1">
      <alignment horizontal="center"/>
    </xf>
    <xf numFmtId="9" fontId="9" fillId="0" borderId="3" xfId="0" applyNumberFormat="1" applyFont="1" applyFill="1" applyBorder="1" applyAlignment="1">
      <alignment horizontal="center" vertical="center"/>
    </xf>
    <xf numFmtId="9" fontId="2" fillId="0" borderId="3" xfId="0" applyNumberFormat="1" applyFont="1" applyFill="1" applyBorder="1" applyAlignment="1">
      <alignment horizontal="center" vertical="center"/>
    </xf>
    <xf numFmtId="9" fontId="10" fillId="0" borderId="3" xfId="0" applyNumberFormat="1" applyFont="1" applyFill="1" applyBorder="1" applyAlignment="1">
      <alignment horizontal="center" vertical="center"/>
    </xf>
    <xf numFmtId="9" fontId="9" fillId="0" borderId="3" xfId="0" applyNumberFormat="1" applyFont="1" applyFill="1" applyBorder="1" applyAlignment="1">
      <alignment horizontal="center" vertical="center" wrapText="1"/>
    </xf>
    <xf numFmtId="9" fontId="2" fillId="10" borderId="10" xfId="0" applyNumberFormat="1" applyFont="1" applyFill="1" applyBorder="1" applyAlignment="1">
      <alignment horizontal="center" vertical="center"/>
    </xf>
    <xf numFmtId="0" fontId="2" fillId="10" borderId="10" xfId="0" applyFont="1" applyFill="1" applyBorder="1" applyAlignment="1">
      <alignment horizontal="center" vertical="center"/>
    </xf>
    <xf numFmtId="9" fontId="0" fillId="0" borderId="10" xfId="0" applyNumberFormat="1" applyFill="1" applyBorder="1" applyAlignment="1">
      <alignment horizontal="center" vertical="center"/>
    </xf>
    <xf numFmtId="0" fontId="2" fillId="10" borderId="12" xfId="0" applyFont="1" applyFill="1" applyBorder="1" applyAlignment="1">
      <alignment horizontal="center" vertical="center"/>
    </xf>
    <xf numFmtId="9" fontId="2" fillId="10" borderId="12" xfId="0" applyNumberFormat="1" applyFont="1" applyFill="1" applyBorder="1" applyAlignment="1">
      <alignment horizontal="center" vertical="center"/>
    </xf>
    <xf numFmtId="0" fontId="0" fillId="0" borderId="7" xfId="0" applyFont="1" applyBorder="1" applyAlignment="1">
      <alignment horizontal="left" vertical="center" wrapText="1"/>
    </xf>
    <xf numFmtId="9" fontId="0" fillId="0" borderId="7" xfId="0" applyNumberFormat="1" applyFont="1" applyBorder="1" applyAlignment="1">
      <alignment horizontal="center" vertical="center" wrapText="1"/>
    </xf>
    <xf numFmtId="0" fontId="0" fillId="0" borderId="7" xfId="0" applyFont="1" applyFill="1" applyBorder="1" applyAlignment="1">
      <alignment horizontal="left" vertical="center" wrapText="1"/>
    </xf>
    <xf numFmtId="10" fontId="0" fillId="0" borderId="7" xfId="0" applyNumberFormat="1" applyFont="1" applyFill="1" applyBorder="1" applyAlignment="1">
      <alignment horizontal="center" vertical="center" wrapText="1"/>
    </xf>
    <xf numFmtId="0" fontId="0" fillId="0" borderId="7" xfId="0" applyFont="1" applyBorder="1" applyAlignment="1">
      <alignment horizontal="center" vertical="center" wrapText="1"/>
    </xf>
    <xf numFmtId="9" fontId="0" fillId="0" borderId="7" xfId="0" applyNumberFormat="1" applyFont="1" applyFill="1" applyBorder="1" applyAlignment="1">
      <alignment horizontal="center" vertical="center" wrapText="1"/>
    </xf>
    <xf numFmtId="9" fontId="0" fillId="0" borderId="7" xfId="1" applyNumberFormat="1" applyFont="1" applyFill="1" applyBorder="1" applyAlignment="1">
      <alignment horizontal="center" vertical="center"/>
    </xf>
    <xf numFmtId="0" fontId="11" fillId="0" borderId="7" xfId="0" applyFont="1" applyFill="1" applyBorder="1" applyAlignment="1">
      <alignment horizontal="center" vertical="center" wrapText="1"/>
    </xf>
    <xf numFmtId="164" fontId="0" fillId="0" borderId="7" xfId="0" applyNumberFormat="1" applyFont="1" applyFill="1" applyBorder="1" applyAlignment="1">
      <alignment horizontal="center" vertical="center" wrapText="1"/>
    </xf>
    <xf numFmtId="9" fontId="2" fillId="12" borderId="10" xfId="0" applyNumberFormat="1" applyFont="1" applyFill="1" applyBorder="1" applyAlignment="1">
      <alignment horizontal="center" vertical="center"/>
    </xf>
    <xf numFmtId="0" fontId="0" fillId="0" borderId="3" xfId="0" applyFont="1" applyBorder="1" applyAlignment="1">
      <alignment horizontal="center"/>
    </xf>
    <xf numFmtId="9" fontId="5" fillId="2" borderId="10" xfId="0" applyNumberFormat="1" applyFont="1" applyFill="1" applyBorder="1" applyAlignment="1">
      <alignment horizontal="center" vertical="center"/>
    </xf>
    <xf numFmtId="9" fontId="5" fillId="2" borderId="10" xfId="0" applyNumberFormat="1" applyFont="1" applyFill="1" applyBorder="1" applyAlignment="1">
      <alignment horizontal="center" vertical="top"/>
    </xf>
    <xf numFmtId="164" fontId="5" fillId="2" borderId="10" xfId="0" applyNumberFormat="1" applyFont="1" applyFill="1" applyBorder="1" applyAlignment="1">
      <alignment horizontal="center" vertical="center"/>
    </xf>
    <xf numFmtId="9" fontId="5" fillId="2" borderId="10" xfId="0" applyNumberFormat="1" applyFont="1" applyFill="1" applyBorder="1" applyAlignment="1">
      <alignment horizontal="center" vertical="center" wrapText="1"/>
    </xf>
    <xf numFmtId="0" fontId="0" fillId="0" borderId="7" xfId="0" applyFill="1" applyBorder="1" applyAlignment="1"/>
    <xf numFmtId="0" fontId="0" fillId="0" borderId="7" xfId="0" applyFill="1" applyBorder="1" applyAlignment="1">
      <alignment wrapText="1"/>
    </xf>
    <xf numFmtId="0" fontId="5" fillId="2" borderId="3" xfId="0" applyFont="1" applyFill="1" applyBorder="1" applyAlignment="1">
      <alignment horizontal="center"/>
    </xf>
    <xf numFmtId="0" fontId="2" fillId="8" borderId="7" xfId="0" applyFont="1" applyFill="1" applyBorder="1" applyAlignment="1">
      <alignment horizontal="center" vertical="center"/>
    </xf>
    <xf numFmtId="17" fontId="0" fillId="0" borderId="16" xfId="0" applyNumberFormat="1" applyFont="1" applyBorder="1" applyAlignment="1">
      <alignment horizontal="center" vertical="center" wrapText="1"/>
    </xf>
    <xf numFmtId="17" fontId="0" fillId="0" borderId="17" xfId="0" applyNumberFormat="1" applyFont="1" applyBorder="1" applyAlignment="1">
      <alignment vertical="center" wrapText="1"/>
    </xf>
    <xf numFmtId="9" fontId="5" fillId="2" borderId="3" xfId="0" applyNumberFormat="1" applyFont="1" applyFill="1" applyBorder="1" applyAlignment="1">
      <alignment horizontal="center" vertical="center"/>
    </xf>
    <xf numFmtId="9" fontId="0" fillId="0" borderId="0" xfId="0" applyNumberFormat="1" applyBorder="1"/>
    <xf numFmtId="0" fontId="3" fillId="7" borderId="7" xfId="0" applyFont="1" applyFill="1" applyBorder="1" applyAlignment="1">
      <alignment horizontal="left" wrapText="1"/>
    </xf>
    <xf numFmtId="9" fontId="3" fillId="7" borderId="7" xfId="0" applyNumberFormat="1" applyFont="1" applyFill="1" applyBorder="1" applyAlignment="1">
      <alignment horizontal="center"/>
    </xf>
    <xf numFmtId="9" fontId="3" fillId="7" borderId="7" xfId="0" applyNumberFormat="1" applyFont="1" applyFill="1" applyBorder="1" applyAlignment="1">
      <alignment horizontal="center" wrapText="1"/>
    </xf>
    <xf numFmtId="17" fontId="0" fillId="0" borderId="7" xfId="0" applyNumberFormat="1" applyFont="1" applyBorder="1" applyAlignment="1">
      <alignment horizontal="center" vertical="center" wrapText="1"/>
    </xf>
    <xf numFmtId="9" fontId="10" fillId="12" borderId="3" xfId="0" applyNumberFormat="1" applyFont="1" applyFill="1" applyBorder="1" applyAlignment="1">
      <alignment horizontal="center" vertical="center"/>
    </xf>
    <xf numFmtId="9" fontId="16" fillId="0" borderId="7" xfId="1" applyNumberFormat="1" applyFont="1" applyFill="1" applyBorder="1" applyAlignment="1">
      <alignment horizontal="center" vertical="center" wrapText="1"/>
    </xf>
    <xf numFmtId="9" fontId="16" fillId="0" borderId="7" xfId="1" quotePrefix="1" applyNumberFormat="1" applyFont="1" applyFill="1" applyBorder="1" applyAlignment="1">
      <alignment horizontal="center" vertical="center" wrapText="1"/>
    </xf>
    <xf numFmtId="9" fontId="16" fillId="0" borderId="7" xfId="1" applyNumberFormat="1" applyFont="1" applyBorder="1" applyAlignment="1">
      <alignment horizontal="center" vertical="center" wrapText="1"/>
    </xf>
    <xf numFmtId="0" fontId="16" fillId="0" borderId="7" xfId="0" applyFont="1" applyBorder="1" applyAlignment="1">
      <alignment horizontal="center" vertical="center" wrapText="1"/>
    </xf>
    <xf numFmtId="9" fontId="14" fillId="0" borderId="7" xfId="1" applyNumberFormat="1" applyFont="1" applyFill="1" applyBorder="1" applyAlignment="1">
      <alignment horizontal="center" vertical="center" wrapText="1"/>
    </xf>
    <xf numFmtId="9" fontId="14" fillId="0" borderId="7" xfId="1" quotePrefix="1" applyNumberFormat="1" applyFont="1" applyBorder="1" applyAlignment="1">
      <alignment horizontal="center" vertical="center" wrapText="1"/>
    </xf>
    <xf numFmtId="9" fontId="16" fillId="0" borderId="7" xfId="1" quotePrefix="1" applyNumberFormat="1" applyFont="1" applyBorder="1" applyAlignment="1">
      <alignment horizontal="center" vertical="center" wrapText="1"/>
    </xf>
    <xf numFmtId="0" fontId="0" fillId="0" borderId="0" xfId="0" applyAlignment="1">
      <alignment vertical="center"/>
    </xf>
    <xf numFmtId="9" fontId="5" fillId="2" borderId="7" xfId="0" applyNumberFormat="1" applyFont="1" applyFill="1" applyBorder="1" applyAlignment="1">
      <alignment vertical="center"/>
    </xf>
    <xf numFmtId="0" fontId="0" fillId="0" borderId="0" xfId="0" applyBorder="1" applyAlignment="1">
      <alignment vertical="center"/>
    </xf>
    <xf numFmtId="9" fontId="19" fillId="10" borderId="7" xfId="0" applyNumberFormat="1" applyFont="1" applyFill="1" applyBorder="1" applyAlignment="1">
      <alignment horizontal="center" vertical="center"/>
    </xf>
    <xf numFmtId="9" fontId="5" fillId="0" borderId="3" xfId="0" applyNumberFormat="1" applyFont="1" applyFill="1" applyBorder="1" applyAlignment="1">
      <alignment horizontal="center" vertical="center"/>
    </xf>
    <xf numFmtId="0" fontId="0" fillId="0" borderId="0" xfId="0" applyFill="1" applyBorder="1" applyAlignment="1">
      <alignment vertical="center"/>
    </xf>
    <xf numFmtId="0" fontId="4" fillId="0" borderId="11" xfId="0" applyFont="1" applyBorder="1" applyAlignment="1">
      <alignment vertical="center"/>
    </xf>
    <xf numFmtId="0" fontId="0" fillId="0" borderId="0" xfId="0" applyAlignment="1">
      <alignment horizontal="center" vertical="center"/>
    </xf>
    <xf numFmtId="9" fontId="0" fillId="0" borderId="0" xfId="0" applyNumberFormat="1" applyAlignment="1">
      <alignment horizontal="center" vertical="center"/>
    </xf>
    <xf numFmtId="0" fontId="0" fillId="0" borderId="0" xfId="0" applyBorder="1" applyAlignment="1">
      <alignment horizontal="center" vertical="center"/>
    </xf>
    <xf numFmtId="0" fontId="0" fillId="0" borderId="0" xfId="0" applyFill="1" applyAlignment="1">
      <alignment horizontal="center" vertical="center"/>
    </xf>
    <xf numFmtId="9" fontId="3" fillId="8" borderId="7" xfId="0" applyNumberFormat="1" applyFont="1" applyFill="1" applyBorder="1" applyAlignment="1">
      <alignment horizontal="center" vertical="center" wrapText="1"/>
    </xf>
    <xf numFmtId="9" fontId="3" fillId="8" borderId="10" xfId="0" applyNumberFormat="1" applyFont="1" applyFill="1" applyBorder="1" applyAlignment="1">
      <alignment horizontal="center" vertical="center"/>
    </xf>
    <xf numFmtId="9" fontId="3" fillId="8" borderId="10" xfId="0" applyNumberFormat="1" applyFont="1" applyFill="1" applyBorder="1" applyAlignment="1">
      <alignment horizontal="center" vertical="center" wrapText="1"/>
    </xf>
    <xf numFmtId="0" fontId="11" fillId="0" borderId="7" xfId="0" applyFont="1" applyBorder="1" applyAlignment="1">
      <alignment horizontal="left" vertical="center" wrapText="1"/>
    </xf>
    <xf numFmtId="0" fontId="5" fillId="0" borderId="7" xfId="0" applyFont="1" applyFill="1" applyBorder="1" applyAlignment="1">
      <alignment horizontal="left" vertical="top"/>
    </xf>
    <xf numFmtId="0" fontId="0" fillId="0" borderId="0" xfId="0" applyAlignment="1">
      <alignment horizontal="left"/>
    </xf>
    <xf numFmtId="0" fontId="3" fillId="7" borderId="7" xfId="0" applyFont="1" applyFill="1" applyBorder="1" applyAlignment="1">
      <alignment horizontal="left" vertical="top"/>
    </xf>
    <xf numFmtId="0" fontId="2" fillId="10" borderId="7" xfId="0" applyFont="1" applyFill="1" applyBorder="1" applyAlignment="1">
      <alignment horizontal="left"/>
    </xf>
    <xf numFmtId="0" fontId="2" fillId="10" borderId="3" xfId="0" applyFont="1" applyFill="1" applyBorder="1" applyAlignment="1">
      <alignment horizontal="left"/>
    </xf>
    <xf numFmtId="0" fontId="2" fillId="10" borderId="7" xfId="0" applyFont="1" applyFill="1" applyBorder="1" applyAlignment="1">
      <alignment horizontal="left" vertical="top"/>
    </xf>
    <xf numFmtId="0" fontId="14" fillId="0" borderId="7" xfId="0" applyFont="1" applyBorder="1" applyAlignment="1">
      <alignment horizontal="left" vertical="center" wrapText="1"/>
    </xf>
    <xf numFmtId="0" fontId="0" fillId="0" borderId="0" xfId="0" applyAlignment="1">
      <alignment horizontal="left" vertical="top"/>
    </xf>
    <xf numFmtId="0" fontId="16" fillId="0" borderId="7" xfId="0" applyFont="1" applyBorder="1" applyAlignment="1">
      <alignment horizontal="left" vertical="center" wrapText="1"/>
    </xf>
    <xf numFmtId="0" fontId="3" fillId="7" borderId="10" xfId="0" applyFont="1" applyFill="1" applyBorder="1" applyAlignment="1">
      <alignment horizontal="left"/>
    </xf>
    <xf numFmtId="0" fontId="5" fillId="0" borderId="7" xfId="0" applyFont="1" applyBorder="1" applyAlignment="1">
      <alignment horizontal="left" vertical="top"/>
    </xf>
    <xf numFmtId="49" fontId="3" fillId="8" borderId="7" xfId="0" applyNumberFormat="1" applyFont="1" applyFill="1" applyBorder="1" applyAlignment="1">
      <alignment horizontal="left" vertical="top" wrapText="1"/>
    </xf>
    <xf numFmtId="0" fontId="18" fillId="0" borderId="7" xfId="2" applyFont="1" applyBorder="1" applyAlignment="1">
      <alignment horizontal="left" vertical="center" wrapText="1"/>
    </xf>
    <xf numFmtId="0" fontId="11" fillId="0" borderId="7" xfId="2" applyFont="1" applyFill="1" applyBorder="1" applyAlignment="1">
      <alignment horizontal="left" vertical="center" wrapText="1"/>
    </xf>
    <xf numFmtId="0" fontId="11" fillId="0" borderId="7" xfId="2" applyFont="1" applyBorder="1" applyAlignment="1">
      <alignment horizontal="left" vertical="center" wrapText="1"/>
    </xf>
    <xf numFmtId="0" fontId="0" fillId="0" borderId="0" xfId="0" applyBorder="1" applyAlignment="1">
      <alignment horizontal="left"/>
    </xf>
    <xf numFmtId="0" fontId="11" fillId="0" borderId="7" xfId="0" applyFont="1" applyFill="1" applyBorder="1" applyAlignment="1">
      <alignment horizontal="left" vertical="center"/>
    </xf>
    <xf numFmtId="0" fontId="0" fillId="0" borderId="7" xfId="0" applyFill="1" applyBorder="1" applyAlignment="1">
      <alignment horizontal="left" vertical="top"/>
    </xf>
    <xf numFmtId="0" fontId="18" fillId="0" borderId="7" xfId="2" applyFont="1" applyFill="1" applyBorder="1" applyAlignment="1">
      <alignment horizontal="left" vertical="center" wrapText="1"/>
    </xf>
    <xf numFmtId="0" fontId="0" fillId="0" borderId="7" xfId="0" applyFont="1" applyFill="1" applyBorder="1" applyAlignment="1">
      <alignment horizontal="left" vertical="center"/>
    </xf>
    <xf numFmtId="0" fontId="0" fillId="0" borderId="7" xfId="0" applyBorder="1" applyAlignment="1">
      <alignment horizontal="left" vertical="top"/>
    </xf>
    <xf numFmtId="0" fontId="0" fillId="0" borderId="3" xfId="0" applyBorder="1" applyAlignment="1">
      <alignment horizontal="left" vertical="top"/>
    </xf>
    <xf numFmtId="0" fontId="2" fillId="0" borderId="7" xfId="0" applyFont="1" applyFill="1" applyBorder="1" applyAlignment="1">
      <alignment horizontal="left"/>
    </xf>
    <xf numFmtId="0" fontId="2" fillId="0" borderId="3" xfId="0" applyFont="1" applyFill="1" applyBorder="1" applyAlignment="1">
      <alignment horizontal="left"/>
    </xf>
    <xf numFmtId="0" fontId="0" fillId="8" borderId="7" xfId="0" applyFill="1" applyBorder="1" applyAlignment="1">
      <alignment horizontal="left" vertical="top"/>
    </xf>
    <xf numFmtId="0" fontId="5" fillId="0" borderId="0" xfId="0" applyFont="1" applyFill="1" applyBorder="1" applyAlignment="1">
      <alignment horizontal="left" vertical="top"/>
    </xf>
    <xf numFmtId="0" fontId="2" fillId="12" borderId="7" xfId="0" applyFont="1" applyFill="1" applyBorder="1" applyAlignment="1">
      <alignment horizontal="left"/>
    </xf>
    <xf numFmtId="0" fontId="11" fillId="0" borderId="16" xfId="2" applyFont="1" applyBorder="1" applyAlignment="1">
      <alignment horizontal="left" vertical="center" wrapText="1"/>
    </xf>
    <xf numFmtId="0" fontId="18" fillId="0" borderId="16" xfId="2" applyFont="1" applyBorder="1" applyAlignment="1">
      <alignment horizontal="left" vertical="center" wrapText="1"/>
    </xf>
    <xf numFmtId="0" fontId="0" fillId="0" borderId="7" xfId="0" applyBorder="1" applyAlignment="1">
      <alignment horizontal="left"/>
    </xf>
    <xf numFmtId="0" fontId="5" fillId="0" borderId="0" xfId="0" applyFont="1" applyBorder="1" applyAlignment="1">
      <alignment horizontal="left" vertical="top"/>
    </xf>
    <xf numFmtId="0" fontId="4" fillId="0" borderId="11" xfId="0" applyFont="1" applyBorder="1" applyAlignment="1">
      <alignment horizontal="left" vertical="top"/>
    </xf>
    <xf numFmtId="0" fontId="0" fillId="0" borderId="7" xfId="0" applyFont="1" applyFill="1" applyBorder="1" applyAlignment="1">
      <alignment horizontal="left"/>
    </xf>
    <xf numFmtId="0" fontId="2" fillId="8" borderId="7" xfId="0" applyFont="1" applyFill="1" applyBorder="1" applyAlignment="1">
      <alignment horizontal="left" vertical="top"/>
    </xf>
    <xf numFmtId="9" fontId="14" fillId="0" borderId="7" xfId="0" applyNumberFormat="1" applyFont="1" applyBorder="1" applyAlignment="1">
      <alignment horizontal="center" vertical="center" wrapText="1"/>
    </xf>
    <xf numFmtId="0" fontId="0" fillId="0" borderId="7" xfId="0" applyBorder="1" applyAlignment="1">
      <alignment horizontal="center" vertical="center"/>
    </xf>
    <xf numFmtId="9" fontId="5" fillId="2" borderId="7" xfId="0" applyNumberFormat="1" applyFont="1" applyFill="1" applyBorder="1" applyAlignment="1">
      <alignment horizontal="center" vertical="center"/>
    </xf>
    <xf numFmtId="9" fontId="0" fillId="0" borderId="7" xfId="0" applyNumberFormat="1" applyBorder="1" applyAlignment="1">
      <alignment horizontal="center" vertical="center"/>
    </xf>
    <xf numFmtId="0" fontId="5" fillId="11" borderId="1" xfId="0" applyFont="1" applyFill="1" applyBorder="1" applyAlignment="1">
      <alignment horizontal="center" vertical="center" wrapText="1"/>
    </xf>
    <xf numFmtId="9" fontId="0" fillId="0" borderId="7" xfId="0" applyNumberFormat="1" applyFont="1" applyBorder="1" applyAlignment="1">
      <alignment horizontal="center" vertical="center" wrapText="1"/>
    </xf>
    <xf numFmtId="17" fontId="0" fillId="0" borderId="16" xfId="0" applyNumberFormat="1" applyFont="1" applyBorder="1" applyAlignment="1">
      <alignment horizontal="center" vertical="center" wrapText="1"/>
    </xf>
    <xf numFmtId="9" fontId="5" fillId="2" borderId="7" xfId="0" applyNumberFormat="1" applyFont="1" applyFill="1" applyBorder="1" applyAlignment="1">
      <alignment horizontal="center" vertical="center"/>
    </xf>
    <xf numFmtId="9" fontId="0" fillId="0" borderId="7" xfId="0" applyNumberFormat="1" applyFont="1" applyBorder="1" applyAlignment="1">
      <alignment horizontal="center" vertical="center" wrapText="1"/>
    </xf>
    <xf numFmtId="9" fontId="0" fillId="0" borderId="7" xfId="0" applyNumberFormat="1" applyFont="1" applyFill="1" applyBorder="1" applyAlignment="1">
      <alignment horizontal="center" vertical="center" wrapText="1"/>
    </xf>
    <xf numFmtId="9" fontId="14" fillId="0" borderId="7" xfId="0" applyNumberFormat="1" applyFont="1" applyBorder="1" applyAlignment="1">
      <alignment horizontal="center" vertical="center" wrapText="1"/>
    </xf>
    <xf numFmtId="0" fontId="8" fillId="0" borderId="7" xfId="0" applyFont="1" applyBorder="1" applyAlignment="1">
      <alignment horizontal="left" vertical="center" wrapText="1"/>
    </xf>
    <xf numFmtId="0" fontId="3" fillId="10" borderId="7" xfId="0" applyFont="1" applyFill="1" applyBorder="1" applyAlignment="1">
      <alignment vertical="center"/>
    </xf>
    <xf numFmtId="0" fontId="3" fillId="7" borderId="7" xfId="0" applyFont="1" applyFill="1" applyBorder="1" applyAlignment="1">
      <alignment horizontal="left" vertical="top" wrapText="1"/>
    </xf>
    <xf numFmtId="0" fontId="5" fillId="0" borderId="7" xfId="0" applyFont="1" applyFill="1" applyBorder="1" applyAlignment="1">
      <alignment horizontal="left" vertical="top" wrapText="1"/>
    </xf>
    <xf numFmtId="0" fontId="3" fillId="8" borderId="7" xfId="0" applyFont="1" applyFill="1" applyBorder="1" applyAlignment="1">
      <alignment horizontal="left" vertical="top" wrapText="1"/>
    </xf>
    <xf numFmtId="0" fontId="3" fillId="8" borderId="10" xfId="0" applyFont="1" applyFill="1" applyBorder="1" applyAlignment="1">
      <alignment horizontal="left" vertical="top" wrapText="1"/>
    </xf>
    <xf numFmtId="0" fontId="3" fillId="8" borderId="7" xfId="0" applyFont="1" applyFill="1" applyBorder="1" applyAlignment="1">
      <alignment horizontal="left" wrapText="1"/>
    </xf>
    <xf numFmtId="0" fontId="3" fillId="8" borderId="10" xfId="0" applyFont="1" applyFill="1" applyBorder="1" applyAlignment="1">
      <alignment horizontal="left" wrapText="1"/>
    </xf>
    <xf numFmtId="0" fontId="3" fillId="8" borderId="3" xfId="0" applyFont="1" applyFill="1" applyBorder="1" applyAlignment="1">
      <alignment horizontal="left" vertical="top" wrapText="1"/>
    </xf>
    <xf numFmtId="0" fontId="20" fillId="8" borderId="3" xfId="0" applyFont="1" applyFill="1" applyBorder="1" applyAlignment="1">
      <alignment horizontal="left" vertical="top" wrapText="1"/>
    </xf>
    <xf numFmtId="9" fontId="14" fillId="0" borderId="3" xfId="0" applyNumberFormat="1" applyFont="1" applyBorder="1" applyAlignment="1">
      <alignment horizontal="center" vertical="center" wrapText="1"/>
    </xf>
    <xf numFmtId="9" fontId="14" fillId="0" borderId="10" xfId="0" applyNumberFormat="1" applyFont="1" applyBorder="1" applyAlignment="1">
      <alignment horizontal="center" vertical="center" wrapText="1"/>
    </xf>
    <xf numFmtId="9" fontId="5" fillId="0" borderId="3" xfId="0" applyNumberFormat="1" applyFont="1" applyFill="1" applyBorder="1" applyAlignment="1">
      <alignment horizontal="center" vertical="center"/>
    </xf>
    <xf numFmtId="9" fontId="5" fillId="0" borderId="10" xfId="0" applyNumberFormat="1" applyFont="1" applyFill="1" applyBorder="1" applyAlignment="1">
      <alignment horizontal="center" vertical="center"/>
    </xf>
    <xf numFmtId="9" fontId="3" fillId="0" borderId="3" xfId="0" applyNumberFormat="1" applyFont="1" applyFill="1" applyBorder="1" applyAlignment="1">
      <alignment horizontal="center" vertical="center"/>
    </xf>
    <xf numFmtId="9" fontId="3" fillId="0" borderId="10" xfId="0" applyNumberFormat="1" applyFont="1" applyFill="1" applyBorder="1" applyAlignment="1">
      <alignment horizontal="center" vertical="center"/>
    </xf>
    <xf numFmtId="17" fontId="0" fillId="0" borderId="17" xfId="0" applyNumberFormat="1" applyFont="1" applyBorder="1" applyAlignment="1">
      <alignment horizontal="center" vertical="center" wrapText="1"/>
    </xf>
    <xf numFmtId="17" fontId="0" fillId="0" borderId="22" xfId="0" applyNumberFormat="1" applyFont="1" applyBorder="1" applyAlignment="1">
      <alignment horizontal="center" vertical="center" wrapText="1"/>
    </xf>
    <xf numFmtId="17" fontId="0" fillId="0" borderId="23" xfId="0" applyNumberFormat="1" applyFont="1" applyBorder="1" applyAlignment="1">
      <alignment horizontal="center" vertical="center" wrapText="1"/>
    </xf>
    <xf numFmtId="0" fontId="5" fillId="5" borderId="7" xfId="0" applyFont="1" applyFill="1" applyBorder="1" applyAlignment="1">
      <alignment horizontal="center" vertical="center" wrapText="1"/>
    </xf>
    <xf numFmtId="0" fontId="0" fillId="0" borderId="7" xfId="0" applyFont="1" applyBorder="1" applyAlignment="1">
      <alignment horizontal="center" vertical="center" wrapText="1"/>
    </xf>
    <xf numFmtId="17" fontId="0" fillId="0" borderId="20" xfId="0" applyNumberFormat="1" applyFont="1" applyBorder="1" applyAlignment="1">
      <alignment horizontal="center" vertical="center" wrapText="1"/>
    </xf>
    <xf numFmtId="17" fontId="0" fillId="0" borderId="19" xfId="0" applyNumberFormat="1" applyFont="1" applyBorder="1" applyAlignment="1">
      <alignment horizontal="center" vertical="center" wrapText="1"/>
    </xf>
    <xf numFmtId="17" fontId="0" fillId="0" borderId="2" xfId="0" applyNumberFormat="1" applyFont="1" applyBorder="1" applyAlignment="1">
      <alignment horizontal="center" vertical="center" wrapText="1"/>
    </xf>
    <xf numFmtId="17" fontId="0" fillId="0" borderId="28" xfId="0" applyNumberFormat="1" applyFont="1" applyBorder="1" applyAlignment="1">
      <alignment horizontal="center" vertical="center" wrapText="1"/>
    </xf>
    <xf numFmtId="17" fontId="0" fillId="0" borderId="9" xfId="0" applyNumberFormat="1" applyFont="1" applyBorder="1" applyAlignment="1">
      <alignment horizontal="center" vertical="center" wrapText="1"/>
    </xf>
    <xf numFmtId="17" fontId="0" fillId="0" borderId="7" xfId="0" applyNumberFormat="1" applyFont="1" applyBorder="1" applyAlignment="1">
      <alignment horizontal="center" vertical="center" wrapText="1"/>
    </xf>
    <xf numFmtId="17" fontId="0" fillId="0" borderId="16" xfId="0" applyNumberFormat="1" applyFont="1" applyBorder="1" applyAlignment="1">
      <alignment horizontal="center" vertical="center" wrapText="1"/>
    </xf>
    <xf numFmtId="0" fontId="5" fillId="5" borderId="7" xfId="0" applyFont="1" applyFill="1" applyBorder="1" applyAlignment="1">
      <alignment horizontal="center" vertical="top" wrapText="1"/>
    </xf>
    <xf numFmtId="9" fontId="5" fillId="2" borderId="7" xfId="0" applyNumberFormat="1" applyFont="1" applyFill="1" applyBorder="1" applyAlignment="1">
      <alignment horizontal="center" vertical="center"/>
    </xf>
    <xf numFmtId="9" fontId="0" fillId="2" borderId="7" xfId="0" applyNumberFormat="1" applyFill="1" applyBorder="1" applyAlignment="1">
      <alignment horizontal="center" vertical="center"/>
    </xf>
    <xf numFmtId="0" fontId="5" fillId="0" borderId="7" xfId="0" applyFont="1" applyBorder="1" applyAlignment="1">
      <alignment horizontal="left" vertical="center"/>
    </xf>
    <xf numFmtId="0" fontId="0" fillId="0" borderId="7" xfId="0" applyBorder="1" applyAlignment="1">
      <alignment horizontal="left" vertical="center"/>
    </xf>
    <xf numFmtId="9" fontId="5" fillId="2" borderId="1" xfId="0" applyNumberFormat="1" applyFont="1" applyFill="1" applyBorder="1" applyAlignment="1">
      <alignment horizontal="center" vertical="center"/>
    </xf>
    <xf numFmtId="0" fontId="0" fillId="2" borderId="8" xfId="0" applyFill="1" applyBorder="1" applyAlignment="1">
      <alignment horizontal="center" vertical="center"/>
    </xf>
    <xf numFmtId="9" fontId="5" fillId="0" borderId="7" xfId="0" applyNumberFormat="1" applyFont="1" applyBorder="1" applyAlignment="1">
      <alignment horizontal="center" vertical="center"/>
    </xf>
    <xf numFmtId="0" fontId="0" fillId="0" borderId="7" xfId="0" applyBorder="1" applyAlignment="1">
      <alignment horizontal="center" vertical="center"/>
    </xf>
    <xf numFmtId="0" fontId="5" fillId="11" borderId="7" xfId="0" applyFont="1" applyFill="1" applyBorder="1" applyAlignment="1">
      <alignment horizontal="center" vertical="center" wrapText="1"/>
    </xf>
    <xf numFmtId="0" fontId="5" fillId="11" borderId="3" xfId="0" applyFont="1" applyFill="1" applyBorder="1" applyAlignment="1">
      <alignment horizontal="center" vertical="center" wrapText="1"/>
    </xf>
    <xf numFmtId="9" fontId="0" fillId="0" borderId="7" xfId="0" applyNumberFormat="1" applyFont="1" applyBorder="1" applyAlignment="1">
      <alignment horizontal="center" vertical="center" wrapText="1"/>
    </xf>
    <xf numFmtId="9" fontId="0" fillId="0" borderId="7" xfId="0" applyNumberFormat="1" applyFont="1" applyFill="1" applyBorder="1" applyAlignment="1">
      <alignment horizontal="center" vertical="center" wrapText="1"/>
    </xf>
    <xf numFmtId="0" fontId="0" fillId="0" borderId="7" xfId="0" applyFont="1" applyFill="1" applyBorder="1" applyAlignment="1">
      <alignment horizontal="center" vertical="center" wrapText="1"/>
    </xf>
    <xf numFmtId="17" fontId="0" fillId="0" borderId="21" xfId="0" applyNumberFormat="1" applyFont="1" applyBorder="1" applyAlignment="1">
      <alignment horizontal="center" vertical="center" wrapText="1"/>
    </xf>
    <xf numFmtId="0" fontId="0" fillId="0" borderId="15" xfId="0" applyFont="1" applyBorder="1" applyAlignment="1">
      <alignment horizontal="center" vertical="center" wrapText="1"/>
    </xf>
    <xf numFmtId="0" fontId="0" fillId="0" borderId="13" xfId="0" applyFont="1" applyBorder="1" applyAlignment="1">
      <alignment horizontal="center" vertical="center" wrapText="1"/>
    </xf>
    <xf numFmtId="0" fontId="0" fillId="0" borderId="14" xfId="0" applyFont="1" applyBorder="1" applyAlignment="1">
      <alignment horizontal="center" vertical="center" wrapText="1"/>
    </xf>
    <xf numFmtId="17" fontId="0" fillId="0" borderId="15" xfId="0" applyNumberFormat="1" applyFont="1" applyBorder="1" applyAlignment="1">
      <alignment horizontal="center" vertical="center" wrapText="1"/>
    </xf>
    <xf numFmtId="17" fontId="0" fillId="0" borderId="14" xfId="0" applyNumberFormat="1" applyFont="1" applyBorder="1" applyAlignment="1">
      <alignment horizontal="center" vertical="center" wrapText="1"/>
    </xf>
    <xf numFmtId="17" fontId="0" fillId="0" borderId="24" xfId="0" applyNumberFormat="1" applyFont="1" applyBorder="1" applyAlignment="1">
      <alignment horizontal="center" vertical="center" wrapText="1"/>
    </xf>
    <xf numFmtId="17" fontId="0" fillId="0" borderId="25" xfId="0" applyNumberFormat="1" applyFont="1" applyBorder="1" applyAlignment="1">
      <alignment horizontal="center" vertical="center" wrapText="1"/>
    </xf>
    <xf numFmtId="17" fontId="11" fillId="0" borderId="16" xfId="0" applyNumberFormat="1" applyFont="1" applyBorder="1" applyAlignment="1">
      <alignment horizontal="center" vertical="center" wrapText="1"/>
    </xf>
    <xf numFmtId="17" fontId="0" fillId="0" borderId="26" xfId="0" applyNumberFormat="1" applyFont="1" applyBorder="1" applyAlignment="1">
      <alignment horizontal="center" vertical="center" wrapText="1"/>
    </xf>
    <xf numFmtId="17" fontId="0" fillId="0" borderId="27" xfId="0" applyNumberFormat="1" applyFont="1" applyBorder="1" applyAlignment="1">
      <alignment horizontal="center" vertical="center" wrapText="1"/>
    </xf>
    <xf numFmtId="17" fontId="11" fillId="0" borderId="26" xfId="0" applyNumberFormat="1" applyFont="1" applyBorder="1" applyAlignment="1">
      <alignment horizontal="center" vertical="center" wrapText="1"/>
    </xf>
    <xf numFmtId="17" fontId="11" fillId="0" borderId="27" xfId="0" applyNumberFormat="1" applyFont="1" applyBorder="1" applyAlignment="1">
      <alignment horizontal="center" vertical="center" wrapText="1"/>
    </xf>
    <xf numFmtId="0" fontId="5" fillId="11" borderId="1" xfId="0" applyFont="1" applyFill="1" applyBorder="1" applyAlignment="1">
      <alignment horizontal="center" vertical="center" wrapText="1"/>
    </xf>
    <xf numFmtId="0" fontId="5" fillId="11" borderId="29" xfId="0" applyFont="1" applyFill="1" applyBorder="1" applyAlignment="1">
      <alignment horizontal="center" vertical="center" wrapText="1"/>
    </xf>
    <xf numFmtId="0" fontId="5" fillId="11" borderId="8" xfId="0" applyFont="1" applyFill="1" applyBorder="1" applyAlignment="1">
      <alignment horizontal="center" vertical="center" wrapText="1"/>
    </xf>
    <xf numFmtId="0" fontId="3" fillId="10" borderId="7" xfId="0" applyFont="1" applyFill="1" applyBorder="1" applyAlignment="1">
      <alignment horizontal="center" vertical="center"/>
    </xf>
    <xf numFmtId="0" fontId="4" fillId="0" borderId="0" xfId="0" applyFont="1" applyBorder="1" applyAlignment="1">
      <alignment horizontal="left"/>
    </xf>
    <xf numFmtId="0" fontId="4" fillId="0" borderId="0" xfId="0" applyFont="1" applyBorder="1" applyAlignment="1">
      <alignment horizontal="center"/>
    </xf>
    <xf numFmtId="0" fontId="5" fillId="2" borderId="7" xfId="0" applyFont="1" applyFill="1" applyBorder="1" applyAlignment="1">
      <alignment horizontal="center" vertical="center"/>
    </xf>
    <xf numFmtId="0" fontId="0" fillId="2" borderId="7" xfId="0" applyFill="1" applyBorder="1" applyAlignment="1">
      <alignment horizontal="center" vertical="center"/>
    </xf>
    <xf numFmtId="0" fontId="5" fillId="2" borderId="7" xfId="0" applyFont="1" applyFill="1" applyBorder="1" applyAlignment="1">
      <alignment horizontal="left" vertical="center"/>
    </xf>
    <xf numFmtId="0" fontId="0" fillId="2" borderId="7" xfId="0" applyFill="1" applyBorder="1" applyAlignment="1">
      <alignment horizontal="left" vertical="center"/>
    </xf>
    <xf numFmtId="0" fontId="5" fillId="6" borderId="7" xfId="0" applyFont="1" applyFill="1" applyBorder="1" applyAlignment="1">
      <alignment horizontal="center" vertical="center" wrapText="1"/>
    </xf>
    <xf numFmtId="0" fontId="4" fillId="0" borderId="0" xfId="0" applyFont="1" applyAlignment="1">
      <alignment horizontal="left"/>
    </xf>
    <xf numFmtId="0" fontId="4" fillId="0" borderId="0" xfId="0" applyFont="1" applyAlignment="1">
      <alignment horizontal="center"/>
    </xf>
    <xf numFmtId="0" fontId="5" fillId="2" borderId="1" xfId="0" applyFont="1" applyFill="1" applyBorder="1" applyAlignment="1">
      <alignment horizontal="center" vertical="center"/>
    </xf>
    <xf numFmtId="0" fontId="0" fillId="2" borderId="2" xfId="0" applyFill="1" applyBorder="1" applyAlignment="1">
      <alignment horizontal="center" vertical="center"/>
    </xf>
    <xf numFmtId="0" fontId="0" fillId="2" borderId="9" xfId="0" applyFill="1" applyBorder="1" applyAlignment="1">
      <alignment horizontal="center" vertical="center"/>
    </xf>
    <xf numFmtId="0" fontId="5" fillId="2" borderId="3" xfId="0" applyFont="1" applyFill="1" applyBorder="1" applyAlignment="1">
      <alignment horizontal="center" vertical="center"/>
    </xf>
    <xf numFmtId="0" fontId="0" fillId="2" borderId="10" xfId="0" applyFill="1" applyBorder="1" applyAlignment="1">
      <alignment horizontal="center" vertical="center"/>
    </xf>
    <xf numFmtId="0" fontId="5" fillId="2" borderId="4" xfId="0" applyFont="1" applyFill="1" applyBorder="1" applyAlignment="1">
      <alignment horizontal="justify" vertical="top"/>
    </xf>
    <xf numFmtId="0" fontId="5" fillId="2" borderId="5" xfId="0" applyFont="1" applyFill="1" applyBorder="1" applyAlignment="1">
      <alignment horizontal="justify" vertical="top"/>
    </xf>
    <xf numFmtId="0" fontId="5" fillId="2" borderId="6" xfId="0" applyFont="1" applyFill="1" applyBorder="1" applyAlignment="1">
      <alignment horizontal="justify" vertical="top"/>
    </xf>
    <xf numFmtId="0" fontId="5" fillId="3" borderId="7" xfId="0" applyFont="1" applyFill="1" applyBorder="1" applyAlignment="1">
      <alignment horizontal="center" vertical="top" wrapText="1"/>
    </xf>
    <xf numFmtId="0" fontId="5" fillId="4" borderId="7" xfId="0" applyFont="1" applyFill="1" applyBorder="1" applyAlignment="1">
      <alignment horizontal="center" vertical="top" wrapText="1"/>
    </xf>
    <xf numFmtId="0" fontId="4" fillId="0" borderId="0" xfId="0" applyFont="1" applyAlignment="1">
      <alignment horizontal="left" vertical="center"/>
    </xf>
    <xf numFmtId="9" fontId="5" fillId="0" borderId="1" xfId="0" applyNumberFormat="1" applyFont="1" applyFill="1" applyBorder="1" applyAlignment="1">
      <alignment horizontal="center" vertical="center"/>
    </xf>
    <xf numFmtId="0" fontId="0" fillId="0" borderId="8" xfId="0" applyFill="1" applyBorder="1" applyAlignment="1">
      <alignment horizontal="center" vertical="center"/>
    </xf>
    <xf numFmtId="9" fontId="0" fillId="0" borderId="7" xfId="0" applyNumberFormat="1" applyBorder="1" applyAlignment="1">
      <alignment horizontal="center" vertical="center"/>
    </xf>
    <xf numFmtId="0" fontId="5" fillId="2" borderId="3" xfId="0" applyFont="1" applyFill="1" applyBorder="1" applyAlignment="1">
      <alignment horizontal="left" vertical="center"/>
    </xf>
    <xf numFmtId="0" fontId="0" fillId="2" borderId="10" xfId="0" applyFill="1" applyBorder="1" applyAlignment="1">
      <alignment horizontal="left" vertical="center"/>
    </xf>
    <xf numFmtId="0" fontId="5" fillId="2" borderId="4"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6" xfId="0" applyFont="1" applyFill="1" applyBorder="1" applyAlignment="1">
      <alignment horizontal="center" vertical="center"/>
    </xf>
    <xf numFmtId="9" fontId="0" fillId="0" borderId="7" xfId="0" applyNumberFormat="1" applyBorder="1" applyAlignment="1">
      <alignment horizontal="center"/>
    </xf>
    <xf numFmtId="0" fontId="0" fillId="0" borderId="7" xfId="0" applyBorder="1" applyAlignment="1"/>
    <xf numFmtId="0" fontId="8" fillId="0" borderId="7" xfId="0" applyFont="1" applyFill="1" applyBorder="1" applyAlignment="1">
      <alignment horizontal="left" vertical="center" wrapText="1"/>
    </xf>
    <xf numFmtId="0" fontId="14" fillId="0" borderId="7" xfId="0" applyFont="1" applyFill="1" applyBorder="1" applyAlignment="1">
      <alignment horizontal="left" vertical="center" wrapText="1"/>
    </xf>
    <xf numFmtId="0" fontId="4" fillId="0" borderId="0" xfId="0" applyFont="1" applyAlignment="1">
      <alignment horizontal="left" vertical="center" wrapText="1"/>
    </xf>
    <xf numFmtId="9" fontId="0" fillId="0" borderId="1" xfId="0" applyNumberFormat="1" applyBorder="1" applyAlignment="1">
      <alignment horizontal="center"/>
    </xf>
    <xf numFmtId="9" fontId="0" fillId="0" borderId="18" xfId="0" applyNumberFormat="1" applyBorder="1" applyAlignment="1">
      <alignment horizontal="center"/>
    </xf>
    <xf numFmtId="0" fontId="0" fillId="0" borderId="18" xfId="0" applyBorder="1" applyAlignment="1"/>
    <xf numFmtId="0" fontId="0" fillId="0" borderId="2" xfId="0" applyBorder="1" applyAlignment="1"/>
    <xf numFmtId="0" fontId="0" fillId="0" borderId="4" xfId="0" applyBorder="1" applyAlignment="1"/>
    <xf numFmtId="0" fontId="0" fillId="0" borderId="5" xfId="0" applyBorder="1" applyAlignment="1"/>
    <xf numFmtId="0" fontId="0" fillId="0" borderId="6" xfId="0" applyBorder="1" applyAlignment="1"/>
    <xf numFmtId="0" fontId="0" fillId="0" borderId="1" xfId="0" applyBorder="1" applyAlignment="1"/>
    <xf numFmtId="0" fontId="4" fillId="0" borderId="11" xfId="0" applyFont="1" applyBorder="1" applyAlignment="1">
      <alignment horizontal="center" vertical="top"/>
    </xf>
    <xf numFmtId="0" fontId="11" fillId="0" borderId="7" xfId="0" applyFont="1" applyFill="1" applyBorder="1" applyAlignment="1">
      <alignment horizontal="left" vertical="center" wrapText="1"/>
    </xf>
    <xf numFmtId="0" fontId="14" fillId="0" borderId="3" xfId="0" applyFont="1" applyFill="1" applyBorder="1" applyAlignment="1">
      <alignment horizontal="left" vertical="center" wrapText="1"/>
    </xf>
    <xf numFmtId="0" fontId="14" fillId="0" borderId="10" xfId="0" applyFont="1" applyFill="1" applyBorder="1" applyAlignment="1">
      <alignment horizontal="left" vertical="center" wrapText="1"/>
    </xf>
    <xf numFmtId="0" fontId="14" fillId="0" borderId="3" xfId="0" applyFont="1" applyFill="1" applyBorder="1" applyAlignment="1">
      <alignment horizontal="center" vertical="center" wrapText="1"/>
    </xf>
    <xf numFmtId="0" fontId="14" fillId="0" borderId="10" xfId="0" applyFont="1" applyFill="1" applyBorder="1" applyAlignment="1">
      <alignment horizontal="center" vertical="center" wrapText="1"/>
    </xf>
    <xf numFmtId="9" fontId="0" fillId="8" borderId="7" xfId="0" applyNumberFormat="1" applyFill="1" applyBorder="1" applyAlignment="1">
      <alignment horizontal="center" vertical="center" wrapText="1"/>
    </xf>
    <xf numFmtId="0" fontId="5" fillId="3" borderId="3" xfId="0" applyFont="1" applyFill="1" applyBorder="1" applyAlignment="1">
      <alignment horizontal="center" vertical="top" wrapText="1"/>
    </xf>
    <xf numFmtId="0" fontId="5" fillId="4" borderId="3" xfId="0" applyFont="1" applyFill="1" applyBorder="1" applyAlignment="1">
      <alignment horizontal="center" vertical="top" wrapText="1"/>
    </xf>
    <xf numFmtId="0" fontId="5" fillId="5" borderId="3" xfId="0" applyFont="1" applyFill="1" applyBorder="1" applyAlignment="1">
      <alignment horizontal="center" vertical="top" wrapText="1"/>
    </xf>
    <xf numFmtId="0" fontId="5" fillId="6" borderId="3" xfId="0" applyFont="1" applyFill="1" applyBorder="1" applyAlignment="1">
      <alignment horizontal="center" vertical="center" wrapText="1"/>
    </xf>
    <xf numFmtId="0" fontId="0" fillId="2" borderId="12" xfId="0" applyFill="1" applyBorder="1" applyAlignment="1">
      <alignment horizontal="center" vertical="center"/>
    </xf>
    <xf numFmtId="0" fontId="0" fillId="2" borderId="12" xfId="0" applyFill="1" applyBorder="1" applyAlignment="1">
      <alignment horizontal="left" vertical="center"/>
    </xf>
    <xf numFmtId="9" fontId="0" fillId="0" borderId="3" xfId="0" applyNumberFormat="1" applyFill="1" applyBorder="1" applyAlignment="1">
      <alignment horizontal="center" vertical="center"/>
    </xf>
    <xf numFmtId="9" fontId="0" fillId="0" borderId="12" xfId="0" applyNumberFormat="1" applyFill="1" applyBorder="1" applyAlignment="1">
      <alignment horizontal="center" vertical="center"/>
    </xf>
    <xf numFmtId="9" fontId="0" fillId="0" borderId="10" xfId="0" applyNumberFormat="1" applyFill="1" applyBorder="1" applyAlignment="1">
      <alignment horizontal="center" vertical="center"/>
    </xf>
    <xf numFmtId="0" fontId="0" fillId="0" borderId="3" xfId="0" applyBorder="1" applyAlignment="1">
      <alignment horizontal="center"/>
    </xf>
    <xf numFmtId="0" fontId="0" fillId="0" borderId="12" xfId="0" applyBorder="1" applyAlignment="1">
      <alignment horizontal="center"/>
    </xf>
    <xf numFmtId="0" fontId="0" fillId="0" borderId="10" xfId="0" applyBorder="1" applyAlignment="1">
      <alignment horizontal="center"/>
    </xf>
    <xf numFmtId="0" fontId="8" fillId="0" borderId="7" xfId="0" applyFont="1" applyBorder="1" applyAlignment="1">
      <alignment horizontal="left" vertical="center" wrapText="1"/>
    </xf>
    <xf numFmtId="0" fontId="5" fillId="2" borderId="8" xfId="0" applyFont="1" applyFill="1" applyBorder="1" applyAlignment="1">
      <alignment horizontal="center" vertical="center"/>
    </xf>
    <xf numFmtId="0" fontId="5" fillId="2" borderId="9" xfId="0" applyFont="1" applyFill="1" applyBorder="1" applyAlignment="1">
      <alignment horizontal="center" vertical="center"/>
    </xf>
    <xf numFmtId="0" fontId="4" fillId="0" borderId="0" xfId="0" applyFont="1" applyAlignment="1">
      <alignment horizontal="left" vertical="top" wrapText="1"/>
    </xf>
    <xf numFmtId="0" fontId="3" fillId="10" borderId="4" xfId="0" applyFont="1" applyFill="1" applyBorder="1" applyAlignment="1">
      <alignment horizontal="center" vertical="center"/>
    </xf>
    <xf numFmtId="0" fontId="3" fillId="10" borderId="5" xfId="0" applyFont="1" applyFill="1" applyBorder="1" applyAlignment="1">
      <alignment horizontal="center" vertical="center"/>
    </xf>
    <xf numFmtId="0" fontId="3" fillId="10" borderId="6" xfId="0" applyFont="1" applyFill="1" applyBorder="1" applyAlignment="1">
      <alignment horizontal="center" vertical="center"/>
    </xf>
    <xf numFmtId="0" fontId="4" fillId="0" borderId="0" xfId="0" applyFont="1" applyBorder="1" applyAlignment="1">
      <alignment horizontal="left" wrapText="1"/>
    </xf>
    <xf numFmtId="164" fontId="0" fillId="0" borderId="7" xfId="0" applyNumberFormat="1" applyBorder="1" applyAlignment="1">
      <alignment horizontal="center" vertical="center"/>
    </xf>
    <xf numFmtId="9" fontId="5" fillId="13" borderId="7" xfId="0" applyNumberFormat="1" applyFont="1" applyFill="1" applyBorder="1" applyAlignment="1">
      <alignment horizontal="center" vertical="center"/>
    </xf>
    <xf numFmtId="9" fontId="14" fillId="13" borderId="7" xfId="0" applyNumberFormat="1" applyFont="1" applyFill="1" applyBorder="1" applyAlignment="1">
      <alignment horizontal="center" vertical="center" wrapText="1"/>
    </xf>
  </cellXfs>
  <cellStyles count="3">
    <cellStyle name="Normal" xfId="0" builtinId="0"/>
    <cellStyle name="Normal 2" xfId="2"/>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P598"/>
  <sheetViews>
    <sheetView tabSelected="1" topLeftCell="A345" zoomScale="73" zoomScaleNormal="73" workbookViewId="0">
      <selection activeCell="A223" sqref="A223:AE223"/>
    </sheetView>
  </sheetViews>
  <sheetFormatPr baseColWidth="10" defaultRowHeight="15" x14ac:dyDescent="0.25"/>
  <cols>
    <col min="1" max="1" width="21.140625" customWidth="1"/>
    <col min="2" max="2" width="52.7109375" style="220" customWidth="1"/>
    <col min="3" max="3" width="9.85546875" style="204" hidden="1" customWidth="1"/>
    <col min="4" max="5" width="10.140625" hidden="1" customWidth="1"/>
    <col min="6" max="6" width="12" hidden="1" customWidth="1"/>
    <col min="7" max="7" width="12.140625" hidden="1" customWidth="1"/>
    <col min="8" max="8" width="15.5703125" style="69" hidden="1" customWidth="1"/>
    <col min="9" max="9" width="10" hidden="1" customWidth="1"/>
    <col min="10" max="11" width="9.28515625" hidden="1" customWidth="1"/>
    <col min="12" max="12" width="11.42578125" hidden="1" customWidth="1"/>
    <col min="13" max="13" width="8.28515625" hidden="1" customWidth="1"/>
    <col min="14" max="14" width="9.7109375" hidden="1" customWidth="1"/>
    <col min="15" max="15" width="8.7109375" hidden="1" customWidth="1"/>
    <col min="16" max="16" width="8.28515625" hidden="1" customWidth="1"/>
    <col min="17" max="17" width="9.7109375" hidden="1" customWidth="1"/>
    <col min="18" max="18" width="12.85546875" hidden="1" customWidth="1"/>
    <col min="19" max="23" width="8.28515625" hidden="1" customWidth="1"/>
    <col min="24" max="24" width="7.85546875" hidden="1" customWidth="1"/>
    <col min="25" max="25" width="23.140625" hidden="1" customWidth="1"/>
    <col min="26" max="26" width="21.28515625" hidden="1" customWidth="1"/>
    <col min="27" max="27" width="12.28515625" hidden="1" customWidth="1"/>
    <col min="28" max="28" width="21.85546875" hidden="1" customWidth="1"/>
    <col min="29" max="29" width="22.7109375" hidden="1" customWidth="1"/>
    <col min="30" max="30" width="22.5703125" hidden="1" customWidth="1"/>
    <col min="31" max="31" width="22.7109375" hidden="1" customWidth="1"/>
    <col min="32" max="32" width="22.85546875" style="1" hidden="1" customWidth="1"/>
    <col min="33" max="33" width="17.7109375" hidden="1" customWidth="1"/>
    <col min="34" max="34" width="33.140625" hidden="1" customWidth="1"/>
    <col min="35" max="37" width="14.5703125" style="211" customWidth="1"/>
    <col min="38" max="38" width="12.7109375" style="211" hidden="1" customWidth="1"/>
    <col min="39" max="41" width="11.42578125" style="211" hidden="1" customWidth="1"/>
    <col min="42" max="42" width="11" style="211" hidden="1" customWidth="1"/>
  </cols>
  <sheetData>
    <row r="1" spans="1:42" ht="18.75" x14ac:dyDescent="0.3">
      <c r="A1" s="330" t="s">
        <v>0</v>
      </c>
      <c r="B1" s="330"/>
      <c r="C1" s="330"/>
      <c r="D1" s="330"/>
      <c r="E1" s="330"/>
      <c r="F1" s="330"/>
      <c r="G1" s="330"/>
      <c r="H1" s="330"/>
      <c r="I1" s="330"/>
      <c r="J1" s="330"/>
      <c r="K1" s="330"/>
      <c r="L1" s="330"/>
      <c r="M1" s="330"/>
      <c r="N1" s="330"/>
      <c r="O1" s="330"/>
      <c r="P1" s="330"/>
      <c r="Q1" s="330"/>
      <c r="R1" s="330"/>
      <c r="S1" s="330"/>
      <c r="T1" s="330"/>
      <c r="U1" s="330"/>
      <c r="V1" s="330"/>
      <c r="W1" s="330"/>
      <c r="X1" s="330"/>
      <c r="Y1" s="330"/>
    </row>
    <row r="2" spans="1:42" ht="18.75" x14ac:dyDescent="0.3">
      <c r="A2" s="330" t="s">
        <v>1</v>
      </c>
      <c r="B2" s="330"/>
      <c r="C2" s="330"/>
      <c r="D2" s="330"/>
      <c r="E2" s="330"/>
      <c r="F2" s="330"/>
      <c r="G2" s="330"/>
      <c r="H2" s="330"/>
      <c r="I2" s="330"/>
      <c r="J2" s="330"/>
      <c r="K2" s="330"/>
      <c r="L2" s="330"/>
      <c r="M2" s="330"/>
      <c r="N2" s="330"/>
      <c r="O2" s="330"/>
      <c r="P2" s="330"/>
      <c r="Q2" s="330"/>
      <c r="R2" s="330"/>
      <c r="S2" s="330"/>
      <c r="T2" s="330"/>
      <c r="U2" s="330"/>
      <c r="V2" s="330"/>
      <c r="W2" s="330"/>
      <c r="X2" s="330"/>
      <c r="Y2" s="330"/>
    </row>
    <row r="3" spans="1:42" ht="18.75" x14ac:dyDescent="0.3">
      <c r="A3" s="330" t="s">
        <v>2</v>
      </c>
      <c r="B3" s="330"/>
      <c r="C3" s="330"/>
      <c r="D3" s="330"/>
      <c r="E3" s="330"/>
      <c r="F3" s="330"/>
      <c r="G3" s="330"/>
      <c r="H3" s="330"/>
      <c r="I3" s="330"/>
      <c r="J3" s="330"/>
      <c r="K3" s="330"/>
      <c r="L3" s="330"/>
      <c r="M3" s="330"/>
      <c r="N3" s="330"/>
      <c r="O3" s="330"/>
      <c r="P3" s="330"/>
      <c r="Q3" s="330"/>
      <c r="R3" s="330"/>
      <c r="S3" s="330"/>
      <c r="T3" s="330"/>
      <c r="U3" s="330"/>
      <c r="V3" s="330"/>
      <c r="W3" s="330"/>
      <c r="X3" s="330"/>
      <c r="Y3" s="330"/>
    </row>
    <row r="4" spans="1:42" ht="18.75" x14ac:dyDescent="0.3">
      <c r="A4" s="330" t="s">
        <v>3</v>
      </c>
      <c r="B4" s="330"/>
      <c r="C4" s="330"/>
      <c r="D4" s="330"/>
      <c r="E4" s="330"/>
      <c r="F4" s="330"/>
      <c r="G4" s="330"/>
      <c r="H4" s="330"/>
      <c r="I4" s="330"/>
      <c r="J4" s="330"/>
      <c r="K4" s="330"/>
      <c r="L4" s="330"/>
      <c r="M4" s="330"/>
      <c r="N4" s="330"/>
      <c r="O4" s="330"/>
      <c r="P4" s="330"/>
      <c r="Q4" s="330"/>
      <c r="R4" s="330"/>
      <c r="S4" s="330"/>
      <c r="T4" s="330"/>
      <c r="U4" s="330"/>
      <c r="V4" s="330"/>
      <c r="W4" s="330"/>
      <c r="X4" s="330"/>
      <c r="Y4" s="330"/>
      <c r="AD4" s="2"/>
    </row>
    <row r="5" spans="1:42" ht="31.5" customHeight="1" x14ac:dyDescent="0.3">
      <c r="A5" s="331"/>
      <c r="B5" s="331"/>
      <c r="C5" s="331"/>
      <c r="D5" s="331"/>
      <c r="E5" s="331"/>
      <c r="F5" s="331"/>
      <c r="G5" s="331"/>
      <c r="H5" s="331"/>
      <c r="I5" s="331"/>
      <c r="J5" s="331"/>
      <c r="K5" s="331"/>
      <c r="L5" s="331"/>
      <c r="M5" s="331"/>
      <c r="N5" s="331"/>
      <c r="O5" s="331"/>
      <c r="P5" s="331"/>
      <c r="Q5" s="331"/>
      <c r="R5" s="331"/>
      <c r="S5" s="331"/>
      <c r="T5" s="331"/>
      <c r="U5" s="331"/>
      <c r="V5" s="331"/>
      <c r="W5" s="331"/>
      <c r="X5" s="331"/>
      <c r="Y5" s="331"/>
      <c r="AI5" s="387" t="s">
        <v>556</v>
      </c>
      <c r="AJ5" s="388"/>
      <c r="AK5" s="389"/>
      <c r="AL5" s="265"/>
      <c r="AM5" s="265"/>
      <c r="AN5" s="265"/>
      <c r="AO5" s="265"/>
      <c r="AP5" s="265"/>
    </row>
    <row r="6" spans="1:42" ht="19.5" customHeight="1" x14ac:dyDescent="0.25">
      <c r="A6" s="332" t="s">
        <v>4</v>
      </c>
      <c r="B6" s="333"/>
      <c r="C6" s="335" t="s">
        <v>5</v>
      </c>
      <c r="D6" s="337" t="s">
        <v>6</v>
      </c>
      <c r="E6" s="338"/>
      <c r="F6" s="338"/>
      <c r="G6" s="338"/>
      <c r="H6" s="338"/>
      <c r="I6" s="338"/>
      <c r="J6" s="338"/>
      <c r="K6" s="338"/>
      <c r="L6" s="338"/>
      <c r="M6" s="338"/>
      <c r="N6" s="338"/>
      <c r="O6" s="338"/>
      <c r="P6" s="338"/>
      <c r="Q6" s="338"/>
      <c r="R6" s="338"/>
      <c r="S6" s="338"/>
      <c r="T6" s="338"/>
      <c r="U6" s="338"/>
      <c r="V6" s="338"/>
      <c r="W6" s="338"/>
      <c r="X6" s="338"/>
      <c r="Y6" s="339"/>
      <c r="Z6" s="340" t="s">
        <v>7</v>
      </c>
      <c r="AA6" s="340" t="s">
        <v>8</v>
      </c>
      <c r="AB6" s="340" t="s">
        <v>9</v>
      </c>
      <c r="AC6" s="341" t="s">
        <v>10</v>
      </c>
      <c r="AD6" s="292" t="s">
        <v>11</v>
      </c>
      <c r="AE6" s="292" t="s">
        <v>12</v>
      </c>
      <c r="AF6" s="329" t="s">
        <v>13</v>
      </c>
      <c r="AG6" s="292" t="s">
        <v>14</v>
      </c>
      <c r="AH6" s="283" t="s">
        <v>280</v>
      </c>
      <c r="AI6" s="301">
        <v>2017</v>
      </c>
      <c r="AJ6" s="301" t="s">
        <v>554</v>
      </c>
      <c r="AK6" s="301" t="s">
        <v>555</v>
      </c>
      <c r="AL6" s="301">
        <v>2018</v>
      </c>
      <c r="AM6" s="301">
        <v>2019</v>
      </c>
      <c r="AN6" s="301">
        <v>2020</v>
      </c>
      <c r="AO6" s="301">
        <v>2021</v>
      </c>
      <c r="AP6" s="301">
        <v>2022</v>
      </c>
    </row>
    <row r="7" spans="1:42" ht="61.5" customHeight="1" x14ac:dyDescent="0.25">
      <c r="A7" s="298"/>
      <c r="B7" s="334"/>
      <c r="C7" s="336" t="s">
        <v>5</v>
      </c>
      <c r="D7" s="3">
        <v>2012</v>
      </c>
      <c r="E7" s="3" t="s">
        <v>15</v>
      </c>
      <c r="F7" s="3" t="s">
        <v>16</v>
      </c>
      <c r="G7" s="3">
        <v>2013</v>
      </c>
      <c r="H7" s="3" t="s">
        <v>15</v>
      </c>
      <c r="I7" s="3" t="s">
        <v>16</v>
      </c>
      <c r="J7" s="3">
        <v>2014</v>
      </c>
      <c r="K7" s="3" t="s">
        <v>15</v>
      </c>
      <c r="L7" s="3" t="s">
        <v>16</v>
      </c>
      <c r="M7" s="3">
        <v>2015</v>
      </c>
      <c r="N7" s="3" t="s">
        <v>15</v>
      </c>
      <c r="O7" s="3" t="s">
        <v>16</v>
      </c>
      <c r="P7" s="3">
        <v>2016</v>
      </c>
      <c r="Q7" s="3" t="s">
        <v>15</v>
      </c>
      <c r="R7" s="3" t="s">
        <v>16</v>
      </c>
      <c r="S7" s="3">
        <v>2017</v>
      </c>
      <c r="T7" s="3">
        <v>2018</v>
      </c>
      <c r="U7" s="3">
        <v>2019</v>
      </c>
      <c r="V7" s="3">
        <v>2020</v>
      </c>
      <c r="W7" s="3">
        <v>2021</v>
      </c>
      <c r="X7" s="3">
        <v>2022</v>
      </c>
      <c r="Y7" s="3" t="s">
        <v>17</v>
      </c>
      <c r="Z7" s="340"/>
      <c r="AA7" s="340"/>
      <c r="AB7" s="340"/>
      <c r="AC7" s="341"/>
      <c r="AD7" s="292"/>
      <c r="AE7" s="292"/>
      <c r="AF7" s="329"/>
      <c r="AG7" s="292"/>
      <c r="AH7" s="283"/>
      <c r="AI7" s="302"/>
      <c r="AJ7" s="302"/>
      <c r="AK7" s="302"/>
      <c r="AL7" s="302"/>
      <c r="AM7" s="302"/>
      <c r="AN7" s="302"/>
      <c r="AO7" s="302"/>
      <c r="AP7" s="302"/>
    </row>
    <row r="8" spans="1:42" ht="30" customHeight="1" x14ac:dyDescent="0.25">
      <c r="A8" s="4">
        <v>1</v>
      </c>
      <c r="B8" s="267" t="s">
        <v>18</v>
      </c>
      <c r="C8" s="127">
        <v>0.15</v>
      </c>
      <c r="D8" s="5">
        <f>+D85</f>
        <v>8.9090909090909109E-2</v>
      </c>
      <c r="E8" s="5">
        <f>+E85</f>
        <v>8.8210909090909104E-2</v>
      </c>
      <c r="F8" s="6">
        <f>+E8/D8</f>
        <v>0.99012244897959178</v>
      </c>
      <c r="G8" s="5">
        <f t="shared" ref="G8:X8" si="0">+G85</f>
        <v>0.18209090909090914</v>
      </c>
      <c r="H8" s="5">
        <f>+H85</f>
        <v>0.11165090909090911</v>
      </c>
      <c r="I8" s="5">
        <f>+H8/G8</f>
        <v>0.61316025961058407</v>
      </c>
      <c r="J8" s="5">
        <f t="shared" si="0"/>
        <v>8.0350909090909112E-2</v>
      </c>
      <c r="K8" s="5">
        <f t="shared" si="0"/>
        <v>7.9190400000000008E-2</v>
      </c>
      <c r="L8" s="5">
        <f>+K8/J8</f>
        <v>0.98555698866336283</v>
      </c>
      <c r="M8" s="7">
        <f t="shared" si="0"/>
        <v>4.0350909090909097E-2</v>
      </c>
      <c r="N8" s="7">
        <f>+N85</f>
        <v>3.6682967272727275E-2</v>
      </c>
      <c r="O8" s="5">
        <f>+N8/M8</f>
        <v>0.90909890506015401</v>
      </c>
      <c r="P8" s="5">
        <f t="shared" si="0"/>
        <v>0.17435090909090911</v>
      </c>
      <c r="Q8" s="7">
        <f>+Q85</f>
        <v>6.0750909090909098E-2</v>
      </c>
      <c r="R8" s="5">
        <f>+Q8/P8</f>
        <v>0.34844044925072737</v>
      </c>
      <c r="S8" s="5">
        <f t="shared" si="0"/>
        <v>0.10220090909090911</v>
      </c>
      <c r="T8" s="5">
        <f t="shared" si="0"/>
        <v>6.6600909090909099E-2</v>
      </c>
      <c r="U8" s="5">
        <f t="shared" si="0"/>
        <v>6.6600909090909099E-2</v>
      </c>
      <c r="V8" s="5">
        <f t="shared" si="0"/>
        <v>6.6600909090909099E-2</v>
      </c>
      <c r="W8" s="5">
        <f t="shared" si="0"/>
        <v>6.6600909090909099E-2</v>
      </c>
      <c r="X8" s="5">
        <f t="shared" si="0"/>
        <v>6.6600909090909099E-2</v>
      </c>
      <c r="Y8" s="8">
        <f t="shared" ref="Y8:Y15" si="1">+D8+G8+J8+M8+P8+S8+T8+U8+V8+W8+X8</f>
        <v>1.0014400000000001</v>
      </c>
      <c r="Z8" s="5">
        <f>+D8+G8+J8+M8+P8</f>
        <v>0.56623454545454555</v>
      </c>
      <c r="AA8" s="5">
        <f>+AA85</f>
        <v>0.37648609454545456</v>
      </c>
      <c r="AB8" s="5">
        <f>+Z8-AA8</f>
        <v>0.18974845090909098</v>
      </c>
      <c r="AC8" s="5">
        <f>+P8</f>
        <v>0.17435090909090911</v>
      </c>
      <c r="AD8" s="5">
        <f>+S8+T8+U8+V8+W8+X8</f>
        <v>0.43520545454545462</v>
      </c>
      <c r="AE8" s="5">
        <f>+AE85</f>
        <v>0.62495390545454543</v>
      </c>
      <c r="AF8" s="9" t="s">
        <v>19</v>
      </c>
      <c r="AG8" s="103">
        <v>0.62495390545454543</v>
      </c>
      <c r="AH8" s="5"/>
      <c r="AI8" s="7">
        <f>+AI85</f>
        <v>0.11286954886314821</v>
      </c>
      <c r="AJ8" s="7">
        <f>+AJ85</f>
        <v>0.1042467044808012</v>
      </c>
      <c r="AK8" s="7">
        <f>+AJ8/AI8</f>
        <v>0.92360344779261938</v>
      </c>
      <c r="AL8" s="5" t="e">
        <f t="shared" ref="AL8:AP8" si="2">+AL85</f>
        <v>#REF!</v>
      </c>
      <c r="AM8" s="5" t="e">
        <f t="shared" si="2"/>
        <v>#REF!</v>
      </c>
      <c r="AN8" s="5" t="e">
        <f t="shared" si="2"/>
        <v>#REF!</v>
      </c>
      <c r="AO8" s="5" t="e">
        <f t="shared" si="2"/>
        <v>#REF!</v>
      </c>
      <c r="AP8" s="5" t="e">
        <f t="shared" si="2"/>
        <v>#REF!</v>
      </c>
    </row>
    <row r="9" spans="1:42" ht="30" customHeight="1" x14ac:dyDescent="0.25">
      <c r="A9" s="4">
        <v>2</v>
      </c>
      <c r="B9" s="267" t="s">
        <v>20</v>
      </c>
      <c r="C9" s="127">
        <v>0.2</v>
      </c>
      <c r="D9" s="5">
        <f>+D138</f>
        <v>0.12</v>
      </c>
      <c r="E9" s="5">
        <f>+E138</f>
        <v>0.09</v>
      </c>
      <c r="F9" s="6">
        <f>+E9/D9</f>
        <v>0.75</v>
      </c>
      <c r="G9" s="5">
        <f>+G138</f>
        <v>0.27700000000000002</v>
      </c>
      <c r="H9" s="5">
        <f>+H138</f>
        <v>0.27700000000000002</v>
      </c>
      <c r="I9" s="5">
        <f t="shared" ref="I9:I15" si="3">+H9/G9</f>
        <v>1</v>
      </c>
      <c r="J9" s="5">
        <f t="shared" ref="J9:X9" si="4">+J138</f>
        <v>7.9237000000000002E-2</v>
      </c>
      <c r="K9" s="5">
        <f t="shared" si="4"/>
        <v>7.4122222222222214E-2</v>
      </c>
      <c r="L9" s="5">
        <f t="shared" ref="L9:L15" si="5">+K9/J9</f>
        <v>0.93544962861065173</v>
      </c>
      <c r="M9" s="7">
        <f t="shared" si="4"/>
        <v>5.1393250000000001E-2</v>
      </c>
      <c r="N9" s="7">
        <f>+N138</f>
        <v>5.1393250000000001E-2</v>
      </c>
      <c r="O9" s="5">
        <f t="shared" ref="O9:O15" si="6">+N9/M9</f>
        <v>1</v>
      </c>
      <c r="P9" s="5">
        <f t="shared" si="4"/>
        <v>0.10025039285714285</v>
      </c>
      <c r="Q9" s="7">
        <f>+Q138</f>
        <v>0.10025039285714285</v>
      </c>
      <c r="R9" s="5">
        <f t="shared" ref="R9:R15" si="7">+Q9/P9</f>
        <v>1</v>
      </c>
      <c r="S9" s="5">
        <f t="shared" si="4"/>
        <v>5.5250392857142859E-2</v>
      </c>
      <c r="T9" s="5">
        <f t="shared" si="4"/>
        <v>5.5250392857142859E-2</v>
      </c>
      <c r="U9" s="5">
        <f t="shared" si="4"/>
        <v>5.5250392857142859E-2</v>
      </c>
      <c r="V9" s="5">
        <f t="shared" si="4"/>
        <v>5.1250392857142855E-2</v>
      </c>
      <c r="W9" s="5">
        <f t="shared" si="4"/>
        <v>5.1250392857142855E-2</v>
      </c>
      <c r="X9" s="5">
        <f t="shared" si="4"/>
        <v>0.10375039285714285</v>
      </c>
      <c r="Y9" s="8">
        <f t="shared" si="1"/>
        <v>0.99988299999999997</v>
      </c>
      <c r="Z9" s="5">
        <f t="shared" ref="Z9:Z14" si="8">+D9+G9+J9+M9+P9</f>
        <v>0.62788064285714296</v>
      </c>
      <c r="AA9" s="5">
        <f>+AA138</f>
        <v>0.59582364285714295</v>
      </c>
      <c r="AB9" s="5">
        <f t="shared" ref="AB9:AB15" si="9">+Z9-AA9</f>
        <v>3.2057000000000002E-2</v>
      </c>
      <c r="AC9" s="5">
        <f t="shared" ref="AC9:AC15" si="10">+P9</f>
        <v>0.10025039285714285</v>
      </c>
      <c r="AD9" s="5">
        <f t="shared" ref="AD9:AD15" si="11">+S9+T9+U9+V9+W9+X9</f>
        <v>0.37200235714285712</v>
      </c>
      <c r="AE9" s="5">
        <f>+AE138</f>
        <v>0.40381935714285716</v>
      </c>
      <c r="AF9" s="9" t="s">
        <v>19</v>
      </c>
      <c r="AG9" s="103">
        <v>0.40381935714285716</v>
      </c>
      <c r="AH9" s="5"/>
      <c r="AI9" s="7">
        <f>+AI138</f>
        <v>8.0326426033559301E-2</v>
      </c>
      <c r="AJ9" s="7">
        <f>+AJ138</f>
        <v>8.0326426033559301E-2</v>
      </c>
      <c r="AK9" s="7">
        <f t="shared" ref="AK9:AK24" si="12">+AJ9/AI9</f>
        <v>1</v>
      </c>
      <c r="AL9" s="5">
        <f t="shared" ref="AL9:AP9" si="13">+AL138</f>
        <v>7.1413567474316444E-2</v>
      </c>
      <c r="AM9" s="5">
        <f t="shared" si="13"/>
        <v>0.11731754108333607</v>
      </c>
      <c r="AN9" s="5">
        <f t="shared" si="13"/>
        <v>4.684371859543978E-2</v>
      </c>
      <c r="AO9" s="5">
        <f t="shared" si="13"/>
        <v>4.1190812942539783E-2</v>
      </c>
      <c r="AP9" s="5">
        <f t="shared" si="13"/>
        <v>4.7070988129639793E-2</v>
      </c>
    </row>
    <row r="10" spans="1:42" ht="30" customHeight="1" x14ac:dyDescent="0.25">
      <c r="A10" s="4">
        <v>3</v>
      </c>
      <c r="B10" s="267" t="s">
        <v>21</v>
      </c>
      <c r="C10" s="127">
        <v>0.1</v>
      </c>
      <c r="D10" s="5">
        <f>+D176</f>
        <v>0.1125</v>
      </c>
      <c r="E10" s="5">
        <f>+E176</f>
        <v>4.2931818181818189E-2</v>
      </c>
      <c r="F10" s="6">
        <f>+E10/D10</f>
        <v>0.38161616161616169</v>
      </c>
      <c r="G10" s="5">
        <f t="shared" ref="G10:X10" si="14">+G176</f>
        <v>0.23625000000000002</v>
      </c>
      <c r="H10" s="5">
        <f>+H176</f>
        <v>0.10326</v>
      </c>
      <c r="I10" s="5">
        <f t="shared" si="3"/>
        <v>0.43707936507936507</v>
      </c>
      <c r="J10" s="5">
        <f t="shared" si="14"/>
        <v>6.4027777777777781E-2</v>
      </c>
      <c r="K10" s="5">
        <f t="shared" si="14"/>
        <v>6.4299999999999996E-2</v>
      </c>
      <c r="L10" s="5">
        <f t="shared" si="5"/>
        <v>1.0042516268980477</v>
      </c>
      <c r="M10" s="7">
        <f t="shared" si="14"/>
        <v>0.18902777777777779</v>
      </c>
      <c r="N10" s="7">
        <f t="shared" si="14"/>
        <v>0.18902777777777779</v>
      </c>
      <c r="O10" s="5">
        <f t="shared" si="6"/>
        <v>1</v>
      </c>
      <c r="P10" s="5">
        <f t="shared" si="14"/>
        <v>0.18902777777777779</v>
      </c>
      <c r="Q10" s="7">
        <f t="shared" si="14"/>
        <v>0.18902777777777779</v>
      </c>
      <c r="R10" s="5">
        <f t="shared" si="7"/>
        <v>1</v>
      </c>
      <c r="S10" s="5">
        <f t="shared" si="14"/>
        <v>3.4861111111111114E-2</v>
      </c>
      <c r="T10" s="5">
        <f t="shared" si="14"/>
        <v>3.4861111111111114E-2</v>
      </c>
      <c r="U10" s="5">
        <f t="shared" si="14"/>
        <v>3.4861111111111114E-2</v>
      </c>
      <c r="V10" s="5">
        <f t="shared" si="14"/>
        <v>3.4861111111111114E-2</v>
      </c>
      <c r="W10" s="5">
        <f t="shared" si="14"/>
        <v>3.4861111111111114E-2</v>
      </c>
      <c r="X10" s="5">
        <f t="shared" si="14"/>
        <v>3.4861111111111114E-2</v>
      </c>
      <c r="Y10" s="8">
        <f t="shared" si="1"/>
        <v>1</v>
      </c>
      <c r="Z10" s="5">
        <f t="shared" si="8"/>
        <v>0.79083333333333339</v>
      </c>
      <c r="AA10" s="5">
        <f>+AA176</f>
        <v>0.58854737373737376</v>
      </c>
      <c r="AB10" s="5">
        <f t="shared" si="9"/>
        <v>0.20228595959595963</v>
      </c>
      <c r="AC10" s="5">
        <f t="shared" si="10"/>
        <v>0.18902777777777779</v>
      </c>
      <c r="AD10" s="5">
        <f t="shared" si="11"/>
        <v>0.2091666666666667</v>
      </c>
      <c r="AE10" s="5">
        <f>+AE176</f>
        <v>0.41145262626262624</v>
      </c>
      <c r="AF10" s="9" t="s">
        <v>19</v>
      </c>
      <c r="AG10" s="103">
        <v>0.41145262626262624</v>
      </c>
      <c r="AH10" s="5"/>
      <c r="AI10" s="7">
        <f>+AI176</f>
        <v>6.8928601214646459E-2</v>
      </c>
      <c r="AJ10" s="7">
        <f>+AJ176</f>
        <v>6.0185232906565647E-2</v>
      </c>
      <c r="AK10" s="7">
        <f t="shared" si="12"/>
        <v>0.87315326070735699</v>
      </c>
      <c r="AL10" s="5">
        <f t="shared" ref="AL10:AP10" si="15">+AL176</f>
        <v>7.5717569547979785E-2</v>
      </c>
      <c r="AM10" s="5">
        <f t="shared" si="15"/>
        <v>6.6717043348484842E-2</v>
      </c>
      <c r="AN10" s="5">
        <f t="shared" si="15"/>
        <v>6.6717043348484842E-2</v>
      </c>
      <c r="AO10" s="5">
        <f t="shared" si="15"/>
        <v>6.6717043348484842E-2</v>
      </c>
      <c r="AP10" s="5">
        <f t="shared" si="15"/>
        <v>6.6717043348484842E-2</v>
      </c>
    </row>
    <row r="11" spans="1:42" ht="30" customHeight="1" x14ac:dyDescent="0.25">
      <c r="A11" s="4">
        <v>4</v>
      </c>
      <c r="B11" s="267" t="s">
        <v>22</v>
      </c>
      <c r="C11" s="127">
        <v>0.1</v>
      </c>
      <c r="D11" s="5">
        <f>+D219</f>
        <v>0.32499999999999996</v>
      </c>
      <c r="E11" s="5">
        <f>+E219</f>
        <v>0.27499999999999997</v>
      </c>
      <c r="F11" s="10">
        <f>+E11/D11</f>
        <v>0.84615384615384615</v>
      </c>
      <c r="G11" s="5">
        <f t="shared" ref="G11:X11" si="16">+G219</f>
        <v>0.29249999999999998</v>
      </c>
      <c r="H11" s="5">
        <f>+H219</f>
        <v>0.16749999999999998</v>
      </c>
      <c r="I11" s="5">
        <f t="shared" si="3"/>
        <v>0.57264957264957261</v>
      </c>
      <c r="J11" s="5">
        <f t="shared" si="16"/>
        <v>4.2499999999999996E-2</v>
      </c>
      <c r="K11" s="5">
        <f t="shared" si="16"/>
        <v>3.7124999999999998E-2</v>
      </c>
      <c r="L11" s="5">
        <f t="shared" si="5"/>
        <v>0.87352941176470589</v>
      </c>
      <c r="M11" s="7">
        <f t="shared" si="16"/>
        <v>4.2499999999999996E-2</v>
      </c>
      <c r="N11" s="7">
        <f>+N219</f>
        <v>3.3409090909090902E-2</v>
      </c>
      <c r="O11" s="5">
        <f t="shared" si="6"/>
        <v>0.7860962566844919</v>
      </c>
      <c r="P11" s="5">
        <f t="shared" si="16"/>
        <v>4.2499999999999996E-2</v>
      </c>
      <c r="Q11" s="7">
        <f>+Q219</f>
        <v>4.2499999999999996E-2</v>
      </c>
      <c r="R11" s="5">
        <f t="shared" si="7"/>
        <v>1</v>
      </c>
      <c r="S11" s="5">
        <f t="shared" si="16"/>
        <v>4.2499999999999996E-2</v>
      </c>
      <c r="T11" s="5">
        <f t="shared" si="16"/>
        <v>4.2499999999999996E-2</v>
      </c>
      <c r="U11" s="5">
        <f t="shared" si="16"/>
        <v>4.2499999999999996E-2</v>
      </c>
      <c r="V11" s="5">
        <f t="shared" si="16"/>
        <v>4.2499999999999996E-2</v>
      </c>
      <c r="W11" s="5">
        <f t="shared" si="16"/>
        <v>4.2499999999999996E-2</v>
      </c>
      <c r="X11" s="5">
        <f t="shared" si="16"/>
        <v>4.2499999999999996E-2</v>
      </c>
      <c r="Y11" s="8">
        <f t="shared" si="1"/>
        <v>0.99999999999999978</v>
      </c>
      <c r="Z11" s="5">
        <f t="shared" si="8"/>
        <v>0.74499999999999988</v>
      </c>
      <c r="AA11" s="5">
        <f>+AA219</f>
        <v>0.55553409090909089</v>
      </c>
      <c r="AB11" s="5">
        <f t="shared" si="9"/>
        <v>0.18946590909090899</v>
      </c>
      <c r="AC11" s="5">
        <f t="shared" si="10"/>
        <v>4.2499999999999996E-2</v>
      </c>
      <c r="AD11" s="5">
        <f t="shared" si="11"/>
        <v>0.25499999999999995</v>
      </c>
      <c r="AE11" s="5">
        <f>+AE219</f>
        <v>0.44446590909090911</v>
      </c>
      <c r="AF11" s="9" t="s">
        <v>19</v>
      </c>
      <c r="AG11" s="103">
        <v>0.44446590909090911</v>
      </c>
      <c r="AH11" s="5"/>
      <c r="AI11" s="7">
        <f>+AI219</f>
        <v>7.8100685059261363E-2</v>
      </c>
      <c r="AJ11" s="7">
        <f>+AJ219</f>
        <v>7.0320976019488626E-2</v>
      </c>
      <c r="AK11" s="7">
        <f t="shared" si="12"/>
        <v>0.90038872214924059</v>
      </c>
      <c r="AL11" s="5" t="e">
        <f t="shared" ref="AL11:AP11" si="17">+AL219</f>
        <v>#REF!</v>
      </c>
      <c r="AM11" s="5" t="e">
        <f t="shared" si="17"/>
        <v>#REF!</v>
      </c>
      <c r="AN11" s="5" t="e">
        <f t="shared" si="17"/>
        <v>#REF!</v>
      </c>
      <c r="AO11" s="5" t="e">
        <f t="shared" si="17"/>
        <v>#REF!</v>
      </c>
      <c r="AP11" s="5" t="e">
        <f t="shared" si="17"/>
        <v>#REF!</v>
      </c>
    </row>
    <row r="12" spans="1:42" ht="30" customHeight="1" x14ac:dyDescent="0.25">
      <c r="A12" s="4">
        <v>5</v>
      </c>
      <c r="B12" s="267" t="s">
        <v>23</v>
      </c>
      <c r="C12" s="127">
        <v>0.15</v>
      </c>
      <c r="D12" s="5">
        <f>+D274</f>
        <v>0.10159090909090909</v>
      </c>
      <c r="E12" s="5">
        <f>+E274</f>
        <v>0.1002909090909091</v>
      </c>
      <c r="F12" s="10">
        <f>+E12/D12</f>
        <v>0.98720357941834458</v>
      </c>
      <c r="G12" s="5">
        <f t="shared" ref="G12:X12" si="18">+G274</f>
        <v>0.16509090909090912</v>
      </c>
      <c r="H12" s="5">
        <f>+H274</f>
        <v>3.2590909090909101E-2</v>
      </c>
      <c r="I12" s="5">
        <f t="shared" si="3"/>
        <v>0.19741189427312777</v>
      </c>
      <c r="J12" s="5">
        <f t="shared" si="18"/>
        <v>0.17696590909090912</v>
      </c>
      <c r="K12" s="5">
        <f t="shared" si="18"/>
        <v>0.13321590909090911</v>
      </c>
      <c r="L12" s="5">
        <f t="shared" si="5"/>
        <v>0.75277724266358437</v>
      </c>
      <c r="M12" s="7">
        <f t="shared" si="18"/>
        <v>5.3215909090909098E-2</v>
      </c>
      <c r="N12" s="7">
        <f>+N274</f>
        <v>5.3215909090909098E-2</v>
      </c>
      <c r="O12" s="5">
        <f t="shared" si="6"/>
        <v>1</v>
      </c>
      <c r="P12" s="5">
        <f t="shared" si="18"/>
        <v>9.3815909090909089E-2</v>
      </c>
      <c r="Q12" s="7">
        <f>+Q274</f>
        <v>7.351590909090909E-2</v>
      </c>
      <c r="R12" s="5">
        <f t="shared" si="7"/>
        <v>0.78361878921485506</v>
      </c>
      <c r="S12" s="5">
        <f t="shared" si="18"/>
        <v>5.7490909090909099E-2</v>
      </c>
      <c r="T12" s="5">
        <f t="shared" si="18"/>
        <v>5.3365909090909103E-2</v>
      </c>
      <c r="U12" s="5">
        <f t="shared" si="18"/>
        <v>9.5865909090909099E-2</v>
      </c>
      <c r="V12" s="5">
        <f t="shared" si="18"/>
        <v>6.7532575757575763E-2</v>
      </c>
      <c r="W12" s="5">
        <f t="shared" si="18"/>
        <v>6.7532575757575763E-2</v>
      </c>
      <c r="X12" s="5">
        <f t="shared" si="18"/>
        <v>6.7532575757575763E-2</v>
      </c>
      <c r="Y12" s="8">
        <f t="shared" si="1"/>
        <v>1.0000000000000002</v>
      </c>
      <c r="Z12" s="5">
        <f t="shared" si="8"/>
        <v>0.5906795454545456</v>
      </c>
      <c r="AA12" s="5">
        <f>+AA274</f>
        <v>0.52532954545454535</v>
      </c>
      <c r="AB12" s="5">
        <f t="shared" si="9"/>
        <v>6.5350000000000241E-2</v>
      </c>
      <c r="AC12" s="5">
        <f t="shared" si="10"/>
        <v>9.3815909090909089E-2</v>
      </c>
      <c r="AD12" s="5">
        <f t="shared" si="11"/>
        <v>0.40932045454545457</v>
      </c>
      <c r="AE12" s="5">
        <f>+AE274</f>
        <v>0.47467045454545459</v>
      </c>
      <c r="AF12" s="9" t="s">
        <v>19</v>
      </c>
      <c r="AG12" s="103">
        <v>0.47467045454545459</v>
      </c>
      <c r="AH12" s="5"/>
      <c r="AI12" s="7">
        <f>+AI274</f>
        <v>0.13464924333005684</v>
      </c>
      <c r="AJ12" s="7">
        <f>+AJ274</f>
        <v>0.12655419642876989</v>
      </c>
      <c r="AK12" s="7">
        <f t="shared" si="12"/>
        <v>0.93988048724905127</v>
      </c>
      <c r="AL12" s="5">
        <f t="shared" ref="AL12:AP12" si="19">+AL274</f>
        <v>7.0231359940852278E-2</v>
      </c>
      <c r="AM12" s="5">
        <f t="shared" si="19"/>
        <v>6.4635351284602266E-2</v>
      </c>
      <c r="AN12" s="5">
        <f t="shared" si="19"/>
        <v>7.0231359940852278E-2</v>
      </c>
      <c r="AO12" s="5">
        <f t="shared" si="19"/>
        <v>6.4635351284602266E-2</v>
      </c>
      <c r="AP12" s="5">
        <f t="shared" si="19"/>
        <v>7.0400935960738639E-2</v>
      </c>
    </row>
    <row r="13" spans="1:42" ht="30" customHeight="1" x14ac:dyDescent="0.25">
      <c r="A13" s="4">
        <v>6</v>
      </c>
      <c r="B13" s="267" t="s">
        <v>24</v>
      </c>
      <c r="C13" s="127">
        <v>0.1</v>
      </c>
      <c r="D13" s="5"/>
      <c r="E13" s="5"/>
      <c r="F13" s="10"/>
      <c r="G13" s="5">
        <f t="shared" ref="G13:X13" si="20">+G306</f>
        <v>0.6</v>
      </c>
      <c r="H13" s="5">
        <f>+H306</f>
        <v>0.35</v>
      </c>
      <c r="I13" s="5">
        <f t="shared" si="3"/>
        <v>0.58333333333333337</v>
      </c>
      <c r="J13" s="5">
        <f t="shared" si="20"/>
        <v>2.7777777777777776E-2</v>
      </c>
      <c r="K13" s="5">
        <f t="shared" si="20"/>
        <v>2.75E-2</v>
      </c>
      <c r="L13" s="5">
        <f t="shared" si="5"/>
        <v>0.9900000000000001</v>
      </c>
      <c r="M13" s="7">
        <f t="shared" si="20"/>
        <v>2.7777777777777776E-2</v>
      </c>
      <c r="N13" s="7">
        <f>+N306</f>
        <v>2.7777777777777776E-2</v>
      </c>
      <c r="O13" s="5">
        <f t="shared" si="6"/>
        <v>1</v>
      </c>
      <c r="P13" s="5">
        <f t="shared" si="20"/>
        <v>2.7777777777777776E-2</v>
      </c>
      <c r="Q13" s="7">
        <f>+Q306</f>
        <v>2.7777777777777776E-2</v>
      </c>
      <c r="R13" s="5">
        <f t="shared" si="7"/>
        <v>1</v>
      </c>
      <c r="S13" s="5">
        <f t="shared" si="20"/>
        <v>4.0277777777777773E-2</v>
      </c>
      <c r="T13" s="5">
        <f t="shared" si="20"/>
        <v>4.0277777777777773E-2</v>
      </c>
      <c r="U13" s="5">
        <f t="shared" si="20"/>
        <v>4.0277777777777773E-2</v>
      </c>
      <c r="V13" s="5">
        <f t="shared" si="20"/>
        <v>0.11527777777777777</v>
      </c>
      <c r="W13" s="5">
        <f t="shared" si="20"/>
        <v>4.0277777777777773E-2</v>
      </c>
      <c r="X13" s="5">
        <f t="shared" si="20"/>
        <v>4.0277777777777773E-2</v>
      </c>
      <c r="Y13" s="8">
        <f t="shared" si="1"/>
        <v>0.99999999999999989</v>
      </c>
      <c r="Z13" s="5">
        <f t="shared" si="8"/>
        <v>0.68333333333333335</v>
      </c>
      <c r="AA13" s="5">
        <f>+AA306</f>
        <v>0.43305555555555553</v>
      </c>
      <c r="AB13" s="5">
        <f t="shared" si="9"/>
        <v>0.25027777777777782</v>
      </c>
      <c r="AC13" s="5">
        <f t="shared" si="10"/>
        <v>2.7777777777777776E-2</v>
      </c>
      <c r="AD13" s="5">
        <f t="shared" si="11"/>
        <v>0.31666666666666665</v>
      </c>
      <c r="AE13" s="5">
        <f>+AE306</f>
        <v>0.56694444444444447</v>
      </c>
      <c r="AF13" s="9" t="s">
        <v>19</v>
      </c>
      <c r="AG13" s="103">
        <v>0.56694444444444447</v>
      </c>
      <c r="AH13" s="5"/>
      <c r="AI13" s="7">
        <f>+AI306</f>
        <v>0.44883574305555557</v>
      </c>
      <c r="AJ13" s="7">
        <f>+AJ306</f>
        <v>0.44883574305555557</v>
      </c>
      <c r="AK13" s="7">
        <f t="shared" si="12"/>
        <v>1</v>
      </c>
      <c r="AL13" s="5">
        <f t="shared" ref="AL13:AP13" si="21">+AL306</f>
        <v>2.3627409722222222E-2</v>
      </c>
      <c r="AM13" s="5">
        <f t="shared" si="21"/>
        <v>2.3627409722222222E-2</v>
      </c>
      <c r="AN13" s="5">
        <f t="shared" si="21"/>
        <v>2.3627409722222222E-2</v>
      </c>
      <c r="AO13" s="5">
        <f t="shared" si="21"/>
        <v>2.3627409722222222E-2</v>
      </c>
      <c r="AP13" s="5">
        <f t="shared" si="21"/>
        <v>2.3627409722222222E-2</v>
      </c>
    </row>
    <row r="14" spans="1:42" ht="30" customHeight="1" x14ac:dyDescent="0.25">
      <c r="A14" s="4">
        <v>7</v>
      </c>
      <c r="B14" s="267" t="s">
        <v>25</v>
      </c>
      <c r="C14" s="127">
        <v>0.1</v>
      </c>
      <c r="D14" s="5">
        <f>+D384</f>
        <v>0.25604545454545458</v>
      </c>
      <c r="E14" s="5">
        <f>+E384</f>
        <v>0.17557045454545456</v>
      </c>
      <c r="F14" s="10">
        <f>+E14/D14</f>
        <v>0.6857003372980649</v>
      </c>
      <c r="G14" s="5">
        <f t="shared" ref="G14:X14" si="22">+G384</f>
        <v>0.30759545454545456</v>
      </c>
      <c r="H14" s="5">
        <f>+H384</f>
        <v>0.29669545454545454</v>
      </c>
      <c r="I14" s="5">
        <f t="shared" si="3"/>
        <v>0.96456384566505582</v>
      </c>
      <c r="J14" s="5">
        <f t="shared" si="22"/>
        <v>6.7595454545454556E-2</v>
      </c>
      <c r="K14" s="5">
        <f t="shared" si="22"/>
        <v>5.7545454545454559E-2</v>
      </c>
      <c r="L14" s="5">
        <f t="shared" si="5"/>
        <v>0.85132136372806144</v>
      </c>
      <c r="M14" s="7">
        <f t="shared" si="22"/>
        <v>6.7595454545454556E-2</v>
      </c>
      <c r="N14" s="7">
        <f>+N384</f>
        <v>6.5595454545454554E-2</v>
      </c>
      <c r="O14" s="5">
        <f t="shared" si="6"/>
        <v>0.9704122116871764</v>
      </c>
      <c r="P14" s="5">
        <f t="shared" si="22"/>
        <v>6.7595454545454556E-2</v>
      </c>
      <c r="Q14" s="7">
        <f>+Q384</f>
        <v>6.7595454545454556E-2</v>
      </c>
      <c r="R14" s="5">
        <f t="shared" si="7"/>
        <v>1</v>
      </c>
      <c r="S14" s="5">
        <f t="shared" si="22"/>
        <v>3.8928787878787882E-2</v>
      </c>
      <c r="T14" s="5">
        <f t="shared" si="22"/>
        <v>3.8928787878787882E-2</v>
      </c>
      <c r="U14" s="5">
        <f t="shared" si="22"/>
        <v>3.8928787878787882E-2</v>
      </c>
      <c r="V14" s="5">
        <f t="shared" si="22"/>
        <v>3.8928787878787882E-2</v>
      </c>
      <c r="W14" s="5">
        <f t="shared" si="22"/>
        <v>3.8928787878787882E-2</v>
      </c>
      <c r="X14" s="5">
        <f t="shared" si="22"/>
        <v>3.8928787878787882E-2</v>
      </c>
      <c r="Y14" s="8">
        <f t="shared" si="1"/>
        <v>0.99999999999999989</v>
      </c>
      <c r="Z14" s="5">
        <f t="shared" si="8"/>
        <v>0.76642727272727285</v>
      </c>
      <c r="AA14" s="5">
        <f>+AA384</f>
        <v>0.66295681818181817</v>
      </c>
      <c r="AB14" s="5">
        <f t="shared" si="9"/>
        <v>0.10347045454545467</v>
      </c>
      <c r="AC14" s="5">
        <f t="shared" si="10"/>
        <v>6.7595454545454556E-2</v>
      </c>
      <c r="AD14" s="5">
        <f t="shared" si="11"/>
        <v>0.23357272727272732</v>
      </c>
      <c r="AE14" s="5">
        <f>+AE384</f>
        <v>0.33704318181818183</v>
      </c>
      <c r="AF14" s="9" t="s">
        <v>19</v>
      </c>
      <c r="AG14" s="103">
        <v>0.33704318181818183</v>
      </c>
      <c r="AH14" s="5"/>
      <c r="AI14" s="7">
        <f>+AI384</f>
        <v>7.6392278355736379E-2</v>
      </c>
      <c r="AJ14" s="7">
        <f>+AJ384</f>
        <v>7.4338988642798184E-2</v>
      </c>
      <c r="AK14" s="7">
        <f t="shared" si="12"/>
        <v>0.97312176365029157</v>
      </c>
      <c r="AL14" s="5">
        <f t="shared" ref="AL14:AP14" si="23">+AL384</f>
        <v>6.0822231528463645E-2</v>
      </c>
      <c r="AM14" s="5">
        <f t="shared" si="23"/>
        <v>4.6118587904372725E-2</v>
      </c>
      <c r="AN14" s="5">
        <f t="shared" si="23"/>
        <v>6.121394311437274E-2</v>
      </c>
      <c r="AO14" s="5">
        <f t="shared" si="23"/>
        <v>4.0400852550736367E-2</v>
      </c>
      <c r="AP14" s="5">
        <f t="shared" si="23"/>
        <v>5.0273348192359096E-2</v>
      </c>
    </row>
    <row r="15" spans="1:42" ht="30" customHeight="1" x14ac:dyDescent="0.25">
      <c r="A15" s="4">
        <v>8</v>
      </c>
      <c r="B15" s="267" t="s">
        <v>26</v>
      </c>
      <c r="C15" s="127">
        <v>0.1</v>
      </c>
      <c r="D15" s="5">
        <f>+D429</f>
        <v>0.2</v>
      </c>
      <c r="E15" s="5">
        <f>+E429</f>
        <v>0.15254000000000004</v>
      </c>
      <c r="F15" s="10">
        <f>+E15/D15</f>
        <v>0.76270000000000016</v>
      </c>
      <c r="G15" s="5">
        <f t="shared" ref="G15:X15" si="24">+G429</f>
        <v>0.2</v>
      </c>
      <c r="H15" s="5">
        <f>+H429</f>
        <v>0.16512000000000002</v>
      </c>
      <c r="I15" s="5">
        <f t="shared" si="3"/>
        <v>0.8256</v>
      </c>
      <c r="J15" s="5">
        <f t="shared" si="24"/>
        <v>0.2</v>
      </c>
      <c r="K15" s="5">
        <f t="shared" si="24"/>
        <v>0.18020000000000003</v>
      </c>
      <c r="L15" s="5">
        <f t="shared" si="5"/>
        <v>0.90100000000000013</v>
      </c>
      <c r="M15" s="7">
        <f t="shared" si="24"/>
        <v>0.2</v>
      </c>
      <c r="N15" s="7">
        <f>+N429</f>
        <v>0.15446000000000001</v>
      </c>
      <c r="O15" s="5">
        <f t="shared" si="6"/>
        <v>0.77229999999999999</v>
      </c>
      <c r="P15" s="5">
        <f t="shared" si="24"/>
        <v>0.2</v>
      </c>
      <c r="Q15" s="7">
        <f>+Q429</f>
        <v>0.19450000000000001</v>
      </c>
      <c r="R15" s="5">
        <f t="shared" si="7"/>
        <v>0.97250000000000003</v>
      </c>
      <c r="S15" s="5">
        <f t="shared" si="24"/>
        <v>0</v>
      </c>
      <c r="T15" s="5">
        <f t="shared" si="24"/>
        <v>0</v>
      </c>
      <c r="U15" s="5">
        <f t="shared" si="24"/>
        <v>0</v>
      </c>
      <c r="V15" s="5">
        <f t="shared" si="24"/>
        <v>0</v>
      </c>
      <c r="W15" s="5">
        <f t="shared" si="24"/>
        <v>0</v>
      </c>
      <c r="X15" s="5">
        <f t="shared" si="24"/>
        <v>0</v>
      </c>
      <c r="Y15" s="8">
        <f t="shared" si="1"/>
        <v>1</v>
      </c>
      <c r="Z15" s="5">
        <f>+D15+G15+J15+M15+P15</f>
        <v>1</v>
      </c>
      <c r="AA15" s="5">
        <f>+AA429</f>
        <v>0.84682000000000013</v>
      </c>
      <c r="AB15" s="5">
        <f t="shared" si="9"/>
        <v>0.15317999999999987</v>
      </c>
      <c r="AC15" s="5">
        <f t="shared" si="10"/>
        <v>0.2</v>
      </c>
      <c r="AD15" s="5">
        <f t="shared" si="11"/>
        <v>0</v>
      </c>
      <c r="AE15" s="5">
        <f>+AE429</f>
        <v>0.15317999999999998</v>
      </c>
      <c r="AF15" s="9" t="s">
        <v>19</v>
      </c>
      <c r="AG15" s="103">
        <v>0.15317999999999998</v>
      </c>
      <c r="AH15" s="5"/>
      <c r="AI15" s="7">
        <f>+AI429</f>
        <v>2.5537710580811997E-2</v>
      </c>
      <c r="AJ15" s="7">
        <f>+AJ429</f>
        <v>2.5537710580811997E-2</v>
      </c>
      <c r="AK15" s="7">
        <f t="shared" si="12"/>
        <v>1</v>
      </c>
      <c r="AL15" s="5">
        <f t="shared" ref="AL15:AP15" si="25">+AL429</f>
        <v>2.5537710580811997E-2</v>
      </c>
      <c r="AM15" s="5">
        <f t="shared" si="25"/>
        <v>2.5537710580811997E-2</v>
      </c>
      <c r="AN15" s="5">
        <f t="shared" si="25"/>
        <v>2.5537710580811997E-2</v>
      </c>
      <c r="AO15" s="5">
        <f t="shared" si="25"/>
        <v>2.5537710580811997E-2</v>
      </c>
      <c r="AP15" s="5">
        <f t="shared" si="25"/>
        <v>2.5537710580811997E-2</v>
      </c>
    </row>
    <row r="16" spans="1:42" ht="30" hidden="1" customHeight="1" x14ac:dyDescent="0.25">
      <c r="A16" s="295"/>
      <c r="B16" s="295"/>
      <c r="C16" s="297"/>
      <c r="D16" s="299"/>
      <c r="E16" s="11"/>
      <c r="F16" s="11"/>
      <c r="G16" s="299"/>
      <c r="H16" s="12"/>
      <c r="I16" s="11"/>
      <c r="J16" s="299"/>
      <c r="K16" s="11"/>
      <c r="L16" s="11"/>
      <c r="M16" s="299"/>
      <c r="N16" s="11"/>
      <c r="O16" s="11"/>
      <c r="P16" s="11"/>
      <c r="Q16" s="11"/>
      <c r="R16" s="11"/>
      <c r="S16" s="11"/>
      <c r="T16" s="11"/>
      <c r="U16" s="11"/>
      <c r="V16" s="11"/>
      <c r="W16" s="11"/>
      <c r="X16" s="299"/>
      <c r="Y16" s="293">
        <f>SUM(D16:X17)</f>
        <v>0</v>
      </c>
      <c r="Z16" s="11"/>
      <c r="AA16" s="11"/>
      <c r="AB16" s="11"/>
      <c r="AC16" s="11"/>
      <c r="AD16" s="11"/>
      <c r="AE16" s="11"/>
      <c r="AF16" s="13"/>
      <c r="AG16" s="104"/>
      <c r="AH16" s="11"/>
      <c r="AI16" s="391"/>
      <c r="AJ16" s="391"/>
      <c r="AK16" s="7" t="e">
        <f t="shared" si="12"/>
        <v>#DIV/0!</v>
      </c>
      <c r="AL16" s="124"/>
      <c r="AM16" s="124"/>
      <c r="AN16" s="124"/>
      <c r="AO16" s="124"/>
      <c r="AP16" s="124"/>
    </row>
    <row r="17" spans="1:42" ht="30" hidden="1" customHeight="1" x14ac:dyDescent="0.25">
      <c r="A17" s="296"/>
      <c r="B17" s="296"/>
      <c r="C17" s="298"/>
      <c r="D17" s="300"/>
      <c r="E17" s="14"/>
      <c r="F17" s="14"/>
      <c r="G17" s="300"/>
      <c r="H17" s="15"/>
      <c r="I17" s="14"/>
      <c r="J17" s="300"/>
      <c r="K17" s="14"/>
      <c r="L17" s="14"/>
      <c r="M17" s="300"/>
      <c r="N17" s="14"/>
      <c r="O17" s="14"/>
      <c r="P17" s="14"/>
      <c r="Q17" s="14"/>
      <c r="R17" s="14"/>
      <c r="S17" s="14"/>
      <c r="T17" s="14"/>
      <c r="U17" s="14"/>
      <c r="V17" s="14"/>
      <c r="W17" s="14"/>
      <c r="X17" s="300"/>
      <c r="Y17" s="294"/>
      <c r="Z17" s="14"/>
      <c r="AA17" s="14"/>
      <c r="AB17" s="14"/>
      <c r="AC17" s="14"/>
      <c r="AD17" s="14"/>
      <c r="AE17" s="14"/>
      <c r="AF17" s="16"/>
      <c r="AG17" s="105"/>
      <c r="AH17" s="14"/>
      <c r="AI17" s="391"/>
      <c r="AJ17" s="391"/>
      <c r="AK17" s="7" t="e">
        <f t="shared" si="12"/>
        <v>#DIV/0!</v>
      </c>
      <c r="AL17" s="124"/>
      <c r="AM17" s="124"/>
      <c r="AN17" s="124"/>
      <c r="AO17" s="124"/>
      <c r="AP17" s="124"/>
    </row>
    <row r="18" spans="1:42" ht="30" hidden="1" customHeight="1" x14ac:dyDescent="0.25">
      <c r="A18" s="295"/>
      <c r="B18" s="295"/>
      <c r="C18" s="297"/>
      <c r="D18" s="299"/>
      <c r="E18" s="11"/>
      <c r="F18" s="11"/>
      <c r="G18" s="299"/>
      <c r="H18" s="12"/>
      <c r="I18" s="11"/>
      <c r="J18" s="299"/>
      <c r="K18" s="11"/>
      <c r="L18" s="11"/>
      <c r="M18" s="299"/>
      <c r="N18" s="11"/>
      <c r="O18" s="11"/>
      <c r="P18" s="11"/>
      <c r="Q18" s="11"/>
      <c r="R18" s="11"/>
      <c r="S18" s="11"/>
      <c r="T18" s="11"/>
      <c r="U18" s="11"/>
      <c r="V18" s="11"/>
      <c r="W18" s="11"/>
      <c r="X18" s="299"/>
      <c r="Y18" s="293">
        <f>SUM(D18:X19)</f>
        <v>0</v>
      </c>
      <c r="Z18" s="11"/>
      <c r="AA18" s="11"/>
      <c r="AB18" s="11"/>
      <c r="AC18" s="11"/>
      <c r="AD18" s="11"/>
      <c r="AE18" s="11"/>
      <c r="AF18" s="13"/>
      <c r="AG18" s="104"/>
      <c r="AH18" s="11"/>
      <c r="AI18" s="391"/>
      <c r="AJ18" s="391"/>
      <c r="AK18" s="7" t="e">
        <f t="shared" si="12"/>
        <v>#DIV/0!</v>
      </c>
      <c r="AL18" s="124"/>
      <c r="AM18" s="124"/>
      <c r="AN18" s="124"/>
      <c r="AO18" s="124"/>
      <c r="AP18" s="124"/>
    </row>
    <row r="19" spans="1:42" ht="30" hidden="1" customHeight="1" x14ac:dyDescent="0.25">
      <c r="A19" s="296"/>
      <c r="B19" s="296"/>
      <c r="C19" s="298"/>
      <c r="D19" s="300"/>
      <c r="E19" s="14"/>
      <c r="F19" s="14"/>
      <c r="G19" s="300"/>
      <c r="H19" s="15"/>
      <c r="I19" s="14"/>
      <c r="J19" s="300"/>
      <c r="K19" s="14"/>
      <c r="L19" s="14"/>
      <c r="M19" s="300"/>
      <c r="N19" s="14"/>
      <c r="O19" s="14"/>
      <c r="P19" s="14"/>
      <c r="Q19" s="14"/>
      <c r="R19" s="14"/>
      <c r="S19" s="14"/>
      <c r="T19" s="14"/>
      <c r="U19" s="14"/>
      <c r="V19" s="14"/>
      <c r="W19" s="14"/>
      <c r="X19" s="300"/>
      <c r="Y19" s="294"/>
      <c r="Z19" s="14"/>
      <c r="AA19" s="14"/>
      <c r="AB19" s="14"/>
      <c r="AC19" s="14"/>
      <c r="AD19" s="14"/>
      <c r="AE19" s="14"/>
      <c r="AF19" s="16"/>
      <c r="AG19" s="105"/>
      <c r="AH19" s="14"/>
      <c r="AI19" s="391"/>
      <c r="AJ19" s="391"/>
      <c r="AK19" s="7" t="e">
        <f t="shared" si="12"/>
        <v>#DIV/0!</v>
      </c>
      <c r="AL19" s="124"/>
      <c r="AM19" s="124"/>
      <c r="AN19" s="124"/>
      <c r="AO19" s="124"/>
      <c r="AP19" s="124"/>
    </row>
    <row r="20" spans="1:42" ht="30" hidden="1" customHeight="1" x14ac:dyDescent="0.25">
      <c r="A20" s="295"/>
      <c r="B20" s="295"/>
      <c r="C20" s="297"/>
      <c r="D20" s="299"/>
      <c r="E20" s="11"/>
      <c r="F20" s="11"/>
      <c r="G20" s="299"/>
      <c r="H20" s="12"/>
      <c r="I20" s="11"/>
      <c r="J20" s="299"/>
      <c r="K20" s="11"/>
      <c r="L20" s="11"/>
      <c r="M20" s="299"/>
      <c r="N20" s="11"/>
      <c r="O20" s="11"/>
      <c r="P20" s="11"/>
      <c r="Q20" s="11"/>
      <c r="R20" s="11"/>
      <c r="S20" s="11"/>
      <c r="T20" s="11"/>
      <c r="U20" s="11"/>
      <c r="V20" s="11"/>
      <c r="W20" s="11"/>
      <c r="X20" s="299"/>
      <c r="Y20" s="293">
        <f>SUM(D20:X21)</f>
        <v>0</v>
      </c>
      <c r="Z20" s="11"/>
      <c r="AA20" s="11"/>
      <c r="AB20" s="11"/>
      <c r="AC20" s="11"/>
      <c r="AD20" s="11"/>
      <c r="AE20" s="11"/>
      <c r="AF20" s="13"/>
      <c r="AG20" s="104"/>
      <c r="AH20" s="11"/>
      <c r="AI20" s="391"/>
      <c r="AJ20" s="391"/>
      <c r="AK20" s="7" t="e">
        <f t="shared" si="12"/>
        <v>#DIV/0!</v>
      </c>
      <c r="AL20" s="124"/>
      <c r="AM20" s="124"/>
      <c r="AN20" s="124"/>
      <c r="AO20" s="124"/>
      <c r="AP20" s="124"/>
    </row>
    <row r="21" spans="1:42" ht="30" hidden="1" customHeight="1" x14ac:dyDescent="0.25">
      <c r="A21" s="296"/>
      <c r="B21" s="296"/>
      <c r="C21" s="298"/>
      <c r="D21" s="300"/>
      <c r="E21" s="14"/>
      <c r="F21" s="14"/>
      <c r="G21" s="300"/>
      <c r="H21" s="15"/>
      <c r="I21" s="14"/>
      <c r="J21" s="300"/>
      <c r="K21" s="14"/>
      <c r="L21" s="14"/>
      <c r="M21" s="300"/>
      <c r="N21" s="14"/>
      <c r="O21" s="14"/>
      <c r="P21" s="14"/>
      <c r="Q21" s="14"/>
      <c r="R21" s="14"/>
      <c r="S21" s="14"/>
      <c r="T21" s="14"/>
      <c r="U21" s="14"/>
      <c r="V21" s="14"/>
      <c r="W21" s="14"/>
      <c r="X21" s="300"/>
      <c r="Y21" s="294"/>
      <c r="Z21" s="14"/>
      <c r="AA21" s="14"/>
      <c r="AB21" s="14"/>
      <c r="AC21" s="14"/>
      <c r="AD21" s="14"/>
      <c r="AE21" s="14"/>
      <c r="AF21" s="16"/>
      <c r="AG21" s="105"/>
      <c r="AH21" s="14"/>
      <c r="AI21" s="391"/>
      <c r="AJ21" s="391"/>
      <c r="AK21" s="7" t="e">
        <f t="shared" si="12"/>
        <v>#DIV/0!</v>
      </c>
      <c r="AL21" s="124"/>
      <c r="AM21" s="124"/>
      <c r="AN21" s="124"/>
      <c r="AO21" s="124"/>
      <c r="AP21" s="124"/>
    </row>
    <row r="22" spans="1:42" ht="30" hidden="1" customHeight="1" x14ac:dyDescent="0.25">
      <c r="A22" s="295" t="s">
        <v>17</v>
      </c>
      <c r="B22" s="295"/>
      <c r="C22" s="343"/>
      <c r="D22" s="299"/>
      <c r="E22" s="299"/>
      <c r="F22" s="299"/>
      <c r="G22" s="300"/>
      <c r="H22" s="300"/>
      <c r="I22" s="300"/>
      <c r="J22" s="300"/>
      <c r="K22" s="300"/>
      <c r="L22" s="300"/>
      <c r="M22" s="300"/>
      <c r="N22" s="300"/>
      <c r="O22" s="300"/>
      <c r="P22" s="300"/>
      <c r="Q22" s="300"/>
      <c r="R22" s="300"/>
      <c r="S22" s="300"/>
      <c r="T22" s="300"/>
      <c r="U22" s="300"/>
      <c r="V22" s="300"/>
      <c r="W22" s="300"/>
      <c r="X22" s="300"/>
      <c r="Y22" s="300"/>
      <c r="AH22" s="41"/>
      <c r="AI22" s="391"/>
      <c r="AJ22" s="391"/>
      <c r="AK22" s="7" t="e">
        <f t="shared" si="12"/>
        <v>#DIV/0!</v>
      </c>
      <c r="AL22" s="124"/>
      <c r="AM22" s="124"/>
      <c r="AN22" s="124"/>
      <c r="AO22" s="124"/>
      <c r="AP22" s="124"/>
    </row>
    <row r="23" spans="1:42" ht="30" hidden="1" customHeight="1" x14ac:dyDescent="0.25">
      <c r="A23" s="296"/>
      <c r="B23" s="296"/>
      <c r="C23" s="344"/>
      <c r="D23" s="345"/>
      <c r="E23" s="345"/>
      <c r="F23" s="345"/>
      <c r="G23" s="300"/>
      <c r="H23" s="300"/>
      <c r="I23" s="300"/>
      <c r="J23" s="300"/>
      <c r="K23" s="300"/>
      <c r="L23" s="300"/>
      <c r="M23" s="300"/>
      <c r="N23" s="300"/>
      <c r="O23" s="300"/>
      <c r="P23" s="300"/>
      <c r="Q23" s="300"/>
      <c r="R23" s="300"/>
      <c r="S23" s="300"/>
      <c r="T23" s="300"/>
      <c r="U23" s="300"/>
      <c r="V23" s="300"/>
      <c r="W23" s="300"/>
      <c r="X23" s="300"/>
      <c r="Y23" s="300"/>
      <c r="AH23" s="41"/>
      <c r="AI23" s="391"/>
      <c r="AJ23" s="391"/>
      <c r="AK23" s="7" t="e">
        <f t="shared" si="12"/>
        <v>#DIV/0!</v>
      </c>
      <c r="AL23" s="124"/>
      <c r="AM23" s="124"/>
      <c r="AN23" s="124"/>
      <c r="AO23" s="124"/>
      <c r="AP23" s="124"/>
    </row>
    <row r="24" spans="1:42" ht="30" customHeight="1" x14ac:dyDescent="0.25">
      <c r="A24" s="325" t="s">
        <v>27</v>
      </c>
      <c r="B24" s="325"/>
      <c r="C24" s="125">
        <f>+C8+C9+C10+C12+C11+C13+C14+C15</f>
        <v>0.99999999999999989</v>
      </c>
      <c r="D24" s="17">
        <f>+D8*$C$8+D9*$C$9+D10*$C$10+D11*$C$11+D12*$C$12+D13*$C$13+D14*$C$14+D15*$C$15</f>
        <v>0.14195681818181821</v>
      </c>
      <c r="E24" s="17">
        <f>+E8*$C$8+E9*$C$9+E10*$C$10+E11*$C$11+E12*$C$12+E13*$C$13+E14*$C$14+E15*$C$15</f>
        <v>0.11087950000000001</v>
      </c>
      <c r="F24" s="17">
        <f>+E24/D24</f>
        <v>0.78107907334176518</v>
      </c>
      <c r="G24" s="17">
        <f t="shared" ref="G24:X24" si="26">+G8*$C$8+G9*$C$9+G10*$C$10+G11*$C$11+G12*$C$12+G13*$C$13+G14*$C$14+G15*$C$15</f>
        <v>0.27111181818181823</v>
      </c>
      <c r="H24" s="17">
        <f>+H8*$C$8+H9*$C$9+H10*$C$10+H11*$C$11+H12*$C$12+H13*$C$13+H14*$C$14+H15*$C$15</f>
        <v>0.18529381818181817</v>
      </c>
      <c r="I24" s="17">
        <f>+H24/G24</f>
        <v>0.68345902227527711</v>
      </c>
      <c r="J24" s="17">
        <f t="shared" si="26"/>
        <v>9.4635023737373744E-2</v>
      </c>
      <c r="K24" s="17">
        <f>+K8*$C$8+K9*$C$9+K10*$C$10+K11*$C$11+K12*$C$12+K13*$C$13+K14*$C$14+K15*$C$15</f>
        <v>8.3352436262626284E-2</v>
      </c>
      <c r="L24" s="17">
        <f>+K24/J24</f>
        <v>0.88077788720106076</v>
      </c>
      <c r="M24" s="17">
        <f t="shared" si="26"/>
        <v>7.7003773737373743E-2</v>
      </c>
      <c r="N24" s="17">
        <f t="shared" si="26"/>
        <v>7.0790491555555557E-2</v>
      </c>
      <c r="O24" s="17">
        <f>+N24/M24</f>
        <v>0.91931197809851528</v>
      </c>
      <c r="P24" s="17">
        <f t="shared" si="26"/>
        <v>0.11296520230880232</v>
      </c>
      <c r="Q24" s="17">
        <f t="shared" si="26"/>
        <v>9.2330202308802317E-2</v>
      </c>
      <c r="R24" s="17">
        <f t="shared" si="26"/>
        <v>0.86705888576983736</v>
      </c>
      <c r="S24" s="17">
        <f t="shared" si="26"/>
        <v>5.0660618975468974E-2</v>
      </c>
      <c r="T24" s="17">
        <f t="shared" si="26"/>
        <v>4.4701868975468975E-2</v>
      </c>
      <c r="U24" s="17">
        <f t="shared" si="26"/>
        <v>5.1076868975468974E-2</v>
      </c>
      <c r="V24" s="17">
        <f t="shared" si="26"/>
        <v>5.3526868975468975E-2</v>
      </c>
      <c r="W24" s="17">
        <f t="shared" si="26"/>
        <v>4.6026868975468975E-2</v>
      </c>
      <c r="X24" s="17">
        <f t="shared" si="26"/>
        <v>5.652686897546897E-2</v>
      </c>
      <c r="Y24" s="8">
        <f>+D24+G24+J24+M24+P24+S24+T24+U24+V24+W24+X24</f>
        <v>1.0001926000000001</v>
      </c>
      <c r="Z24" s="17">
        <f t="shared" ref="Z24:AE24" si="27">+Z8*$C$8+Z9*$C$9+Z10*$C$10+Z11*$C$11+Z12*$C$12+Z13*$C$13+Z14*$C$14+Z15*$C$15</f>
        <v>0.69767263614718611</v>
      </c>
      <c r="AA24" s="17">
        <f t="shared" si="27"/>
        <v>0.56312845840981252</v>
      </c>
      <c r="AB24" s="17">
        <f t="shared" si="27"/>
        <v>0.13454417773737379</v>
      </c>
      <c r="AC24" s="17">
        <f t="shared" si="27"/>
        <v>0.11296520230880232</v>
      </c>
      <c r="AD24" s="17">
        <f t="shared" si="27"/>
        <v>0.30251996385281388</v>
      </c>
      <c r="AE24" s="17">
        <f t="shared" si="27"/>
        <v>0.43701614159018759</v>
      </c>
      <c r="AF24" s="18"/>
      <c r="AG24" s="106">
        <v>0.43701614159018759</v>
      </c>
      <c r="AH24" s="17"/>
      <c r="AI24" s="34">
        <f>+AI8*$C$8+AI9*$C$9+AI10*$C$10+AI11*$C$11+AI12*$C$12+AI13*$C$13+AI14*$C$14+AI15*$C$15</f>
        <v>0.1229726058622938</v>
      </c>
      <c r="AJ24" s="34">
        <f>+AJ8*$C$8+AJ9*$C$9+AJ10*$C$10+AJ11*$C$11+AJ12*$C$12+AJ13*$C$13+AJ14*$C$14+AJ15*$C$15</f>
        <v>0.11860728546366955</v>
      </c>
      <c r="AK24" s="34">
        <f t="shared" si="12"/>
        <v>0.96450168419206639</v>
      </c>
      <c r="AL24" s="125" t="e">
        <f t="shared" ref="AL24:AP24" si="28">+AL8*$C$8+AL9*$C$9+AL10*$C$10+AL11*$C$11+AL12*$C$12+AL13*$C$13+AL14*$C$14+AL15*$C$15</f>
        <v>#REF!</v>
      </c>
      <c r="AM24" s="125" t="e">
        <f t="shared" si="28"/>
        <v>#REF!</v>
      </c>
      <c r="AN24" s="125" t="e">
        <f t="shared" si="28"/>
        <v>#REF!</v>
      </c>
      <c r="AO24" s="125" t="e">
        <f t="shared" si="28"/>
        <v>#REF!</v>
      </c>
      <c r="AP24" s="125" t="e">
        <f t="shared" si="28"/>
        <v>#REF!</v>
      </c>
    </row>
    <row r="25" spans="1:42" ht="30" customHeight="1" x14ac:dyDescent="0.25">
      <c r="H25" s="19"/>
    </row>
    <row r="26" spans="1:42" ht="30" customHeight="1" x14ac:dyDescent="0.25">
      <c r="H26" s="19"/>
      <c r="AC26" s="2"/>
      <c r="AF26" s="20"/>
    </row>
    <row r="27" spans="1:42" ht="30" customHeight="1" x14ac:dyDescent="0.25">
      <c r="A27" s="342" t="s">
        <v>0</v>
      </c>
      <c r="B27" s="342"/>
      <c r="C27" s="342"/>
      <c r="D27" s="342"/>
      <c r="E27" s="342"/>
      <c r="F27" s="342"/>
      <c r="G27" s="342"/>
      <c r="H27" s="342"/>
      <c r="I27" s="342"/>
      <c r="J27" s="342"/>
      <c r="K27" s="342"/>
      <c r="L27" s="342"/>
      <c r="M27" s="342"/>
      <c r="N27" s="342"/>
      <c r="O27" s="342"/>
      <c r="P27" s="342"/>
      <c r="Q27" s="342"/>
      <c r="R27" s="342"/>
      <c r="S27" s="342"/>
      <c r="T27" s="342"/>
      <c r="U27" s="342"/>
      <c r="V27" s="342"/>
      <c r="W27" s="342"/>
      <c r="X27" s="342"/>
      <c r="Y27" s="342"/>
      <c r="Z27" s="342"/>
      <c r="AA27" s="342"/>
      <c r="AB27" s="342"/>
      <c r="AC27" s="342"/>
      <c r="AD27" s="342"/>
      <c r="AE27" s="342"/>
      <c r="AF27" s="342"/>
      <c r="AG27" s="342"/>
      <c r="AH27" s="342"/>
      <c r="AI27" s="342"/>
      <c r="AJ27" s="342"/>
      <c r="AK27" s="342"/>
      <c r="AL27" s="342"/>
      <c r="AM27" s="342"/>
      <c r="AN27" s="342"/>
      <c r="AO27" s="342"/>
      <c r="AP27" s="342"/>
    </row>
    <row r="28" spans="1:42" ht="21" customHeight="1" x14ac:dyDescent="0.25">
      <c r="A28" s="342" t="s">
        <v>1</v>
      </c>
      <c r="B28" s="342"/>
      <c r="C28" s="342"/>
      <c r="D28" s="342"/>
      <c r="E28" s="342"/>
      <c r="F28" s="342"/>
      <c r="G28" s="342"/>
      <c r="H28" s="342"/>
      <c r="I28" s="342"/>
      <c r="J28" s="342"/>
      <c r="K28" s="342"/>
      <c r="L28" s="342"/>
      <c r="M28" s="342"/>
      <c r="N28" s="342"/>
      <c r="O28" s="342"/>
      <c r="P28" s="342"/>
      <c r="Q28" s="342"/>
      <c r="R28" s="342"/>
      <c r="S28" s="342"/>
      <c r="T28" s="342"/>
      <c r="U28" s="342"/>
      <c r="V28" s="342"/>
      <c r="W28" s="342"/>
      <c r="X28" s="342"/>
      <c r="Y28" s="342"/>
    </row>
    <row r="29" spans="1:42" ht="26.25" customHeight="1" x14ac:dyDescent="0.25">
      <c r="A29" s="342" t="s">
        <v>2</v>
      </c>
      <c r="B29" s="342"/>
      <c r="C29" s="342"/>
      <c r="D29" s="342"/>
      <c r="E29" s="342"/>
      <c r="F29" s="342"/>
      <c r="G29" s="342"/>
      <c r="H29" s="342"/>
      <c r="I29" s="342"/>
      <c r="J29" s="342"/>
      <c r="K29" s="342"/>
      <c r="L29" s="342"/>
      <c r="M29" s="342"/>
      <c r="N29" s="342"/>
      <c r="O29" s="342"/>
      <c r="P29" s="342"/>
      <c r="Q29" s="342"/>
      <c r="R29" s="342"/>
      <c r="S29" s="342"/>
      <c r="T29" s="342"/>
      <c r="U29" s="342"/>
      <c r="V29" s="342"/>
      <c r="W29" s="342"/>
      <c r="X29" s="342"/>
      <c r="Y29" s="342"/>
    </row>
    <row r="30" spans="1:42" ht="19.5" customHeight="1" x14ac:dyDescent="0.25">
      <c r="A30" s="342" t="s">
        <v>28</v>
      </c>
      <c r="B30" s="342"/>
      <c r="C30" s="342"/>
      <c r="D30" s="342"/>
      <c r="E30" s="342"/>
      <c r="F30" s="342"/>
      <c r="G30" s="342"/>
      <c r="H30" s="342"/>
      <c r="I30" s="342"/>
      <c r="J30" s="342"/>
      <c r="K30" s="342"/>
      <c r="L30" s="342"/>
      <c r="M30" s="342"/>
      <c r="N30" s="342"/>
      <c r="O30" s="342"/>
      <c r="P30" s="342"/>
      <c r="Q30" s="342"/>
      <c r="R30" s="342"/>
      <c r="S30" s="342"/>
      <c r="T30" s="342"/>
      <c r="U30" s="342"/>
      <c r="V30" s="342"/>
      <c r="W30" s="342"/>
      <c r="X30" s="342"/>
      <c r="Y30" s="342"/>
    </row>
    <row r="31" spans="1:42" ht="28.5" customHeight="1" x14ac:dyDescent="0.25">
      <c r="A31" s="342" t="s">
        <v>29</v>
      </c>
      <c r="B31" s="342"/>
      <c r="C31" s="342"/>
      <c r="D31" s="342"/>
      <c r="E31" s="342"/>
      <c r="F31" s="342"/>
      <c r="G31" s="342"/>
      <c r="H31" s="342"/>
      <c r="I31" s="342"/>
      <c r="J31" s="342"/>
      <c r="K31" s="342"/>
      <c r="L31" s="342"/>
      <c r="M31" s="342"/>
      <c r="N31" s="342"/>
      <c r="O31" s="342"/>
      <c r="P31" s="342"/>
      <c r="Q31" s="342"/>
      <c r="R31" s="342"/>
      <c r="S31" s="342"/>
      <c r="T31" s="342"/>
      <c r="U31" s="342"/>
      <c r="V31" s="342"/>
      <c r="W31" s="342"/>
      <c r="X31" s="342"/>
      <c r="Y31" s="342"/>
    </row>
    <row r="32" spans="1:42" ht="30" customHeight="1" x14ac:dyDescent="0.25">
      <c r="AI32" s="322" t="s">
        <v>556</v>
      </c>
      <c r="AJ32" s="322"/>
      <c r="AK32" s="322"/>
      <c r="AL32" s="322"/>
      <c r="AM32" s="322"/>
      <c r="AN32" s="322"/>
      <c r="AO32" s="322"/>
      <c r="AP32" s="322"/>
    </row>
    <row r="33" spans="1:42" ht="30" customHeight="1" x14ac:dyDescent="0.25">
      <c r="A33" s="335" t="s">
        <v>30</v>
      </c>
      <c r="B33" s="346" t="s">
        <v>31</v>
      </c>
      <c r="C33" s="335" t="s">
        <v>5</v>
      </c>
      <c r="D33" s="348" t="s">
        <v>32</v>
      </c>
      <c r="E33" s="349"/>
      <c r="F33" s="349"/>
      <c r="G33" s="349"/>
      <c r="H33" s="349"/>
      <c r="I33" s="349"/>
      <c r="J33" s="349"/>
      <c r="K33" s="349"/>
      <c r="L33" s="349"/>
      <c r="M33" s="349"/>
      <c r="N33" s="349"/>
      <c r="O33" s="349"/>
      <c r="P33" s="349"/>
      <c r="Q33" s="349"/>
      <c r="R33" s="349"/>
      <c r="S33" s="349"/>
      <c r="T33" s="349"/>
      <c r="U33" s="349"/>
      <c r="V33" s="349"/>
      <c r="W33" s="349"/>
      <c r="X33" s="349"/>
      <c r="Y33" s="350"/>
      <c r="Z33" s="340" t="s">
        <v>7</v>
      </c>
      <c r="AA33" s="340" t="s">
        <v>8</v>
      </c>
      <c r="AB33" s="340" t="s">
        <v>9</v>
      </c>
      <c r="AC33" s="341" t="s">
        <v>10</v>
      </c>
      <c r="AD33" s="292" t="s">
        <v>11</v>
      </c>
      <c r="AE33" s="292" t="s">
        <v>12</v>
      </c>
      <c r="AF33" s="329" t="s">
        <v>13</v>
      </c>
      <c r="AG33" s="292" t="s">
        <v>14</v>
      </c>
      <c r="AH33" s="283" t="s">
        <v>280</v>
      </c>
      <c r="AI33" s="301" t="s">
        <v>556</v>
      </c>
      <c r="AJ33" s="301" t="s">
        <v>554</v>
      </c>
      <c r="AK33" s="301" t="s">
        <v>555</v>
      </c>
      <c r="AL33" s="301">
        <v>2018</v>
      </c>
      <c r="AM33" s="301">
        <v>2019</v>
      </c>
      <c r="AN33" s="301">
        <v>2020</v>
      </c>
      <c r="AO33" s="301">
        <v>2021</v>
      </c>
      <c r="AP33" s="301">
        <v>2022</v>
      </c>
    </row>
    <row r="34" spans="1:42" ht="48" customHeight="1" x14ac:dyDescent="0.25">
      <c r="A34" s="336" t="s">
        <v>30</v>
      </c>
      <c r="B34" s="347"/>
      <c r="C34" s="336" t="s">
        <v>5</v>
      </c>
      <c r="D34" s="3">
        <v>2012</v>
      </c>
      <c r="E34" s="3" t="s">
        <v>15</v>
      </c>
      <c r="F34" s="3" t="s">
        <v>16</v>
      </c>
      <c r="G34" s="3">
        <v>2013</v>
      </c>
      <c r="H34" s="3" t="s">
        <v>15</v>
      </c>
      <c r="I34" s="3" t="s">
        <v>16</v>
      </c>
      <c r="J34" s="3">
        <v>2014</v>
      </c>
      <c r="K34" s="3" t="s">
        <v>15</v>
      </c>
      <c r="L34" s="3" t="s">
        <v>16</v>
      </c>
      <c r="M34" s="3">
        <v>2015</v>
      </c>
      <c r="N34" s="3" t="s">
        <v>15</v>
      </c>
      <c r="O34" s="3" t="s">
        <v>16</v>
      </c>
      <c r="P34" s="3">
        <v>2016</v>
      </c>
      <c r="Q34" s="3" t="s">
        <v>15</v>
      </c>
      <c r="R34" s="3" t="s">
        <v>16</v>
      </c>
      <c r="S34" s="3">
        <v>2017</v>
      </c>
      <c r="T34" s="3">
        <v>2018</v>
      </c>
      <c r="U34" s="3">
        <v>2019</v>
      </c>
      <c r="V34" s="3">
        <v>2020</v>
      </c>
      <c r="W34" s="3">
        <v>2021</v>
      </c>
      <c r="X34" s="3">
        <v>2022</v>
      </c>
      <c r="Y34" s="3" t="s">
        <v>17</v>
      </c>
      <c r="Z34" s="340"/>
      <c r="AA34" s="340"/>
      <c r="AB34" s="340"/>
      <c r="AC34" s="341"/>
      <c r="AD34" s="292"/>
      <c r="AE34" s="292"/>
      <c r="AF34" s="329"/>
      <c r="AG34" s="292"/>
      <c r="AH34" s="283"/>
      <c r="AI34" s="301"/>
      <c r="AJ34" s="302"/>
      <c r="AK34" s="302"/>
      <c r="AL34" s="301"/>
      <c r="AM34" s="301"/>
      <c r="AN34" s="301"/>
      <c r="AO34" s="301"/>
      <c r="AP34" s="301"/>
    </row>
    <row r="35" spans="1:42" ht="30" customHeight="1" x14ac:dyDescent="0.25">
      <c r="A35" s="21" t="s">
        <v>33</v>
      </c>
      <c r="B35" s="266" t="s">
        <v>34</v>
      </c>
      <c r="C35" s="37">
        <v>0.3</v>
      </c>
      <c r="D35" s="10">
        <f>+D36*$C$36+D37*$C$37+D38*$C$38+D39*$C$39</f>
        <v>0</v>
      </c>
      <c r="E35" s="10">
        <f>+E36*$C$36+E37*$C$37+E38*$C$38+E39*$C$39</f>
        <v>0</v>
      </c>
      <c r="F35" s="10"/>
      <c r="G35" s="10">
        <f t="shared" ref="G35:X35" si="29">+G36*$C$36+G37*$C$37+G38*$C$38+G39*$C$39</f>
        <v>0</v>
      </c>
      <c r="H35" s="10">
        <f t="shared" si="29"/>
        <v>0</v>
      </c>
      <c r="I35" s="10" t="e">
        <f>+H35/G35</f>
        <v>#DIV/0!</v>
      </c>
      <c r="J35" s="10">
        <f t="shared" si="29"/>
        <v>1.2E-2</v>
      </c>
      <c r="K35" s="10">
        <f t="shared" si="29"/>
        <v>1.2E-2</v>
      </c>
      <c r="L35" s="10">
        <f>+K35/J35</f>
        <v>1</v>
      </c>
      <c r="M35" s="10">
        <f t="shared" si="29"/>
        <v>1.2E-2</v>
      </c>
      <c r="N35" s="10">
        <f t="shared" si="29"/>
        <v>1.2E-2</v>
      </c>
      <c r="O35" s="10">
        <f t="shared" ref="O35:O85" si="30">+N35/M35</f>
        <v>1</v>
      </c>
      <c r="P35" s="10">
        <f t="shared" si="29"/>
        <v>0.312</v>
      </c>
      <c r="Q35" s="10">
        <f t="shared" si="29"/>
        <v>0</v>
      </c>
      <c r="R35" s="10">
        <f>+Q35/P35</f>
        <v>0</v>
      </c>
      <c r="S35" s="10">
        <f t="shared" si="29"/>
        <v>0.15400000000000003</v>
      </c>
      <c r="T35" s="10">
        <f t="shared" si="29"/>
        <v>0.10200000000000001</v>
      </c>
      <c r="U35" s="10">
        <f t="shared" si="29"/>
        <v>0.10200000000000001</v>
      </c>
      <c r="V35" s="10">
        <f t="shared" si="29"/>
        <v>0.10200000000000001</v>
      </c>
      <c r="W35" s="10">
        <f t="shared" si="29"/>
        <v>0.10200000000000001</v>
      </c>
      <c r="X35" s="10">
        <f t="shared" si="29"/>
        <v>0.10200000000000001</v>
      </c>
      <c r="Y35" s="8">
        <f t="shared" ref="Y35:Y85" si="31">+D35+G35+J35+M35+P35+S35+T35+U35+V35+W35+X35</f>
        <v>1</v>
      </c>
      <c r="Z35" s="10">
        <f t="shared" ref="Z35:AD35" si="32">+Z36*$C$36+Z37*$C$37+Z38*$C$38+Z39*$C$39</f>
        <v>0.33600000000000002</v>
      </c>
      <c r="AA35" s="10">
        <f t="shared" si="32"/>
        <v>2.4E-2</v>
      </c>
      <c r="AB35" s="10">
        <f t="shared" si="32"/>
        <v>0.312</v>
      </c>
      <c r="AC35" s="10">
        <f t="shared" si="32"/>
        <v>0.312</v>
      </c>
      <c r="AD35" s="10">
        <f t="shared" si="32"/>
        <v>0.66399999999999992</v>
      </c>
      <c r="AE35" s="10">
        <f>+AE36*$C$36+AE37*$C$37+AE38*$C$38+AE39*$C$39</f>
        <v>0.97599999999999998</v>
      </c>
      <c r="AF35" s="22"/>
      <c r="AG35" s="10">
        <v>0.97599999999999998</v>
      </c>
      <c r="AH35" s="10"/>
      <c r="AI35" s="10">
        <f>+AI40*$C$40+AI41*$C$41+AI42*$C$42+AI43*$C$43+AI44*$C$44+AI45*$C$45</f>
        <v>0.15283056</v>
      </c>
      <c r="AJ35" s="10">
        <f>+AJ40*$C$40+AJ41*$C$41+AJ42*$C$42+AJ43*$C$43+AJ44*$C$44+AJ45*$C$45</f>
        <v>0.15283056</v>
      </c>
      <c r="AK35" s="10">
        <f>+AJ35/AI35</f>
        <v>1</v>
      </c>
      <c r="AL35" s="10">
        <f t="shared" ref="AL35:AP35" si="33">+AL40*$C$40+AL41*$C$41+AL42*$C$42+AL43*$C$43+AL44*$C$44+AL45*$C$45</f>
        <v>0.20839166999999997</v>
      </c>
      <c r="AM35" s="10">
        <f t="shared" si="33"/>
        <v>0.15283056</v>
      </c>
      <c r="AN35" s="10">
        <f t="shared" si="33"/>
        <v>0.20839166999999997</v>
      </c>
      <c r="AO35" s="10">
        <f t="shared" si="33"/>
        <v>0.11115555999999999</v>
      </c>
      <c r="AP35" s="10">
        <f t="shared" si="33"/>
        <v>0.16671666999999996</v>
      </c>
    </row>
    <row r="36" spans="1:42" ht="30" hidden="1" customHeight="1" x14ac:dyDescent="0.25">
      <c r="A36" s="73" t="s">
        <v>35</v>
      </c>
      <c r="B36" s="222" t="s">
        <v>36</v>
      </c>
      <c r="C36" s="76">
        <v>0.6</v>
      </c>
      <c r="D36" s="74"/>
      <c r="E36" s="74"/>
      <c r="F36" s="75"/>
      <c r="G36" s="74"/>
      <c r="H36" s="74"/>
      <c r="I36" s="76" t="e">
        <f t="shared" ref="I36:I39" si="34">+H36/G36</f>
        <v>#DIV/0!</v>
      </c>
      <c r="J36" s="74">
        <v>0.02</v>
      </c>
      <c r="K36" s="74">
        <v>0.02</v>
      </c>
      <c r="L36" s="76">
        <f t="shared" ref="L36" si="35">+K36/J36</f>
        <v>1</v>
      </c>
      <c r="M36" s="74">
        <f>2%</f>
        <v>0.02</v>
      </c>
      <c r="N36" s="74">
        <v>0.02</v>
      </c>
      <c r="O36" s="76">
        <f t="shared" si="30"/>
        <v>1</v>
      </c>
      <c r="P36" s="74">
        <f>2%+50%</f>
        <v>0.52</v>
      </c>
      <c r="Q36" s="77">
        <v>0</v>
      </c>
      <c r="R36" s="76">
        <f t="shared" ref="R36" si="36">+Q36/P36</f>
        <v>0</v>
      </c>
      <c r="S36" s="74">
        <f>2%+7%</f>
        <v>9.0000000000000011E-2</v>
      </c>
      <c r="T36" s="74">
        <f t="shared" ref="T36:X36" si="37">2%+5%</f>
        <v>7.0000000000000007E-2</v>
      </c>
      <c r="U36" s="74">
        <f t="shared" si="37"/>
        <v>7.0000000000000007E-2</v>
      </c>
      <c r="V36" s="74">
        <f t="shared" si="37"/>
        <v>7.0000000000000007E-2</v>
      </c>
      <c r="W36" s="74">
        <f t="shared" si="37"/>
        <v>7.0000000000000007E-2</v>
      </c>
      <c r="X36" s="74">
        <f t="shared" si="37"/>
        <v>7.0000000000000007E-2</v>
      </c>
      <c r="Y36" s="76">
        <f t="shared" si="31"/>
        <v>1.0000000000000002</v>
      </c>
      <c r="Z36" s="76">
        <f t="shared" ref="Z36:AA39" si="38">+D36+G36+J36+M36+P36</f>
        <v>0.56000000000000005</v>
      </c>
      <c r="AA36" s="76">
        <f t="shared" si="38"/>
        <v>0.04</v>
      </c>
      <c r="AB36" s="76">
        <f t="shared" ref="AB36:AB39" si="39">+Z36-AA36</f>
        <v>0.52</v>
      </c>
      <c r="AC36" s="76">
        <f t="shared" ref="AC36:AC39" si="40">+P36</f>
        <v>0.52</v>
      </c>
      <c r="AD36" s="76">
        <f t="shared" ref="AD36:AD39" si="41">+S36+T36+U36+V36+W36+X36</f>
        <v>0.44000000000000006</v>
      </c>
      <c r="AE36" s="28">
        <f>+AB36+AD36</f>
        <v>0.96000000000000008</v>
      </c>
      <c r="AF36" s="9" t="s">
        <v>37</v>
      </c>
      <c r="AG36" s="28"/>
      <c r="AH36" s="71"/>
      <c r="AI36" s="212"/>
      <c r="AJ36" s="212"/>
      <c r="AK36" s="212"/>
      <c r="AL36" s="212"/>
      <c r="AM36" s="212"/>
      <c r="AN36" s="212"/>
      <c r="AO36" s="212"/>
      <c r="AP36" s="212"/>
    </row>
    <row r="37" spans="1:42" ht="30" hidden="1" customHeight="1" x14ac:dyDescent="0.25">
      <c r="A37" s="73" t="s">
        <v>38</v>
      </c>
      <c r="B37" s="222" t="s">
        <v>39</v>
      </c>
      <c r="C37" s="76">
        <v>0.2</v>
      </c>
      <c r="D37" s="74"/>
      <c r="E37" s="74"/>
      <c r="F37" s="75"/>
      <c r="G37" s="74"/>
      <c r="H37" s="74"/>
      <c r="I37" s="76" t="e">
        <f t="shared" si="34"/>
        <v>#DIV/0!</v>
      </c>
      <c r="J37" s="74"/>
      <c r="K37" s="74"/>
      <c r="L37" s="76"/>
      <c r="M37" s="74"/>
      <c r="N37" s="74"/>
      <c r="O37" s="76"/>
      <c r="P37" s="74"/>
      <c r="Q37" s="74"/>
      <c r="R37" s="74"/>
      <c r="S37" s="74">
        <v>0.5</v>
      </c>
      <c r="T37" s="74">
        <f t="shared" ref="T37:W37" si="42">60%/6</f>
        <v>9.9999999999999992E-2</v>
      </c>
      <c r="U37" s="74">
        <f t="shared" si="42"/>
        <v>9.9999999999999992E-2</v>
      </c>
      <c r="V37" s="74">
        <f t="shared" si="42"/>
        <v>9.9999999999999992E-2</v>
      </c>
      <c r="W37" s="74">
        <f t="shared" si="42"/>
        <v>9.9999999999999992E-2</v>
      </c>
      <c r="X37" s="74">
        <f>60%/6</f>
        <v>9.9999999999999992E-2</v>
      </c>
      <c r="Y37" s="76">
        <f t="shared" si="31"/>
        <v>0.99999999999999989</v>
      </c>
      <c r="Z37" s="76">
        <f t="shared" si="38"/>
        <v>0</v>
      </c>
      <c r="AA37" s="76">
        <f t="shared" si="38"/>
        <v>0</v>
      </c>
      <c r="AB37" s="76">
        <f t="shared" si="39"/>
        <v>0</v>
      </c>
      <c r="AC37" s="76">
        <f t="shared" si="40"/>
        <v>0</v>
      </c>
      <c r="AD37" s="76">
        <f t="shared" si="41"/>
        <v>0.99999999999999989</v>
      </c>
      <c r="AE37" s="28">
        <f>+AB37+AD37</f>
        <v>0.99999999999999989</v>
      </c>
      <c r="AF37" s="9" t="s">
        <v>40</v>
      </c>
      <c r="AG37" s="28"/>
      <c r="AH37" s="71"/>
      <c r="AI37" s="212"/>
      <c r="AJ37" s="212"/>
      <c r="AK37" s="212"/>
      <c r="AL37" s="212"/>
      <c r="AM37" s="212"/>
      <c r="AN37" s="212"/>
      <c r="AO37" s="212"/>
      <c r="AP37" s="212"/>
    </row>
    <row r="38" spans="1:42" ht="30" hidden="1" customHeight="1" x14ac:dyDescent="0.25">
      <c r="A38" s="78" t="s">
        <v>41</v>
      </c>
      <c r="B38" s="222" t="s">
        <v>42</v>
      </c>
      <c r="C38" s="76">
        <v>0.1</v>
      </c>
      <c r="D38" s="74"/>
      <c r="E38" s="74"/>
      <c r="F38" s="75"/>
      <c r="G38" s="74"/>
      <c r="H38" s="74"/>
      <c r="I38" s="76" t="e">
        <f t="shared" si="34"/>
        <v>#DIV/0!</v>
      </c>
      <c r="J38" s="74"/>
      <c r="K38" s="74"/>
      <c r="L38" s="76"/>
      <c r="M38" s="74"/>
      <c r="N38" s="74"/>
      <c r="O38" s="76"/>
      <c r="P38" s="74"/>
      <c r="Q38" s="74"/>
      <c r="R38" s="74"/>
      <c r="S38" s="74"/>
      <c r="T38" s="74">
        <v>0.2</v>
      </c>
      <c r="U38" s="74">
        <v>0.2</v>
      </c>
      <c r="V38" s="74">
        <v>0.2</v>
      </c>
      <c r="W38" s="74">
        <v>0.2</v>
      </c>
      <c r="X38" s="74">
        <v>0.2</v>
      </c>
      <c r="Y38" s="76">
        <f t="shared" si="31"/>
        <v>1</v>
      </c>
      <c r="Z38" s="76">
        <f t="shared" si="38"/>
        <v>0</v>
      </c>
      <c r="AA38" s="76">
        <f t="shared" si="38"/>
        <v>0</v>
      </c>
      <c r="AB38" s="76">
        <f t="shared" si="39"/>
        <v>0</v>
      </c>
      <c r="AC38" s="76">
        <f t="shared" si="40"/>
        <v>0</v>
      </c>
      <c r="AD38" s="76">
        <f t="shared" si="41"/>
        <v>1</v>
      </c>
      <c r="AE38" s="28">
        <f>+AB38+AD38</f>
        <v>1</v>
      </c>
      <c r="AF38" s="9" t="s">
        <v>40</v>
      </c>
      <c r="AG38" s="28"/>
      <c r="AH38" s="71"/>
      <c r="AI38" s="212"/>
      <c r="AJ38" s="212"/>
      <c r="AK38" s="212"/>
      <c r="AL38" s="212"/>
      <c r="AM38" s="212"/>
      <c r="AN38" s="212"/>
      <c r="AO38" s="212"/>
      <c r="AP38" s="212"/>
    </row>
    <row r="39" spans="1:42" ht="30" hidden="1" customHeight="1" x14ac:dyDescent="0.25">
      <c r="A39" s="83" t="s">
        <v>43</v>
      </c>
      <c r="B39" s="223" t="s">
        <v>44</v>
      </c>
      <c r="C39" s="86">
        <v>0.1</v>
      </c>
      <c r="D39" s="84"/>
      <c r="E39" s="84"/>
      <c r="F39" s="85"/>
      <c r="G39" s="84"/>
      <c r="H39" s="84"/>
      <c r="I39" s="86" t="e">
        <f t="shared" si="34"/>
        <v>#DIV/0!</v>
      </c>
      <c r="J39" s="84"/>
      <c r="K39" s="84"/>
      <c r="L39" s="86"/>
      <c r="M39" s="84"/>
      <c r="N39" s="84"/>
      <c r="O39" s="86"/>
      <c r="P39" s="84"/>
      <c r="Q39" s="84"/>
      <c r="R39" s="84"/>
      <c r="S39" s="84"/>
      <c r="T39" s="84">
        <v>0.2</v>
      </c>
      <c r="U39" s="84">
        <v>0.2</v>
      </c>
      <c r="V39" s="84">
        <v>0.2</v>
      </c>
      <c r="W39" s="84">
        <v>0.2</v>
      </c>
      <c r="X39" s="84">
        <v>0.2</v>
      </c>
      <c r="Y39" s="86">
        <f t="shared" si="31"/>
        <v>1</v>
      </c>
      <c r="Z39" s="86">
        <f t="shared" si="38"/>
        <v>0</v>
      </c>
      <c r="AA39" s="86">
        <f t="shared" si="38"/>
        <v>0</v>
      </c>
      <c r="AB39" s="86">
        <f t="shared" si="39"/>
        <v>0</v>
      </c>
      <c r="AC39" s="86">
        <f t="shared" si="40"/>
        <v>0</v>
      </c>
      <c r="AD39" s="86">
        <f t="shared" si="41"/>
        <v>1</v>
      </c>
      <c r="AE39" s="87">
        <f>+AB39+AD39</f>
        <v>1</v>
      </c>
      <c r="AF39" s="88" t="s">
        <v>40</v>
      </c>
      <c r="AG39" s="87"/>
      <c r="AH39" s="71"/>
      <c r="AI39" s="212"/>
      <c r="AJ39" s="212"/>
      <c r="AK39" s="212"/>
      <c r="AL39" s="212"/>
      <c r="AM39" s="212"/>
      <c r="AN39" s="212"/>
      <c r="AO39" s="212"/>
      <c r="AP39" s="212"/>
    </row>
    <row r="40" spans="1:42" ht="93" hidden="1" customHeight="1" x14ac:dyDescent="0.25">
      <c r="A40" s="303" t="s">
        <v>536</v>
      </c>
      <c r="B40" s="123" t="s">
        <v>274</v>
      </c>
      <c r="C40" s="81">
        <v>0.16669999999999999</v>
      </c>
      <c r="D40" s="79"/>
      <c r="E40" s="79"/>
      <c r="F40" s="80"/>
      <c r="G40" s="79"/>
      <c r="H40" s="79"/>
      <c r="I40" s="81"/>
      <c r="J40" s="79"/>
      <c r="K40" s="79"/>
      <c r="L40" s="81"/>
      <c r="M40" s="79"/>
      <c r="N40" s="79"/>
      <c r="O40" s="81"/>
      <c r="P40" s="79"/>
      <c r="Q40" s="79"/>
      <c r="R40" s="79"/>
      <c r="S40" s="79"/>
      <c r="T40" s="79"/>
      <c r="U40" s="79"/>
      <c r="V40" s="79"/>
      <c r="W40" s="79"/>
      <c r="X40" s="79"/>
      <c r="Y40" s="81"/>
      <c r="Z40" s="81"/>
      <c r="AA40" s="81"/>
      <c r="AB40" s="81"/>
      <c r="AC40" s="81"/>
      <c r="AD40" s="81"/>
      <c r="AE40" s="80"/>
      <c r="AF40" s="82"/>
      <c r="AG40" s="80"/>
      <c r="AH40" s="93" t="s">
        <v>281</v>
      </c>
      <c r="AI40" s="109"/>
      <c r="AJ40" s="109"/>
      <c r="AK40" s="5"/>
      <c r="AL40" s="109">
        <v>0.33329999999999999</v>
      </c>
      <c r="AM40" s="109">
        <v>0</v>
      </c>
      <c r="AN40" s="109">
        <v>0.33329999999999999</v>
      </c>
      <c r="AO40" s="109">
        <v>0</v>
      </c>
      <c r="AP40" s="109">
        <v>0.33329999999999999</v>
      </c>
    </row>
    <row r="41" spans="1:42" ht="47.25" customHeight="1" x14ac:dyDescent="0.25">
      <c r="A41" s="303"/>
      <c r="B41" s="123" t="s">
        <v>275</v>
      </c>
      <c r="C41" s="81">
        <v>0.16669999999999999</v>
      </c>
      <c r="D41" s="79"/>
      <c r="E41" s="79"/>
      <c r="F41" s="80"/>
      <c r="G41" s="79"/>
      <c r="H41" s="79"/>
      <c r="I41" s="81"/>
      <c r="J41" s="79"/>
      <c r="K41" s="79"/>
      <c r="L41" s="81"/>
      <c r="M41" s="79"/>
      <c r="N41" s="79"/>
      <c r="O41" s="81"/>
      <c r="P41" s="79"/>
      <c r="Q41" s="79"/>
      <c r="R41" s="79"/>
      <c r="S41" s="79"/>
      <c r="T41" s="79"/>
      <c r="U41" s="79"/>
      <c r="V41" s="79"/>
      <c r="W41" s="79"/>
      <c r="X41" s="79"/>
      <c r="Y41" s="81"/>
      <c r="Z41" s="81"/>
      <c r="AA41" s="81"/>
      <c r="AB41" s="81"/>
      <c r="AC41" s="81"/>
      <c r="AD41" s="81"/>
      <c r="AE41" s="80"/>
      <c r="AF41" s="82"/>
      <c r="AG41" s="80"/>
      <c r="AH41" s="93" t="s">
        <v>282</v>
      </c>
      <c r="AI41" s="109">
        <v>0.16669999999999999</v>
      </c>
      <c r="AJ41" s="109">
        <v>0.16669999999999999</v>
      </c>
      <c r="AK41" s="5">
        <f t="shared" ref="AK41:AK45" si="43">+AJ41/AI41</f>
        <v>1</v>
      </c>
      <c r="AL41" s="109">
        <v>0.16669999999999999</v>
      </c>
      <c r="AM41" s="109">
        <v>0.16669999999999999</v>
      </c>
      <c r="AN41" s="109">
        <v>0.16669999999999999</v>
      </c>
      <c r="AO41" s="109">
        <v>0.16669999999999999</v>
      </c>
      <c r="AP41" s="109">
        <v>0.16669999999999999</v>
      </c>
    </row>
    <row r="42" spans="1:42" ht="58.5" customHeight="1" x14ac:dyDescent="0.25">
      <c r="A42" s="303"/>
      <c r="B42" s="123" t="s">
        <v>276</v>
      </c>
      <c r="C42" s="81">
        <v>0.16669999999999999</v>
      </c>
      <c r="D42" s="79"/>
      <c r="E42" s="79"/>
      <c r="F42" s="80"/>
      <c r="G42" s="79"/>
      <c r="H42" s="79"/>
      <c r="I42" s="81"/>
      <c r="J42" s="79"/>
      <c r="K42" s="79"/>
      <c r="L42" s="81"/>
      <c r="M42" s="79"/>
      <c r="N42" s="79"/>
      <c r="O42" s="81"/>
      <c r="P42" s="79"/>
      <c r="Q42" s="79"/>
      <c r="R42" s="79"/>
      <c r="S42" s="79"/>
      <c r="T42" s="79"/>
      <c r="U42" s="79"/>
      <c r="V42" s="79"/>
      <c r="W42" s="79"/>
      <c r="X42" s="79"/>
      <c r="Y42" s="81"/>
      <c r="Z42" s="81"/>
      <c r="AA42" s="81"/>
      <c r="AB42" s="81"/>
      <c r="AC42" s="81"/>
      <c r="AD42" s="81"/>
      <c r="AE42" s="80"/>
      <c r="AF42" s="82"/>
      <c r="AG42" s="80"/>
      <c r="AH42" s="93" t="s">
        <v>283</v>
      </c>
      <c r="AI42" s="109">
        <v>0.25</v>
      </c>
      <c r="AJ42" s="109">
        <v>0.25</v>
      </c>
      <c r="AK42" s="5">
        <f t="shared" si="43"/>
        <v>1</v>
      </c>
      <c r="AL42" s="109">
        <v>0.25</v>
      </c>
      <c r="AM42" s="109">
        <v>0.25</v>
      </c>
      <c r="AN42" s="109">
        <v>0.25</v>
      </c>
      <c r="AO42" s="109">
        <v>0</v>
      </c>
      <c r="AP42" s="109">
        <v>0</v>
      </c>
    </row>
    <row r="43" spans="1:42" ht="54" x14ac:dyDescent="0.25">
      <c r="A43" s="303"/>
      <c r="B43" s="123" t="s">
        <v>277</v>
      </c>
      <c r="C43" s="81">
        <v>0.16669999999999999</v>
      </c>
      <c r="D43" s="79"/>
      <c r="E43" s="79"/>
      <c r="F43" s="80"/>
      <c r="G43" s="79"/>
      <c r="H43" s="79"/>
      <c r="I43" s="81"/>
      <c r="J43" s="79"/>
      <c r="K43" s="79"/>
      <c r="L43" s="81"/>
      <c r="M43" s="79"/>
      <c r="N43" s="79"/>
      <c r="O43" s="81"/>
      <c r="P43" s="79"/>
      <c r="Q43" s="79"/>
      <c r="R43" s="79"/>
      <c r="S43" s="79"/>
      <c r="T43" s="79"/>
      <c r="U43" s="79"/>
      <c r="V43" s="79"/>
      <c r="W43" s="79"/>
      <c r="X43" s="79"/>
      <c r="Y43" s="81"/>
      <c r="Z43" s="81"/>
      <c r="AA43" s="81"/>
      <c r="AB43" s="81"/>
      <c r="AC43" s="81"/>
      <c r="AD43" s="81"/>
      <c r="AE43" s="80"/>
      <c r="AF43" s="82"/>
      <c r="AG43" s="80"/>
      <c r="AH43" s="93" t="s">
        <v>284</v>
      </c>
      <c r="AI43" s="109">
        <v>0.16669999999999999</v>
      </c>
      <c r="AJ43" s="109">
        <v>0.16669999999999999</v>
      </c>
      <c r="AK43" s="5">
        <f t="shared" si="43"/>
        <v>1</v>
      </c>
      <c r="AL43" s="109">
        <v>0.16669999999999999</v>
      </c>
      <c r="AM43" s="109">
        <v>0.16669999999999999</v>
      </c>
      <c r="AN43" s="109">
        <v>0.16669999999999999</v>
      </c>
      <c r="AO43" s="109">
        <v>0.16669999999999999</v>
      </c>
      <c r="AP43" s="109">
        <v>0.16669999999999999</v>
      </c>
    </row>
    <row r="44" spans="1:42" ht="40.5" x14ac:dyDescent="0.25">
      <c r="A44" s="303"/>
      <c r="B44" s="123" t="s">
        <v>278</v>
      </c>
      <c r="C44" s="81">
        <v>0.16669999999999999</v>
      </c>
      <c r="D44" s="79"/>
      <c r="E44" s="79"/>
      <c r="F44" s="80"/>
      <c r="G44" s="79"/>
      <c r="H44" s="79"/>
      <c r="I44" s="81"/>
      <c r="J44" s="79"/>
      <c r="K44" s="79"/>
      <c r="L44" s="81"/>
      <c r="M44" s="79"/>
      <c r="N44" s="79"/>
      <c r="O44" s="81"/>
      <c r="P44" s="79"/>
      <c r="Q44" s="79"/>
      <c r="R44" s="79"/>
      <c r="S44" s="79"/>
      <c r="T44" s="79"/>
      <c r="U44" s="79"/>
      <c r="V44" s="79"/>
      <c r="W44" s="79"/>
      <c r="X44" s="79"/>
      <c r="Y44" s="81"/>
      <c r="Z44" s="81"/>
      <c r="AA44" s="81"/>
      <c r="AB44" s="81"/>
      <c r="AC44" s="81"/>
      <c r="AD44" s="81"/>
      <c r="AE44" s="80"/>
      <c r="AF44" s="82"/>
      <c r="AG44" s="80"/>
      <c r="AH44" s="93" t="s">
        <v>285</v>
      </c>
      <c r="AI44" s="109">
        <v>0.16669999999999999</v>
      </c>
      <c r="AJ44" s="109">
        <v>0.16669999999999999</v>
      </c>
      <c r="AK44" s="5">
        <f t="shared" si="43"/>
        <v>1</v>
      </c>
      <c r="AL44" s="109">
        <v>0.16669999999999999</v>
      </c>
      <c r="AM44" s="109">
        <v>0.16669999999999999</v>
      </c>
      <c r="AN44" s="109">
        <v>0.16669999999999999</v>
      </c>
      <c r="AO44" s="109">
        <v>0.16669999999999999</v>
      </c>
      <c r="AP44" s="109">
        <v>0.16669999999999999</v>
      </c>
    </row>
    <row r="45" spans="1:42" ht="54" x14ac:dyDescent="0.25">
      <c r="A45" s="303"/>
      <c r="B45" s="123" t="s">
        <v>279</v>
      </c>
      <c r="C45" s="81">
        <v>0.16669999999999999</v>
      </c>
      <c r="D45" s="79"/>
      <c r="E45" s="79"/>
      <c r="F45" s="80"/>
      <c r="G45" s="79"/>
      <c r="H45" s="79"/>
      <c r="I45" s="81"/>
      <c r="J45" s="79"/>
      <c r="K45" s="79"/>
      <c r="L45" s="81"/>
      <c r="M45" s="79"/>
      <c r="N45" s="79"/>
      <c r="O45" s="81"/>
      <c r="P45" s="79"/>
      <c r="Q45" s="79"/>
      <c r="R45" s="79"/>
      <c r="S45" s="79"/>
      <c r="T45" s="79"/>
      <c r="U45" s="79"/>
      <c r="V45" s="79"/>
      <c r="W45" s="79"/>
      <c r="X45" s="79"/>
      <c r="Y45" s="81"/>
      <c r="Z45" s="81"/>
      <c r="AA45" s="81"/>
      <c r="AB45" s="81"/>
      <c r="AC45" s="81"/>
      <c r="AD45" s="81"/>
      <c r="AE45" s="80"/>
      <c r="AF45" s="82"/>
      <c r="AG45" s="80"/>
      <c r="AH45" s="93" t="s">
        <v>286</v>
      </c>
      <c r="AI45" s="109">
        <v>0.16669999999999999</v>
      </c>
      <c r="AJ45" s="109">
        <v>0.16669999999999999</v>
      </c>
      <c r="AK45" s="5">
        <f t="shared" si="43"/>
        <v>1</v>
      </c>
      <c r="AL45" s="109">
        <v>0.16669999999999999</v>
      </c>
      <c r="AM45" s="109">
        <v>0.16669999999999999</v>
      </c>
      <c r="AN45" s="109">
        <v>0.16669999999999999</v>
      </c>
      <c r="AO45" s="109">
        <v>0.16669999999999999</v>
      </c>
      <c r="AP45" s="109">
        <v>0.16669999999999999</v>
      </c>
    </row>
    <row r="46" spans="1:42" ht="34.5" customHeight="1" x14ac:dyDescent="0.25">
      <c r="A46" s="21"/>
      <c r="B46" s="266" t="s">
        <v>45</v>
      </c>
      <c r="C46" s="37">
        <v>0.2</v>
      </c>
      <c r="D46" s="10">
        <f>+D47*$C$47+D48*$C$48+D49*$C$49+D50*$C$50+D51*$C$51+D52*$C$52</f>
        <v>0.10545454545454548</v>
      </c>
      <c r="E46" s="10">
        <f>+E47*$C$47+E48*$C$48+E49*$C$49+E50*$C$50+E51*$C$51+E52*$C$52</f>
        <v>0.10105454545454547</v>
      </c>
      <c r="F46" s="10">
        <f t="shared" ref="F46:F76" si="44">+E46/D46</f>
        <v>0.95827586206896542</v>
      </c>
      <c r="G46" s="10">
        <f t="shared" ref="G46:X46" si="45">+G47*$C$47+G48*$C$48+G49*$C$49+G50*$C$50+G51*$C$51+G52*$C$52</f>
        <v>0.10545454545454548</v>
      </c>
      <c r="H46" s="10">
        <f t="shared" si="45"/>
        <v>9.8254545454545469E-2</v>
      </c>
      <c r="I46" s="10">
        <f>+H46/G46</f>
        <v>0.93172413793103437</v>
      </c>
      <c r="J46" s="10">
        <f t="shared" si="45"/>
        <v>0.10545454545454548</v>
      </c>
      <c r="K46" s="10">
        <f t="shared" si="45"/>
        <v>9.7951999999999997E-2</v>
      </c>
      <c r="L46" s="10">
        <f>+K46/J46</f>
        <v>0.9288551724137929</v>
      </c>
      <c r="M46" s="10">
        <f t="shared" si="45"/>
        <v>0.10545454545454548</v>
      </c>
      <c r="N46" s="10">
        <f t="shared" si="45"/>
        <v>0.10496363636363638</v>
      </c>
      <c r="O46" s="10">
        <f t="shared" si="30"/>
        <v>0.99534482758620679</v>
      </c>
      <c r="P46" s="10">
        <f t="shared" si="45"/>
        <v>0.2054545454545455</v>
      </c>
      <c r="Q46" s="10">
        <f t="shared" si="45"/>
        <v>0.10545454545454548</v>
      </c>
      <c r="R46" s="10">
        <f>+Q46/P46</f>
        <v>0.51327433628318586</v>
      </c>
      <c r="S46" s="10">
        <f t="shared" si="45"/>
        <v>0.14545454545454548</v>
      </c>
      <c r="T46" s="10">
        <f t="shared" si="45"/>
        <v>4.5454545454545463E-2</v>
      </c>
      <c r="U46" s="10">
        <f t="shared" si="45"/>
        <v>4.5454545454545463E-2</v>
      </c>
      <c r="V46" s="10">
        <f t="shared" si="45"/>
        <v>4.5454545454545463E-2</v>
      </c>
      <c r="W46" s="10">
        <f t="shared" si="45"/>
        <v>4.5454545454545463E-2</v>
      </c>
      <c r="X46" s="10">
        <f t="shared" si="45"/>
        <v>4.5454545454545463E-2</v>
      </c>
      <c r="Y46" s="8">
        <f t="shared" si="31"/>
        <v>1</v>
      </c>
      <c r="Z46" s="10">
        <f t="shared" ref="Z46:AD46" si="46">+Z47*$C$47+Z48*$C$48+Z49*$C$49+Z50*$C$50+Z51*$C$51+Z52*$C$52</f>
        <v>0.62727272727272732</v>
      </c>
      <c r="AA46" s="10">
        <f t="shared" si="46"/>
        <v>0.50767927272727276</v>
      </c>
      <c r="AB46" s="10">
        <f t="shared" si="46"/>
        <v>0.11959345454545453</v>
      </c>
      <c r="AC46" s="10">
        <f t="shared" si="46"/>
        <v>0.2054545454545455</v>
      </c>
      <c r="AD46" s="10">
        <f t="shared" si="46"/>
        <v>0.3727272727272728</v>
      </c>
      <c r="AE46" s="10">
        <f>+AE47*$C$47+AE48*$C$48+AE49*$C$49+AE50*$C$50+AE51*$C$51+AE52*$C$52</f>
        <v>0.49232072727272735</v>
      </c>
      <c r="AF46" s="22"/>
      <c r="AG46" s="10">
        <v>0.49232072727272735</v>
      </c>
      <c r="AH46" s="10"/>
      <c r="AI46" s="10">
        <f>+AI53*$C$53+AI54*$C$54+AI55*$C$55+AI56*$C$56+AI57*$C$57+AI58*$C$58+AI59*$C$59</f>
        <v>0.19055715000000001</v>
      </c>
      <c r="AJ46" s="10">
        <f>+AJ53*$C$53+AJ54*$C$54+AJ55*$C$55+AJ56*$C$56+AJ57*$C$57+AJ58*$C$58+AJ59*$C$59</f>
        <v>0.14530500700000001</v>
      </c>
      <c r="AK46" s="10">
        <f>+AJ46/AI46</f>
        <v>0.76252718410198728</v>
      </c>
      <c r="AL46" s="10">
        <f>+AL53*$C$53+AL54*$C$54+AL55*$C$55+AL56*$C$56+AL57*$C$57+AL58*$C$58+AL59*$C$59</f>
        <v>0.19055715000000001</v>
      </c>
      <c r="AM46" s="10">
        <f t="shared" ref="AM46:AP46" si="47">+AM53*$C$53+AM54*$C$54+AM55*$C$55+AM56*$C$56+AM57*$C$57+AM58*$C$58+AM59*$C$59</f>
        <v>0.15483215</v>
      </c>
      <c r="AN46" s="10">
        <f t="shared" si="47"/>
        <v>0.15483215</v>
      </c>
      <c r="AO46" s="10">
        <f t="shared" si="47"/>
        <v>0.15483215</v>
      </c>
      <c r="AP46" s="10">
        <f t="shared" si="47"/>
        <v>0.15483215</v>
      </c>
    </row>
    <row r="47" spans="1:42" ht="30" hidden="1" customHeight="1" x14ac:dyDescent="0.25">
      <c r="A47" s="78" t="s">
        <v>46</v>
      </c>
      <c r="B47" s="222" t="s">
        <v>47</v>
      </c>
      <c r="C47" s="76">
        <v>0.2</v>
      </c>
      <c r="D47" s="74">
        <v>9.0909090909090912E-2</v>
      </c>
      <c r="E47" s="74">
        <v>9.0909090909090912E-2</v>
      </c>
      <c r="F47" s="75">
        <f t="shared" si="44"/>
        <v>1</v>
      </c>
      <c r="G47" s="74">
        <v>9.0909090909090912E-2</v>
      </c>
      <c r="H47" s="74">
        <v>9.0909090909090912E-2</v>
      </c>
      <c r="I47" s="76">
        <f t="shared" ref="I47:I52" si="48">+H47/G47</f>
        <v>1</v>
      </c>
      <c r="J47" s="74">
        <v>9.0909090909090912E-2</v>
      </c>
      <c r="K47" s="74">
        <v>0.09</v>
      </c>
      <c r="L47" s="76">
        <f t="shared" ref="L47:L52" si="49">+K47/J47</f>
        <v>0.99</v>
      </c>
      <c r="M47" s="74">
        <v>9.0909090909090912E-2</v>
      </c>
      <c r="N47" s="74">
        <v>9.0909090909090912E-2</v>
      </c>
      <c r="O47" s="76">
        <f t="shared" si="30"/>
        <v>1</v>
      </c>
      <c r="P47" s="74">
        <v>9.0909090909090912E-2</v>
      </c>
      <c r="Q47" s="74">
        <v>9.0909090909090912E-2</v>
      </c>
      <c r="R47" s="76">
        <f t="shared" ref="R47" si="50">+Q47/P47</f>
        <v>1</v>
      </c>
      <c r="S47" s="74">
        <v>9.0909090909090912E-2</v>
      </c>
      <c r="T47" s="74">
        <v>9.0909090909090912E-2</v>
      </c>
      <c r="U47" s="74">
        <v>9.0909090909090912E-2</v>
      </c>
      <c r="V47" s="74">
        <v>9.0909090909090912E-2</v>
      </c>
      <c r="W47" s="74">
        <v>9.0909090909090912E-2</v>
      </c>
      <c r="X47" s="74">
        <v>9.0909090909090912E-2</v>
      </c>
      <c r="Y47" s="76">
        <f t="shared" si="31"/>
        <v>1.0000000000000002</v>
      </c>
      <c r="Z47" s="76">
        <f t="shared" ref="Z47:AA52" si="51">+D47+G47+J47+M47+P47</f>
        <v>0.45454545454545459</v>
      </c>
      <c r="AA47" s="76">
        <f t="shared" si="51"/>
        <v>0.45363636363636373</v>
      </c>
      <c r="AB47" s="76">
        <f t="shared" ref="AB47:AB52" si="52">+Z47-AA47</f>
        <v>9.0909090909085943E-4</v>
      </c>
      <c r="AC47" s="76">
        <f t="shared" ref="AC47:AC52" si="53">+P47</f>
        <v>9.0909090909090912E-2</v>
      </c>
      <c r="AD47" s="76">
        <f t="shared" ref="AD47:AD52" si="54">+S47+T47+U47+V47+W47+X47</f>
        <v>0.54545454545454553</v>
      </c>
      <c r="AE47" s="75">
        <f t="shared" ref="AE47:AE52" si="55">+AB47+AD47</f>
        <v>0.54636363636363638</v>
      </c>
      <c r="AF47" s="94" t="s">
        <v>48</v>
      </c>
      <c r="AG47" s="75"/>
      <c r="AH47" s="75"/>
      <c r="AI47" s="128"/>
      <c r="AJ47" s="256"/>
      <c r="AK47" s="256"/>
      <c r="AL47" s="128"/>
      <c r="AM47" s="128"/>
      <c r="AN47" s="128"/>
      <c r="AO47" s="128"/>
      <c r="AP47" s="128"/>
    </row>
    <row r="48" spans="1:42" ht="30" hidden="1" customHeight="1" x14ac:dyDescent="0.25">
      <c r="A48" s="78" t="s">
        <v>49</v>
      </c>
      <c r="B48" s="222" t="s">
        <v>50</v>
      </c>
      <c r="C48" s="76">
        <v>0.2</v>
      </c>
      <c r="D48" s="74"/>
      <c r="E48" s="74"/>
      <c r="F48" s="75"/>
      <c r="G48" s="74"/>
      <c r="H48" s="74"/>
      <c r="I48" s="76" t="e">
        <f t="shared" si="48"/>
        <v>#DIV/0!</v>
      </c>
      <c r="J48" s="74"/>
      <c r="K48" s="74"/>
      <c r="L48" s="76"/>
      <c r="M48" s="74"/>
      <c r="N48" s="74"/>
      <c r="O48" s="76"/>
      <c r="P48" s="74">
        <v>0.5</v>
      </c>
      <c r="Q48" s="74"/>
      <c r="R48" s="74"/>
      <c r="S48" s="74">
        <v>0.5</v>
      </c>
      <c r="T48" s="74"/>
      <c r="U48" s="74"/>
      <c r="V48" s="74"/>
      <c r="W48" s="74"/>
      <c r="X48" s="74"/>
      <c r="Y48" s="76">
        <f t="shared" si="31"/>
        <v>1</v>
      </c>
      <c r="Z48" s="76">
        <f t="shared" si="51"/>
        <v>0.5</v>
      </c>
      <c r="AA48" s="76">
        <f t="shared" si="51"/>
        <v>0</v>
      </c>
      <c r="AB48" s="76">
        <f t="shared" si="52"/>
        <v>0.5</v>
      </c>
      <c r="AC48" s="76">
        <f t="shared" si="53"/>
        <v>0.5</v>
      </c>
      <c r="AD48" s="76">
        <f t="shared" si="54"/>
        <v>0.5</v>
      </c>
      <c r="AE48" s="75">
        <f t="shared" si="55"/>
        <v>1</v>
      </c>
      <c r="AF48" s="94" t="s">
        <v>51</v>
      </c>
      <c r="AG48" s="75"/>
      <c r="AH48" s="75"/>
      <c r="AI48" s="128"/>
      <c r="AJ48" s="256"/>
      <c r="AK48" s="256"/>
      <c r="AL48" s="128"/>
      <c r="AM48" s="128"/>
      <c r="AN48" s="128"/>
      <c r="AO48" s="128"/>
      <c r="AP48" s="128"/>
    </row>
    <row r="49" spans="1:42" ht="30" hidden="1" customHeight="1" x14ac:dyDescent="0.25">
      <c r="A49" s="78" t="s">
        <v>52</v>
      </c>
      <c r="B49" s="222" t="s">
        <v>53</v>
      </c>
      <c r="C49" s="76">
        <v>0.2</v>
      </c>
      <c r="D49" s="74">
        <v>9.0909090909090912E-2</v>
      </c>
      <c r="E49" s="74">
        <v>9.0909090909090912E-2</v>
      </c>
      <c r="F49" s="75">
        <f t="shared" si="44"/>
        <v>1</v>
      </c>
      <c r="G49" s="74">
        <v>9.0909090909090912E-2</v>
      </c>
      <c r="H49" s="74">
        <v>9.0909090909090912E-2</v>
      </c>
      <c r="I49" s="76">
        <f t="shared" si="48"/>
        <v>1</v>
      </c>
      <c r="J49" s="74">
        <v>9.0909090909090912E-2</v>
      </c>
      <c r="K49" s="74">
        <v>0.09</v>
      </c>
      <c r="L49" s="76">
        <f t="shared" si="49"/>
        <v>0.99</v>
      </c>
      <c r="M49" s="74">
        <v>9.0909090909090912E-2</v>
      </c>
      <c r="N49" s="74">
        <v>9.0909090909090912E-2</v>
      </c>
      <c r="O49" s="76">
        <f t="shared" si="30"/>
        <v>1</v>
      </c>
      <c r="P49" s="74">
        <v>9.0909090909090912E-2</v>
      </c>
      <c r="Q49" s="74">
        <v>9.0909090909090912E-2</v>
      </c>
      <c r="R49" s="76">
        <f t="shared" ref="R49:R52" si="56">+Q49/P49</f>
        <v>1</v>
      </c>
      <c r="S49" s="74">
        <v>9.0909090909090912E-2</v>
      </c>
      <c r="T49" s="74">
        <v>9.0909090909090912E-2</v>
      </c>
      <c r="U49" s="74">
        <v>9.0909090909090912E-2</v>
      </c>
      <c r="V49" s="74">
        <v>9.0909090909090912E-2</v>
      </c>
      <c r="W49" s="74">
        <v>9.0909090909090912E-2</v>
      </c>
      <c r="X49" s="74">
        <v>9.0909090909090912E-2</v>
      </c>
      <c r="Y49" s="76">
        <f t="shared" si="31"/>
        <v>1.0000000000000002</v>
      </c>
      <c r="Z49" s="76">
        <f t="shared" si="51"/>
        <v>0.45454545454545459</v>
      </c>
      <c r="AA49" s="76">
        <f t="shared" si="51"/>
        <v>0.45363636363636373</v>
      </c>
      <c r="AB49" s="76">
        <f t="shared" si="52"/>
        <v>9.0909090909085943E-4</v>
      </c>
      <c r="AC49" s="76">
        <f t="shared" si="53"/>
        <v>9.0909090909090912E-2</v>
      </c>
      <c r="AD49" s="76">
        <f t="shared" si="54"/>
        <v>0.54545454545454553</v>
      </c>
      <c r="AE49" s="75">
        <f t="shared" si="55"/>
        <v>0.54636363636363638</v>
      </c>
      <c r="AF49" s="94" t="s">
        <v>48</v>
      </c>
      <c r="AG49" s="75"/>
      <c r="AH49" s="75"/>
      <c r="AI49" s="128"/>
      <c r="AJ49" s="256"/>
      <c r="AK49" s="256"/>
      <c r="AL49" s="128"/>
      <c r="AM49" s="128"/>
      <c r="AN49" s="128"/>
      <c r="AO49" s="128"/>
      <c r="AP49" s="128"/>
    </row>
    <row r="50" spans="1:42" ht="30" hidden="1" customHeight="1" x14ac:dyDescent="0.25">
      <c r="A50" s="78" t="s">
        <v>54</v>
      </c>
      <c r="B50" s="222" t="s">
        <v>55</v>
      </c>
      <c r="C50" s="76">
        <v>0.1</v>
      </c>
      <c r="D50" s="74">
        <v>9.0909090909090912E-2</v>
      </c>
      <c r="E50" s="74">
        <v>9.0909090909090912E-2</v>
      </c>
      <c r="F50" s="75">
        <f t="shared" si="44"/>
        <v>1</v>
      </c>
      <c r="G50" s="74">
        <v>9.0909090909090912E-2</v>
      </c>
      <c r="H50" s="74">
        <v>9.0909090909090912E-2</v>
      </c>
      <c r="I50" s="76">
        <f t="shared" si="48"/>
        <v>1</v>
      </c>
      <c r="J50" s="74">
        <v>9.0909090909090912E-2</v>
      </c>
      <c r="K50" s="74">
        <v>0.09</v>
      </c>
      <c r="L50" s="76">
        <f t="shared" si="49"/>
        <v>0.99</v>
      </c>
      <c r="M50" s="74">
        <v>9.0909090909090912E-2</v>
      </c>
      <c r="N50" s="74">
        <v>0.09</v>
      </c>
      <c r="O50" s="76">
        <f t="shared" si="30"/>
        <v>0.99</v>
      </c>
      <c r="P50" s="74">
        <v>9.0909090909090912E-2</v>
      </c>
      <c r="Q50" s="74">
        <v>9.0909090909090912E-2</v>
      </c>
      <c r="R50" s="76">
        <f t="shared" si="56"/>
        <v>1</v>
      </c>
      <c r="S50" s="74">
        <v>9.0909090909090912E-2</v>
      </c>
      <c r="T50" s="74">
        <v>9.0909090909090912E-2</v>
      </c>
      <c r="U50" s="74">
        <v>9.0909090909090912E-2</v>
      </c>
      <c r="V50" s="74">
        <v>9.0909090909090912E-2</v>
      </c>
      <c r="W50" s="74">
        <v>9.0909090909090912E-2</v>
      </c>
      <c r="X50" s="74">
        <v>9.0909090909090912E-2</v>
      </c>
      <c r="Y50" s="76">
        <f t="shared" si="31"/>
        <v>1.0000000000000002</v>
      </c>
      <c r="Z50" s="76">
        <f t="shared" si="51"/>
        <v>0.45454545454545459</v>
      </c>
      <c r="AA50" s="76">
        <f t="shared" si="51"/>
        <v>0.45272727272727276</v>
      </c>
      <c r="AB50" s="76">
        <f t="shared" si="52"/>
        <v>1.8181818181818299E-3</v>
      </c>
      <c r="AC50" s="76">
        <f t="shared" si="53"/>
        <v>9.0909090909090912E-2</v>
      </c>
      <c r="AD50" s="76">
        <f t="shared" si="54"/>
        <v>0.54545454545454553</v>
      </c>
      <c r="AE50" s="75">
        <f t="shared" si="55"/>
        <v>0.54727272727272736</v>
      </c>
      <c r="AF50" s="94" t="s">
        <v>48</v>
      </c>
      <c r="AG50" s="75"/>
      <c r="AH50" s="75"/>
      <c r="AI50" s="128"/>
      <c r="AJ50" s="256"/>
      <c r="AK50" s="256"/>
      <c r="AL50" s="128"/>
      <c r="AM50" s="128"/>
      <c r="AN50" s="128"/>
      <c r="AO50" s="128"/>
      <c r="AP50" s="128"/>
    </row>
    <row r="51" spans="1:42" ht="30" hidden="1" customHeight="1" x14ac:dyDescent="0.25">
      <c r="A51" s="73" t="s">
        <v>56</v>
      </c>
      <c r="B51" s="222" t="s">
        <v>287</v>
      </c>
      <c r="C51" s="76">
        <v>0.2</v>
      </c>
      <c r="D51" s="74">
        <v>0.2</v>
      </c>
      <c r="E51" s="74">
        <f>20%*89%</f>
        <v>0.17800000000000002</v>
      </c>
      <c r="F51" s="75">
        <f t="shared" si="44"/>
        <v>0.89</v>
      </c>
      <c r="G51" s="74">
        <v>0.2</v>
      </c>
      <c r="H51" s="74">
        <f>20%*82%</f>
        <v>0.16400000000000001</v>
      </c>
      <c r="I51" s="76">
        <f t="shared" si="48"/>
        <v>0.82</v>
      </c>
      <c r="J51" s="74">
        <v>0.2</v>
      </c>
      <c r="K51" s="74">
        <f>20%*82.38%</f>
        <v>0.16476000000000002</v>
      </c>
      <c r="L51" s="76">
        <f t="shared" si="49"/>
        <v>0.82380000000000009</v>
      </c>
      <c r="M51" s="74">
        <v>0.2</v>
      </c>
      <c r="N51" s="74">
        <f>+M51*99%</f>
        <v>0.19800000000000001</v>
      </c>
      <c r="O51" s="76">
        <f t="shared" si="30"/>
        <v>0.99</v>
      </c>
      <c r="P51" s="74">
        <v>0.2</v>
      </c>
      <c r="Q51" s="74">
        <v>0.2</v>
      </c>
      <c r="R51" s="76">
        <f t="shared" si="56"/>
        <v>1</v>
      </c>
      <c r="S51" s="74"/>
      <c r="T51" s="74"/>
      <c r="U51" s="74"/>
      <c r="V51" s="74"/>
      <c r="W51" s="74"/>
      <c r="X51" s="74"/>
      <c r="Y51" s="76">
        <f t="shared" si="31"/>
        <v>1</v>
      </c>
      <c r="Z51" s="76">
        <f t="shared" si="51"/>
        <v>1</v>
      </c>
      <c r="AA51" s="76">
        <f t="shared" si="51"/>
        <v>0.90476000000000001</v>
      </c>
      <c r="AB51" s="76">
        <f t="shared" si="52"/>
        <v>9.5239999999999991E-2</v>
      </c>
      <c r="AC51" s="76">
        <f t="shared" si="53"/>
        <v>0.2</v>
      </c>
      <c r="AD51" s="76">
        <f t="shared" si="54"/>
        <v>0</v>
      </c>
      <c r="AE51" s="75">
        <f t="shared" si="55"/>
        <v>9.5239999999999991E-2</v>
      </c>
      <c r="AF51" s="94"/>
      <c r="AG51" s="75"/>
      <c r="AH51" s="75"/>
      <c r="AI51" s="128"/>
      <c r="AJ51" s="256"/>
      <c r="AK51" s="256"/>
      <c r="AL51" s="128"/>
      <c r="AM51" s="128"/>
      <c r="AN51" s="128"/>
      <c r="AO51" s="128"/>
      <c r="AP51" s="128"/>
    </row>
    <row r="52" spans="1:42" ht="30" hidden="1" customHeight="1" x14ac:dyDescent="0.25">
      <c r="A52" s="73" t="s">
        <v>57</v>
      </c>
      <c r="B52" s="224" t="s">
        <v>58</v>
      </c>
      <c r="C52" s="76">
        <v>0.1</v>
      </c>
      <c r="D52" s="74">
        <v>0.2</v>
      </c>
      <c r="E52" s="74">
        <v>0.2</v>
      </c>
      <c r="F52" s="75">
        <f t="shared" si="44"/>
        <v>1</v>
      </c>
      <c r="G52" s="74">
        <v>0.2</v>
      </c>
      <c r="H52" s="74">
        <v>0.2</v>
      </c>
      <c r="I52" s="76">
        <f t="shared" si="48"/>
        <v>1</v>
      </c>
      <c r="J52" s="74">
        <v>0.2</v>
      </c>
      <c r="K52" s="74">
        <v>0.2</v>
      </c>
      <c r="L52" s="76">
        <f t="shared" si="49"/>
        <v>1</v>
      </c>
      <c r="M52" s="74">
        <v>0.2</v>
      </c>
      <c r="N52" s="74">
        <v>0.2</v>
      </c>
      <c r="O52" s="76">
        <f t="shared" si="30"/>
        <v>1</v>
      </c>
      <c r="P52" s="74">
        <v>0.2</v>
      </c>
      <c r="Q52" s="74">
        <v>0.2</v>
      </c>
      <c r="R52" s="76">
        <f t="shared" si="56"/>
        <v>1</v>
      </c>
      <c r="S52" s="74"/>
      <c r="T52" s="74"/>
      <c r="U52" s="74"/>
      <c r="V52" s="74"/>
      <c r="W52" s="74"/>
      <c r="X52" s="74"/>
      <c r="Y52" s="76">
        <f t="shared" si="31"/>
        <v>1</v>
      </c>
      <c r="Z52" s="76">
        <f t="shared" si="51"/>
        <v>1</v>
      </c>
      <c r="AA52" s="76">
        <f t="shared" si="51"/>
        <v>1</v>
      </c>
      <c r="AB52" s="76">
        <f t="shared" si="52"/>
        <v>0</v>
      </c>
      <c r="AC52" s="76">
        <f t="shared" si="53"/>
        <v>0.2</v>
      </c>
      <c r="AD52" s="76">
        <f t="shared" si="54"/>
        <v>0</v>
      </c>
      <c r="AE52" s="75">
        <f t="shared" si="55"/>
        <v>0</v>
      </c>
      <c r="AF52" s="94"/>
      <c r="AG52" s="75"/>
      <c r="AH52" s="75"/>
      <c r="AI52" s="128"/>
      <c r="AJ52" s="256"/>
      <c r="AK52" s="256"/>
      <c r="AL52" s="128"/>
      <c r="AM52" s="128"/>
      <c r="AN52" s="128"/>
      <c r="AO52" s="128"/>
      <c r="AP52" s="128"/>
    </row>
    <row r="53" spans="1:42" ht="40.5" customHeight="1" x14ac:dyDescent="0.25">
      <c r="A53" s="304" t="s">
        <v>537</v>
      </c>
      <c r="B53" s="123" t="s">
        <v>288</v>
      </c>
      <c r="C53" s="5">
        <v>0.1429</v>
      </c>
      <c r="D53" s="128"/>
      <c r="E53" s="128"/>
      <c r="F53" s="10"/>
      <c r="G53" s="128"/>
      <c r="H53" s="128"/>
      <c r="I53" s="5"/>
      <c r="J53" s="128"/>
      <c r="K53" s="128"/>
      <c r="L53" s="5"/>
      <c r="M53" s="128"/>
      <c r="N53" s="128"/>
      <c r="O53" s="5"/>
      <c r="P53" s="128"/>
      <c r="Q53" s="128"/>
      <c r="R53" s="5"/>
      <c r="S53" s="128"/>
      <c r="T53" s="128"/>
      <c r="U53" s="128"/>
      <c r="V53" s="128"/>
      <c r="W53" s="128"/>
      <c r="X53" s="128"/>
      <c r="Y53" s="8"/>
      <c r="Z53" s="5"/>
      <c r="AA53" s="5"/>
      <c r="AB53" s="5"/>
      <c r="AC53" s="5"/>
      <c r="AD53" s="5"/>
      <c r="AE53" s="42"/>
      <c r="AF53" s="9"/>
      <c r="AG53" s="42"/>
      <c r="AH53" s="93" t="s">
        <v>295</v>
      </c>
      <c r="AI53" s="109">
        <v>0.16669999999999999</v>
      </c>
      <c r="AJ53" s="109">
        <f>+AI53*0.9</f>
        <v>0.15003</v>
      </c>
      <c r="AK53" s="392">
        <f t="shared" ref="AK53:AK60" si="57">+AJ53/AI53</f>
        <v>0.9</v>
      </c>
      <c r="AL53" s="109">
        <v>0.16669999999999999</v>
      </c>
      <c r="AM53" s="109">
        <v>0.16669999999999999</v>
      </c>
      <c r="AN53" s="109">
        <v>0.16669999999999999</v>
      </c>
      <c r="AO53" s="109">
        <v>0.16669999999999999</v>
      </c>
      <c r="AP53" s="109">
        <v>0.16669999999999999</v>
      </c>
    </row>
    <row r="54" spans="1:42" ht="36" customHeight="1" x14ac:dyDescent="0.25">
      <c r="A54" s="304"/>
      <c r="B54" s="123" t="s">
        <v>289</v>
      </c>
      <c r="C54" s="5">
        <v>0.1429</v>
      </c>
      <c r="D54" s="128"/>
      <c r="E54" s="128"/>
      <c r="F54" s="10"/>
      <c r="G54" s="128"/>
      <c r="H54" s="128"/>
      <c r="I54" s="5"/>
      <c r="J54" s="128"/>
      <c r="K54" s="128"/>
      <c r="L54" s="5"/>
      <c r="M54" s="128"/>
      <c r="N54" s="128"/>
      <c r="O54" s="5"/>
      <c r="P54" s="128"/>
      <c r="Q54" s="128"/>
      <c r="R54" s="5"/>
      <c r="S54" s="128"/>
      <c r="T54" s="128"/>
      <c r="U54" s="128"/>
      <c r="V54" s="128"/>
      <c r="W54" s="128"/>
      <c r="X54" s="128"/>
      <c r="Y54" s="8"/>
      <c r="Z54" s="5"/>
      <c r="AA54" s="5"/>
      <c r="AB54" s="5"/>
      <c r="AC54" s="5"/>
      <c r="AD54" s="5"/>
      <c r="AE54" s="42"/>
      <c r="AF54" s="9"/>
      <c r="AG54" s="42"/>
      <c r="AH54" s="93" t="s">
        <v>296</v>
      </c>
      <c r="AI54" s="109">
        <v>0.5</v>
      </c>
      <c r="AJ54" s="109">
        <v>0.2</v>
      </c>
      <c r="AK54" s="392">
        <f t="shared" si="57"/>
        <v>0.4</v>
      </c>
      <c r="AL54" s="109">
        <v>0.5</v>
      </c>
      <c r="AM54" s="109">
        <v>0</v>
      </c>
      <c r="AN54" s="109">
        <v>0</v>
      </c>
      <c r="AO54" s="109">
        <v>0</v>
      </c>
      <c r="AP54" s="109">
        <v>0</v>
      </c>
    </row>
    <row r="55" spans="1:42" ht="49.5" hidden="1" customHeight="1" x14ac:dyDescent="0.25">
      <c r="A55" s="174" t="s">
        <v>538</v>
      </c>
      <c r="B55" s="123" t="s">
        <v>290</v>
      </c>
      <c r="C55" s="5">
        <v>0.1429</v>
      </c>
      <c r="D55" s="128"/>
      <c r="E55" s="128"/>
      <c r="F55" s="10"/>
      <c r="G55" s="128"/>
      <c r="H55" s="128"/>
      <c r="I55" s="5"/>
      <c r="J55" s="128"/>
      <c r="K55" s="128"/>
      <c r="L55" s="5"/>
      <c r="M55" s="128"/>
      <c r="N55" s="128"/>
      <c r="O55" s="5"/>
      <c r="P55" s="128"/>
      <c r="Q55" s="128"/>
      <c r="R55" s="5"/>
      <c r="S55" s="128"/>
      <c r="T55" s="128"/>
      <c r="U55" s="128"/>
      <c r="V55" s="128"/>
      <c r="W55" s="128"/>
      <c r="X55" s="128"/>
      <c r="Y55" s="8"/>
      <c r="Z55" s="5"/>
      <c r="AA55" s="5"/>
      <c r="AB55" s="5"/>
      <c r="AC55" s="5"/>
      <c r="AD55" s="5"/>
      <c r="AE55" s="42"/>
      <c r="AF55" s="9"/>
      <c r="AG55" s="42"/>
      <c r="AH55" s="93" t="s">
        <v>297</v>
      </c>
      <c r="AI55" s="109"/>
      <c r="AJ55" s="109"/>
      <c r="AK55" s="5"/>
      <c r="AL55" s="109">
        <v>0</v>
      </c>
      <c r="AM55" s="109">
        <v>0.25</v>
      </c>
      <c r="AN55" s="109">
        <v>0.25</v>
      </c>
      <c r="AO55" s="109">
        <v>0.25</v>
      </c>
      <c r="AP55" s="109">
        <v>0.25</v>
      </c>
    </row>
    <row r="56" spans="1:42" ht="60" x14ac:dyDescent="0.25">
      <c r="A56" s="173" t="s">
        <v>539</v>
      </c>
      <c r="B56" s="97" t="s">
        <v>291</v>
      </c>
      <c r="C56" s="5">
        <v>0.1429</v>
      </c>
      <c r="D56" s="128"/>
      <c r="E56" s="128"/>
      <c r="F56" s="10"/>
      <c r="G56" s="128"/>
      <c r="H56" s="128"/>
      <c r="I56" s="5"/>
      <c r="J56" s="128"/>
      <c r="K56" s="128"/>
      <c r="L56" s="5"/>
      <c r="M56" s="128"/>
      <c r="N56" s="128"/>
      <c r="O56" s="5"/>
      <c r="P56" s="128"/>
      <c r="Q56" s="128"/>
      <c r="R56" s="5"/>
      <c r="S56" s="128"/>
      <c r="T56" s="128"/>
      <c r="U56" s="128"/>
      <c r="V56" s="128"/>
      <c r="W56" s="128"/>
      <c r="X56" s="128"/>
      <c r="Y56" s="8"/>
      <c r="Z56" s="5"/>
      <c r="AA56" s="5"/>
      <c r="AB56" s="5"/>
      <c r="AC56" s="5"/>
      <c r="AD56" s="5"/>
      <c r="AE56" s="42"/>
      <c r="AF56" s="9"/>
      <c r="AG56" s="42"/>
      <c r="AH56" s="93" t="s">
        <v>298</v>
      </c>
      <c r="AI56" s="109">
        <v>0.16669999999999999</v>
      </c>
      <c r="AJ56" s="109">
        <v>0.16669999999999999</v>
      </c>
      <c r="AK56" s="5">
        <f t="shared" si="57"/>
        <v>1</v>
      </c>
      <c r="AL56" s="109">
        <v>0.16669999999999999</v>
      </c>
      <c r="AM56" s="109">
        <v>0.16669999999999999</v>
      </c>
      <c r="AN56" s="109">
        <v>0.16669999999999999</v>
      </c>
      <c r="AO56" s="109">
        <v>0.16669999999999999</v>
      </c>
      <c r="AP56" s="109">
        <v>0.16669999999999999</v>
      </c>
    </row>
    <row r="57" spans="1:42" ht="54" customHeight="1" x14ac:dyDescent="0.25">
      <c r="A57" s="303" t="s">
        <v>537</v>
      </c>
      <c r="B57" s="97" t="s">
        <v>292</v>
      </c>
      <c r="C57" s="5">
        <v>0.1429</v>
      </c>
      <c r="D57" s="128"/>
      <c r="E57" s="128"/>
      <c r="F57" s="10"/>
      <c r="G57" s="128"/>
      <c r="H57" s="128"/>
      <c r="I57" s="5"/>
      <c r="J57" s="128"/>
      <c r="K57" s="128"/>
      <c r="L57" s="5"/>
      <c r="M57" s="128"/>
      <c r="N57" s="128"/>
      <c r="O57" s="5"/>
      <c r="P57" s="128"/>
      <c r="Q57" s="128"/>
      <c r="R57" s="5"/>
      <c r="S57" s="128"/>
      <c r="T57" s="128"/>
      <c r="U57" s="128"/>
      <c r="V57" s="128"/>
      <c r="W57" s="128"/>
      <c r="X57" s="128"/>
      <c r="Y57" s="8"/>
      <c r="Z57" s="5"/>
      <c r="AA57" s="5"/>
      <c r="AB57" s="5"/>
      <c r="AC57" s="5"/>
      <c r="AD57" s="5"/>
      <c r="AE57" s="42"/>
      <c r="AF57" s="9"/>
      <c r="AG57" s="42"/>
      <c r="AH57" s="93" t="s">
        <v>299</v>
      </c>
      <c r="AI57" s="109">
        <v>0.16669999999999999</v>
      </c>
      <c r="AJ57" s="109">
        <v>0.16669999999999999</v>
      </c>
      <c r="AK57" s="5">
        <f t="shared" si="57"/>
        <v>1</v>
      </c>
      <c r="AL57" s="109">
        <v>0.16669999999999999</v>
      </c>
      <c r="AM57" s="109">
        <v>0.16669999999999999</v>
      </c>
      <c r="AN57" s="109">
        <v>0.16669999999999999</v>
      </c>
      <c r="AO57" s="109">
        <v>0.16669999999999999</v>
      </c>
      <c r="AP57" s="109">
        <v>0.16669999999999999</v>
      </c>
    </row>
    <row r="58" spans="1:42" ht="54" x14ac:dyDescent="0.25">
      <c r="A58" s="303"/>
      <c r="B58" s="97" t="s">
        <v>293</v>
      </c>
      <c r="C58" s="5">
        <v>0.1429</v>
      </c>
      <c r="D58" s="128"/>
      <c r="E58" s="128"/>
      <c r="F58" s="10"/>
      <c r="G58" s="128"/>
      <c r="H58" s="128"/>
      <c r="I58" s="5"/>
      <c r="J58" s="128"/>
      <c r="K58" s="128"/>
      <c r="L58" s="5"/>
      <c r="M58" s="128"/>
      <c r="N58" s="128"/>
      <c r="O58" s="5"/>
      <c r="P58" s="128"/>
      <c r="Q58" s="128"/>
      <c r="R58" s="5"/>
      <c r="S58" s="128"/>
      <c r="T58" s="128"/>
      <c r="U58" s="128"/>
      <c r="V58" s="128"/>
      <c r="W58" s="128"/>
      <c r="X58" s="128"/>
      <c r="Y58" s="8"/>
      <c r="Z58" s="5"/>
      <c r="AA58" s="5"/>
      <c r="AB58" s="5"/>
      <c r="AC58" s="5"/>
      <c r="AD58" s="5"/>
      <c r="AE58" s="42"/>
      <c r="AF58" s="9"/>
      <c r="AG58" s="42"/>
      <c r="AH58" s="93" t="s">
        <v>300</v>
      </c>
      <c r="AI58" s="109">
        <v>0.16669999999999999</v>
      </c>
      <c r="AJ58" s="109">
        <v>0.16669999999999999</v>
      </c>
      <c r="AK58" s="5">
        <f t="shared" si="57"/>
        <v>1</v>
      </c>
      <c r="AL58" s="109">
        <v>0.16669999999999999</v>
      </c>
      <c r="AM58" s="109">
        <v>0.16669999999999999</v>
      </c>
      <c r="AN58" s="109">
        <v>0.16669999999999999</v>
      </c>
      <c r="AO58" s="109">
        <v>0.16669999999999999</v>
      </c>
      <c r="AP58" s="109">
        <v>0.16669999999999999</v>
      </c>
    </row>
    <row r="59" spans="1:42" ht="40.5" x14ac:dyDescent="0.25">
      <c r="A59" s="303"/>
      <c r="B59" s="97" t="s">
        <v>294</v>
      </c>
      <c r="C59" s="5">
        <v>0.1429</v>
      </c>
      <c r="D59" s="128"/>
      <c r="E59" s="128"/>
      <c r="F59" s="10"/>
      <c r="G59" s="128"/>
      <c r="H59" s="128"/>
      <c r="I59" s="5"/>
      <c r="J59" s="128"/>
      <c r="K59" s="128"/>
      <c r="L59" s="5"/>
      <c r="M59" s="128"/>
      <c r="N59" s="128"/>
      <c r="O59" s="5"/>
      <c r="P59" s="128"/>
      <c r="Q59" s="128"/>
      <c r="R59" s="5"/>
      <c r="S59" s="128"/>
      <c r="T59" s="128"/>
      <c r="U59" s="128"/>
      <c r="V59" s="128"/>
      <c r="W59" s="128"/>
      <c r="X59" s="128"/>
      <c r="Y59" s="8"/>
      <c r="Z59" s="5"/>
      <c r="AA59" s="5"/>
      <c r="AB59" s="5"/>
      <c r="AC59" s="5"/>
      <c r="AD59" s="5"/>
      <c r="AE59" s="42"/>
      <c r="AF59" s="9"/>
      <c r="AG59" s="42"/>
      <c r="AH59" s="93" t="s">
        <v>301</v>
      </c>
      <c r="AI59" s="109">
        <v>0.16669999999999999</v>
      </c>
      <c r="AJ59" s="109">
        <v>0.16669999999999999</v>
      </c>
      <c r="AK59" s="5">
        <f t="shared" si="57"/>
        <v>1</v>
      </c>
      <c r="AL59" s="109">
        <v>0.16669999999999999</v>
      </c>
      <c r="AM59" s="109">
        <v>0.16669999999999999</v>
      </c>
      <c r="AN59" s="109">
        <v>0.16669999999999999</v>
      </c>
      <c r="AO59" s="109">
        <v>0.16669999999999999</v>
      </c>
      <c r="AP59" s="109">
        <v>0.16669999999999999</v>
      </c>
    </row>
    <row r="60" spans="1:42" ht="30" customHeight="1" x14ac:dyDescent="0.25">
      <c r="A60" s="30"/>
      <c r="B60" s="221" t="s">
        <v>59</v>
      </c>
      <c r="C60" s="37">
        <v>0.3</v>
      </c>
      <c r="D60" s="10">
        <f>+D61*$C$61+D62*$C$62</f>
        <v>0.2</v>
      </c>
      <c r="E60" s="10">
        <f>+E61*$C$61+E62*$C$62</f>
        <v>0.2</v>
      </c>
      <c r="F60" s="10">
        <f t="shared" si="44"/>
        <v>1</v>
      </c>
      <c r="G60" s="10">
        <f t="shared" ref="G60:X60" si="58">+G61*$C$61+G62*$C$62</f>
        <v>0.23</v>
      </c>
      <c r="H60" s="10">
        <f t="shared" si="58"/>
        <v>9.9999999999999992E-2</v>
      </c>
      <c r="I60" s="10">
        <f>+H60/G60</f>
        <v>0.43478260869565211</v>
      </c>
      <c r="J60" s="10">
        <f t="shared" si="58"/>
        <v>0.03</v>
      </c>
      <c r="K60" s="10">
        <f t="shared" si="58"/>
        <v>0.03</v>
      </c>
      <c r="L60" s="10">
        <f>+K60/J60</f>
        <v>1</v>
      </c>
      <c r="M60" s="10">
        <f t="shared" si="58"/>
        <v>0.03</v>
      </c>
      <c r="N60" s="10">
        <f t="shared" si="58"/>
        <v>0.03</v>
      </c>
      <c r="O60" s="10">
        <f t="shared" si="30"/>
        <v>1</v>
      </c>
      <c r="P60" s="10">
        <f t="shared" si="58"/>
        <v>0.11</v>
      </c>
      <c r="Q60" s="10">
        <f t="shared" si="58"/>
        <v>0.11</v>
      </c>
      <c r="R60" s="10">
        <f>+Q60/P60</f>
        <v>1</v>
      </c>
      <c r="S60" s="10">
        <f t="shared" si="58"/>
        <v>6.7500000000000004E-2</v>
      </c>
      <c r="T60" s="10">
        <f t="shared" si="58"/>
        <v>6.7500000000000004E-2</v>
      </c>
      <c r="U60" s="10">
        <f t="shared" si="58"/>
        <v>6.7500000000000004E-2</v>
      </c>
      <c r="V60" s="10">
        <f t="shared" si="58"/>
        <v>6.7500000000000004E-2</v>
      </c>
      <c r="W60" s="10">
        <f t="shared" si="58"/>
        <v>6.7500000000000004E-2</v>
      </c>
      <c r="X60" s="10">
        <f t="shared" si="58"/>
        <v>6.7500000000000004E-2</v>
      </c>
      <c r="Y60" s="8">
        <f t="shared" si="31"/>
        <v>1.0050000000000001</v>
      </c>
      <c r="Z60" s="10">
        <f t="shared" ref="Z60:AD60" si="59">+Z61*$C$61+Z62*$C$62</f>
        <v>0.60000000000000009</v>
      </c>
      <c r="AA60" s="10">
        <f t="shared" si="59"/>
        <v>0.47000000000000008</v>
      </c>
      <c r="AB60" s="10">
        <f t="shared" si="59"/>
        <v>0.13000000000000003</v>
      </c>
      <c r="AC60" s="10">
        <f t="shared" si="59"/>
        <v>0.11</v>
      </c>
      <c r="AD60" s="10">
        <f t="shared" si="59"/>
        <v>0.40500000000000003</v>
      </c>
      <c r="AE60" s="10">
        <f>+AE61*$C$61+AE62*$C$62</f>
        <v>0.53500000000000003</v>
      </c>
      <c r="AF60" s="22"/>
      <c r="AG60" s="10">
        <v>0.53500000000000003</v>
      </c>
      <c r="AH60" s="10"/>
      <c r="AI60" s="10">
        <f>+AI63*$C$63+AI64*$C$64+AI65*$C$65+AI66*$C$66+AI67*$C$67+AI68*$C$68+AI69*$C$69+AI70*$C$70+AI71*$C$71+AI72*$C$72</f>
        <v>0.16660000000000005</v>
      </c>
      <c r="AJ60" s="10">
        <f t="shared" ref="AJ60" si="60">+AJ63*$C$63+AJ64*$C$64+AJ65*$C$65+AJ66*$C$66+AJ67*$C$67+AJ68*$C$68+AJ69*$C$69+AJ70*$C$70+AJ71*$C$71+AJ72*$C$72</f>
        <v>0.15077620000000003</v>
      </c>
      <c r="AK60" s="10">
        <f t="shared" si="57"/>
        <v>0.90501920768307309</v>
      </c>
      <c r="AL60" s="10" t="e">
        <f>+AL63*$C$63+AL64*$C$64+AL65*$C$65+AL66*$C$66+AL67*$C$67+AL68*$C$68+AL69*$C$69+AL70*$C$70+#REF!*#REF!+AL71*$C$71+AL72*$C$72</f>
        <v>#REF!</v>
      </c>
      <c r="AM60" s="10" t="e">
        <f>+AM63*$C$63+AM64*$C$64+AM65*$C$65+AM66*$C$66+AM67*$C$67+AM68*$C$68+AM69*$C$69+AM70*$C$70+#REF!*#REF!+AM71*$C$71+AM72*$C$72</f>
        <v>#REF!</v>
      </c>
      <c r="AN60" s="10" t="e">
        <f>+AN63*$C$63+AN64*$C$64+AN65*$C$65+AN66*$C$66+AN67*$C$67+AN68*$C$68+AN69*$C$69+AN70*$C$70+#REF!*#REF!+AN71*$C$71+AN72*$C$72</f>
        <v>#REF!</v>
      </c>
      <c r="AO60" s="10" t="e">
        <f>+AO63*$C$63+AO64*$C$64+AO65*$C$65+AO66*$C$66+AO67*$C$67+AO68*$C$68+AO69*$C$69+AO70*$C$70+#REF!*#REF!+AO71*$C$71+AO72*$C$72</f>
        <v>#REF!</v>
      </c>
      <c r="AP60" s="10" t="e">
        <f>+AP63*$C$63+AP64*$C$64+AP65*$C$65+AP66*$C$66+AP67*$C$67+AP68*$C$68+AP69*$C$69+AP70*$C$70+#REF!*#REF!+AP71*$C$71+AP72*$C$72</f>
        <v>#REF!</v>
      </c>
    </row>
    <row r="61" spans="1:42" ht="30" hidden="1" customHeight="1" x14ac:dyDescent="0.25">
      <c r="A61" s="73" t="s">
        <v>60</v>
      </c>
      <c r="B61" s="222" t="s">
        <v>61</v>
      </c>
      <c r="C61" s="76">
        <v>0.5</v>
      </c>
      <c r="D61" s="74"/>
      <c r="E61" s="74"/>
      <c r="F61" s="75"/>
      <c r="G61" s="74">
        <v>0.4</v>
      </c>
      <c r="H61" s="74">
        <f>40%*35%</f>
        <v>0.13999999999999999</v>
      </c>
      <c r="I61" s="76">
        <f t="shared" ref="I61:I62" si="61">+H61/G61</f>
        <v>0.34999999999999992</v>
      </c>
      <c r="J61" s="74"/>
      <c r="K61" s="74"/>
      <c r="L61" s="76"/>
      <c r="M61" s="74"/>
      <c r="N61" s="74"/>
      <c r="O61" s="76"/>
      <c r="P61" s="74">
        <v>0.16</v>
      </c>
      <c r="Q61" s="74">
        <v>0.16</v>
      </c>
      <c r="R61" s="74"/>
      <c r="S61" s="74">
        <v>7.4999999999999997E-2</v>
      </c>
      <c r="T61" s="74">
        <v>7.4999999999999997E-2</v>
      </c>
      <c r="U61" s="74">
        <v>7.4999999999999997E-2</v>
      </c>
      <c r="V61" s="74">
        <v>7.4999999999999997E-2</v>
      </c>
      <c r="W61" s="74">
        <v>7.4999999999999997E-2</v>
      </c>
      <c r="X61" s="74">
        <v>7.4999999999999997E-2</v>
      </c>
      <c r="Y61" s="76">
        <f t="shared" si="31"/>
        <v>1.0099999999999998</v>
      </c>
      <c r="Z61" s="76">
        <f t="shared" ref="Z61:AA62" si="62">+D61+G61+J61+M61+P61</f>
        <v>0.56000000000000005</v>
      </c>
      <c r="AA61" s="76">
        <f t="shared" si="62"/>
        <v>0.3</v>
      </c>
      <c r="AB61" s="76">
        <f t="shared" ref="AB61:AB62" si="63">+Z61-AA61</f>
        <v>0.26000000000000006</v>
      </c>
      <c r="AC61" s="76">
        <f t="shared" ref="AC61:AC62" si="64">+P61</f>
        <v>0.16</v>
      </c>
      <c r="AD61" s="76">
        <f t="shared" ref="AD61:AD62" si="65">+S61+T61+U61+V61+W61+X61</f>
        <v>0.45</v>
      </c>
      <c r="AE61" s="75">
        <f>+AB61+AD61</f>
        <v>0.71000000000000008</v>
      </c>
      <c r="AF61" s="94" t="s">
        <v>62</v>
      </c>
      <c r="AG61" s="75"/>
      <c r="AH61" s="75"/>
      <c r="AI61" s="75"/>
      <c r="AJ61" s="75"/>
      <c r="AK61" s="75"/>
      <c r="AL61" s="75"/>
      <c r="AM61" s="75"/>
      <c r="AN61" s="75"/>
      <c r="AO61" s="75"/>
      <c r="AP61" s="75"/>
    </row>
    <row r="62" spans="1:42" ht="30" hidden="1" customHeight="1" x14ac:dyDescent="0.25">
      <c r="A62" s="73" t="s">
        <v>63</v>
      </c>
      <c r="B62" s="222" t="s">
        <v>64</v>
      </c>
      <c r="C62" s="76">
        <v>0.5</v>
      </c>
      <c r="D62" s="98">
        <v>0.4</v>
      </c>
      <c r="E62" s="98">
        <v>0.4</v>
      </c>
      <c r="F62" s="75">
        <f t="shared" si="44"/>
        <v>1</v>
      </c>
      <c r="G62" s="98">
        <v>0.06</v>
      </c>
      <c r="H62" s="98">
        <v>0.06</v>
      </c>
      <c r="I62" s="76">
        <f t="shared" si="61"/>
        <v>1</v>
      </c>
      <c r="J62" s="98">
        <v>0.06</v>
      </c>
      <c r="K62" s="98">
        <v>0.06</v>
      </c>
      <c r="L62" s="76">
        <f t="shared" ref="L62" si="66">+K62/J62</f>
        <v>1</v>
      </c>
      <c r="M62" s="98">
        <v>0.06</v>
      </c>
      <c r="N62" s="98">
        <v>0.06</v>
      </c>
      <c r="O62" s="76">
        <f t="shared" si="30"/>
        <v>1</v>
      </c>
      <c r="P62" s="98">
        <v>0.06</v>
      </c>
      <c r="Q62" s="98">
        <v>0.06</v>
      </c>
      <c r="R62" s="76">
        <f t="shared" ref="R62" si="67">+Q62/P62</f>
        <v>1</v>
      </c>
      <c r="S62" s="98">
        <v>0.06</v>
      </c>
      <c r="T62" s="98">
        <v>0.06</v>
      </c>
      <c r="U62" s="98">
        <v>0.06</v>
      </c>
      <c r="V62" s="98">
        <v>0.06</v>
      </c>
      <c r="W62" s="98">
        <v>0.06</v>
      </c>
      <c r="X62" s="98">
        <v>0.06</v>
      </c>
      <c r="Y62" s="76">
        <f t="shared" si="31"/>
        <v>1.0000000000000004</v>
      </c>
      <c r="Z62" s="76">
        <f t="shared" si="62"/>
        <v>0.64000000000000012</v>
      </c>
      <c r="AA62" s="76">
        <f t="shared" si="62"/>
        <v>0.64000000000000012</v>
      </c>
      <c r="AB62" s="76">
        <f t="shared" si="63"/>
        <v>0</v>
      </c>
      <c r="AC62" s="76">
        <f t="shared" si="64"/>
        <v>0.06</v>
      </c>
      <c r="AD62" s="76">
        <f t="shared" si="65"/>
        <v>0.36</v>
      </c>
      <c r="AE62" s="75">
        <f>+AB62+AD62</f>
        <v>0.36</v>
      </c>
      <c r="AF62" s="94" t="s">
        <v>65</v>
      </c>
      <c r="AG62" s="75"/>
      <c r="AH62" s="75"/>
      <c r="AI62" s="75"/>
      <c r="AJ62" s="75"/>
      <c r="AK62" s="75"/>
      <c r="AL62" s="75"/>
      <c r="AM62" s="75"/>
      <c r="AN62" s="75"/>
      <c r="AO62" s="75"/>
      <c r="AP62" s="75"/>
    </row>
    <row r="63" spans="1:42" ht="40.5" x14ac:dyDescent="0.25">
      <c r="A63" s="284" t="s">
        <v>539</v>
      </c>
      <c r="B63" s="225" t="s">
        <v>302</v>
      </c>
      <c r="C63" s="5">
        <v>0.1</v>
      </c>
      <c r="D63" s="122"/>
      <c r="E63" s="122"/>
      <c r="F63" s="10"/>
      <c r="G63" s="122"/>
      <c r="H63" s="122"/>
      <c r="I63" s="5"/>
      <c r="J63" s="122"/>
      <c r="K63" s="122"/>
      <c r="L63" s="5"/>
      <c r="M63" s="122"/>
      <c r="N63" s="122"/>
      <c r="O63" s="5"/>
      <c r="P63" s="122"/>
      <c r="Q63" s="122"/>
      <c r="R63" s="5"/>
      <c r="S63" s="122"/>
      <c r="T63" s="122"/>
      <c r="U63" s="122"/>
      <c r="V63" s="122"/>
      <c r="W63" s="122"/>
      <c r="X63" s="122"/>
      <c r="Y63" s="8"/>
      <c r="Z63" s="5"/>
      <c r="AA63" s="5"/>
      <c r="AB63" s="5"/>
      <c r="AC63" s="5"/>
      <c r="AD63" s="5"/>
      <c r="AE63" s="42"/>
      <c r="AF63" s="9"/>
      <c r="AG63" s="42"/>
      <c r="AH63" s="99" t="s">
        <v>312</v>
      </c>
      <c r="AI63" s="100">
        <v>0.1666</v>
      </c>
      <c r="AJ63" s="263">
        <v>0.1666</v>
      </c>
      <c r="AK63" s="5">
        <f t="shared" ref="AK63:AK72" si="68">+AJ63/AI63</f>
        <v>1</v>
      </c>
      <c r="AL63" s="100">
        <v>0.1666</v>
      </c>
      <c r="AM63" s="100">
        <v>0.1666</v>
      </c>
      <c r="AN63" s="100">
        <v>0.1666</v>
      </c>
      <c r="AO63" s="100">
        <v>0.1666</v>
      </c>
      <c r="AP63" s="100">
        <v>0.1666</v>
      </c>
    </row>
    <row r="64" spans="1:42" ht="40.5" x14ac:dyDescent="0.25">
      <c r="A64" s="284"/>
      <c r="B64" s="225" t="s">
        <v>303</v>
      </c>
      <c r="C64" s="5">
        <v>0.1</v>
      </c>
      <c r="D64" s="122"/>
      <c r="E64" s="122"/>
      <c r="F64" s="10"/>
      <c r="G64" s="122"/>
      <c r="H64" s="122"/>
      <c r="I64" s="5"/>
      <c r="J64" s="122"/>
      <c r="K64" s="122"/>
      <c r="L64" s="5"/>
      <c r="M64" s="122"/>
      <c r="N64" s="122"/>
      <c r="O64" s="5"/>
      <c r="P64" s="122"/>
      <c r="Q64" s="122"/>
      <c r="R64" s="5"/>
      <c r="S64" s="122"/>
      <c r="T64" s="122"/>
      <c r="U64" s="122"/>
      <c r="V64" s="122"/>
      <c r="W64" s="122"/>
      <c r="X64" s="122"/>
      <c r="Y64" s="8"/>
      <c r="Z64" s="5"/>
      <c r="AA64" s="5"/>
      <c r="AB64" s="5"/>
      <c r="AC64" s="5"/>
      <c r="AD64" s="5"/>
      <c r="AE64" s="42"/>
      <c r="AF64" s="9"/>
      <c r="AG64" s="42"/>
      <c r="AH64" s="99" t="s">
        <v>313</v>
      </c>
      <c r="AI64" s="100">
        <v>0.1666</v>
      </c>
      <c r="AJ64" s="263">
        <v>0.08</v>
      </c>
      <c r="AK64" s="392">
        <f t="shared" si="68"/>
        <v>0.48019207683073228</v>
      </c>
      <c r="AL64" s="100">
        <v>0.1666</v>
      </c>
      <c r="AM64" s="100">
        <v>0.1666</v>
      </c>
      <c r="AN64" s="100">
        <v>0.1666</v>
      </c>
      <c r="AO64" s="100">
        <v>0.1666</v>
      </c>
      <c r="AP64" s="100">
        <v>0.1666</v>
      </c>
    </row>
    <row r="65" spans="1:42" ht="27" x14ac:dyDescent="0.25">
      <c r="A65" s="284"/>
      <c r="B65" s="225" t="s">
        <v>304</v>
      </c>
      <c r="C65" s="5">
        <v>0.1</v>
      </c>
      <c r="D65" s="122"/>
      <c r="E65" s="122"/>
      <c r="F65" s="10"/>
      <c r="G65" s="122"/>
      <c r="H65" s="122"/>
      <c r="I65" s="5"/>
      <c r="J65" s="122"/>
      <c r="K65" s="122"/>
      <c r="L65" s="5"/>
      <c r="M65" s="122"/>
      <c r="N65" s="122"/>
      <c r="O65" s="5"/>
      <c r="P65" s="122"/>
      <c r="Q65" s="122"/>
      <c r="R65" s="5"/>
      <c r="S65" s="122"/>
      <c r="T65" s="122"/>
      <c r="U65" s="122"/>
      <c r="V65" s="122"/>
      <c r="W65" s="122"/>
      <c r="X65" s="122"/>
      <c r="Y65" s="8"/>
      <c r="Z65" s="5"/>
      <c r="AA65" s="5"/>
      <c r="AB65" s="5"/>
      <c r="AC65" s="5"/>
      <c r="AD65" s="5"/>
      <c r="AE65" s="42"/>
      <c r="AF65" s="9"/>
      <c r="AG65" s="42"/>
      <c r="AH65" s="99" t="s">
        <v>314</v>
      </c>
      <c r="AI65" s="100">
        <v>0.1666</v>
      </c>
      <c r="AJ65" s="263">
        <v>0.1666</v>
      </c>
      <c r="AK65" s="5">
        <f t="shared" si="68"/>
        <v>1</v>
      </c>
      <c r="AL65" s="100">
        <v>0.1666</v>
      </c>
      <c r="AM65" s="100">
        <v>0.1666</v>
      </c>
      <c r="AN65" s="100">
        <v>0.1666</v>
      </c>
      <c r="AO65" s="100">
        <v>0.1666</v>
      </c>
      <c r="AP65" s="100">
        <v>0.1666</v>
      </c>
    </row>
    <row r="66" spans="1:42" ht="40.5" x14ac:dyDescent="0.25">
      <c r="A66" s="284"/>
      <c r="B66" s="225" t="s">
        <v>305</v>
      </c>
      <c r="C66" s="5">
        <v>0.1</v>
      </c>
      <c r="D66" s="122"/>
      <c r="E66" s="122"/>
      <c r="F66" s="10"/>
      <c r="G66" s="122"/>
      <c r="H66" s="122"/>
      <c r="I66" s="5"/>
      <c r="J66" s="122"/>
      <c r="K66" s="122"/>
      <c r="L66" s="5"/>
      <c r="M66" s="122"/>
      <c r="N66" s="122"/>
      <c r="O66" s="5"/>
      <c r="P66" s="122"/>
      <c r="Q66" s="122"/>
      <c r="R66" s="5"/>
      <c r="S66" s="122"/>
      <c r="T66" s="122"/>
      <c r="U66" s="122"/>
      <c r="V66" s="122"/>
      <c r="W66" s="122"/>
      <c r="X66" s="122"/>
      <c r="Y66" s="8"/>
      <c r="Z66" s="5"/>
      <c r="AA66" s="5"/>
      <c r="AB66" s="5"/>
      <c r="AC66" s="5"/>
      <c r="AD66" s="5"/>
      <c r="AE66" s="42"/>
      <c r="AF66" s="9"/>
      <c r="AG66" s="42"/>
      <c r="AH66" s="99" t="s">
        <v>315</v>
      </c>
      <c r="AI66" s="100">
        <v>0.1666</v>
      </c>
      <c r="AJ66" s="263">
        <v>0.1666</v>
      </c>
      <c r="AK66" s="5">
        <f t="shared" si="68"/>
        <v>1</v>
      </c>
      <c r="AL66" s="100">
        <v>0.1666</v>
      </c>
      <c r="AM66" s="100">
        <v>0.1666</v>
      </c>
      <c r="AN66" s="100">
        <v>0.1666</v>
      </c>
      <c r="AO66" s="100">
        <v>0.1666</v>
      </c>
      <c r="AP66" s="100">
        <v>0.1666</v>
      </c>
    </row>
    <row r="67" spans="1:42" ht="27" x14ac:dyDescent="0.25">
      <c r="A67" s="284"/>
      <c r="B67" s="225" t="s">
        <v>306</v>
      </c>
      <c r="C67" s="5">
        <v>0.1</v>
      </c>
      <c r="D67" s="122"/>
      <c r="E67" s="122"/>
      <c r="F67" s="10"/>
      <c r="G67" s="122"/>
      <c r="H67" s="122"/>
      <c r="I67" s="5"/>
      <c r="J67" s="122"/>
      <c r="K67" s="122"/>
      <c r="L67" s="5"/>
      <c r="M67" s="122"/>
      <c r="N67" s="122"/>
      <c r="O67" s="5"/>
      <c r="P67" s="122"/>
      <c r="Q67" s="122"/>
      <c r="R67" s="5"/>
      <c r="S67" s="122"/>
      <c r="T67" s="122"/>
      <c r="U67" s="122"/>
      <c r="V67" s="122"/>
      <c r="W67" s="122"/>
      <c r="X67" s="122"/>
      <c r="Y67" s="8"/>
      <c r="Z67" s="5"/>
      <c r="AA67" s="5"/>
      <c r="AB67" s="5"/>
      <c r="AC67" s="5"/>
      <c r="AD67" s="5"/>
      <c r="AE67" s="42"/>
      <c r="AF67" s="9"/>
      <c r="AG67" s="42"/>
      <c r="AH67" s="99" t="s">
        <v>316</v>
      </c>
      <c r="AI67" s="100">
        <v>0.1666</v>
      </c>
      <c r="AJ67" s="263">
        <v>0.1666</v>
      </c>
      <c r="AK67" s="5">
        <f t="shared" si="68"/>
        <v>1</v>
      </c>
      <c r="AL67" s="100">
        <v>0.1666</v>
      </c>
      <c r="AM67" s="100">
        <v>0.1666</v>
      </c>
      <c r="AN67" s="100">
        <v>0.1666</v>
      </c>
      <c r="AO67" s="100">
        <v>0.1666</v>
      </c>
      <c r="AP67" s="100">
        <v>0.1666</v>
      </c>
    </row>
    <row r="68" spans="1:42" ht="41.25" customHeight="1" x14ac:dyDescent="0.25">
      <c r="A68" s="284"/>
      <c r="B68" s="225" t="s">
        <v>307</v>
      </c>
      <c r="C68" s="5">
        <v>0.1</v>
      </c>
      <c r="D68" s="122"/>
      <c r="E68" s="122"/>
      <c r="F68" s="10"/>
      <c r="G68" s="122"/>
      <c r="H68" s="122"/>
      <c r="I68" s="5"/>
      <c r="J68" s="122"/>
      <c r="K68" s="122"/>
      <c r="L68" s="5"/>
      <c r="M68" s="122"/>
      <c r="N68" s="122"/>
      <c r="O68" s="5"/>
      <c r="P68" s="122"/>
      <c r="Q68" s="122"/>
      <c r="R68" s="5"/>
      <c r="S68" s="122"/>
      <c r="T68" s="122"/>
      <c r="U68" s="122"/>
      <c r="V68" s="122"/>
      <c r="W68" s="122"/>
      <c r="X68" s="122"/>
      <c r="Y68" s="8"/>
      <c r="Z68" s="5"/>
      <c r="AA68" s="5"/>
      <c r="AB68" s="5"/>
      <c r="AC68" s="5"/>
      <c r="AD68" s="5"/>
      <c r="AE68" s="42"/>
      <c r="AF68" s="9"/>
      <c r="AG68" s="42"/>
      <c r="AH68" s="99" t="s">
        <v>317</v>
      </c>
      <c r="AI68" s="100">
        <v>0.1666</v>
      </c>
      <c r="AJ68" s="253">
        <f>+(AI68*0.5)*24%+(AI68*0.5)*0.9</f>
        <v>9.4961999999999991E-2</v>
      </c>
      <c r="AK68" s="392">
        <f t="shared" si="68"/>
        <v>0.56999999999999995</v>
      </c>
      <c r="AL68" s="100">
        <v>0.1666</v>
      </c>
      <c r="AM68" s="100">
        <v>0.1666</v>
      </c>
      <c r="AN68" s="100">
        <v>0.1666</v>
      </c>
      <c r="AO68" s="100">
        <v>0.1666</v>
      </c>
      <c r="AP68" s="100">
        <v>0.1666</v>
      </c>
    </row>
    <row r="69" spans="1:42" ht="40.5" x14ac:dyDescent="0.25">
      <c r="A69" s="284"/>
      <c r="B69" s="225" t="s">
        <v>308</v>
      </c>
      <c r="C69" s="5">
        <v>0.1</v>
      </c>
      <c r="D69" s="122"/>
      <c r="E69" s="122"/>
      <c r="F69" s="10"/>
      <c r="G69" s="122"/>
      <c r="H69" s="122"/>
      <c r="I69" s="5"/>
      <c r="J69" s="122"/>
      <c r="K69" s="122"/>
      <c r="L69" s="5"/>
      <c r="M69" s="122"/>
      <c r="N69" s="122"/>
      <c r="O69" s="5"/>
      <c r="P69" s="122"/>
      <c r="Q69" s="122"/>
      <c r="R69" s="5"/>
      <c r="S69" s="122"/>
      <c r="T69" s="122"/>
      <c r="U69" s="122"/>
      <c r="V69" s="122"/>
      <c r="W69" s="122"/>
      <c r="X69" s="122"/>
      <c r="Y69" s="8"/>
      <c r="Z69" s="5"/>
      <c r="AA69" s="5"/>
      <c r="AB69" s="5"/>
      <c r="AC69" s="5"/>
      <c r="AD69" s="5"/>
      <c r="AE69" s="42"/>
      <c r="AF69" s="9"/>
      <c r="AG69" s="42"/>
      <c r="AH69" s="99" t="s">
        <v>318</v>
      </c>
      <c r="AI69" s="100">
        <v>0.1666</v>
      </c>
      <c r="AJ69" s="263">
        <v>0.1666</v>
      </c>
      <c r="AK69" s="5">
        <f t="shared" si="68"/>
        <v>1</v>
      </c>
      <c r="AL69" s="100">
        <v>0.1666</v>
      </c>
      <c r="AM69" s="100">
        <v>0.1666</v>
      </c>
      <c r="AN69" s="100">
        <v>0.1666</v>
      </c>
      <c r="AO69" s="100">
        <v>0.1666</v>
      </c>
      <c r="AP69" s="100">
        <v>0.1666</v>
      </c>
    </row>
    <row r="70" spans="1:42" ht="40.5" x14ac:dyDescent="0.25">
      <c r="A70" s="284"/>
      <c r="B70" s="225" t="s">
        <v>309</v>
      </c>
      <c r="C70" s="5">
        <v>0.1</v>
      </c>
      <c r="D70" s="122"/>
      <c r="E70" s="122"/>
      <c r="F70" s="10"/>
      <c r="G70" s="122"/>
      <c r="H70" s="122"/>
      <c r="I70" s="5"/>
      <c r="J70" s="122"/>
      <c r="K70" s="122"/>
      <c r="L70" s="5"/>
      <c r="M70" s="122"/>
      <c r="N70" s="122"/>
      <c r="O70" s="5"/>
      <c r="P70" s="122"/>
      <c r="Q70" s="122"/>
      <c r="R70" s="5"/>
      <c r="S70" s="122"/>
      <c r="T70" s="122"/>
      <c r="U70" s="122"/>
      <c r="V70" s="122"/>
      <c r="W70" s="122"/>
      <c r="X70" s="122"/>
      <c r="Y70" s="8"/>
      <c r="Z70" s="5"/>
      <c r="AA70" s="5"/>
      <c r="AB70" s="5"/>
      <c r="AC70" s="5"/>
      <c r="AD70" s="5"/>
      <c r="AE70" s="42"/>
      <c r="AF70" s="9"/>
      <c r="AG70" s="42"/>
      <c r="AH70" s="99" t="s">
        <v>319</v>
      </c>
      <c r="AI70" s="100">
        <v>0.1666</v>
      </c>
      <c r="AJ70" s="263">
        <v>0.1666</v>
      </c>
      <c r="AK70" s="5">
        <f t="shared" si="68"/>
        <v>1</v>
      </c>
      <c r="AL70" s="100">
        <v>0.1666</v>
      </c>
      <c r="AM70" s="100">
        <v>0.1666</v>
      </c>
      <c r="AN70" s="100">
        <v>0.1666</v>
      </c>
      <c r="AO70" s="100">
        <v>0.1666</v>
      </c>
      <c r="AP70" s="100">
        <v>0.1666</v>
      </c>
    </row>
    <row r="71" spans="1:42" ht="40.5" x14ac:dyDescent="0.25">
      <c r="A71" s="284"/>
      <c r="B71" s="225" t="s">
        <v>310</v>
      </c>
      <c r="C71" s="5">
        <v>0.1</v>
      </c>
      <c r="D71" s="122"/>
      <c r="E71" s="122"/>
      <c r="F71" s="10"/>
      <c r="G71" s="122"/>
      <c r="H71" s="122"/>
      <c r="I71" s="5"/>
      <c r="J71" s="122"/>
      <c r="K71" s="122"/>
      <c r="L71" s="5"/>
      <c r="M71" s="122"/>
      <c r="N71" s="122"/>
      <c r="O71" s="5"/>
      <c r="P71" s="122"/>
      <c r="Q71" s="122"/>
      <c r="R71" s="5"/>
      <c r="S71" s="122"/>
      <c r="T71" s="122"/>
      <c r="U71" s="122"/>
      <c r="V71" s="122"/>
      <c r="W71" s="122"/>
      <c r="X71" s="122"/>
      <c r="Y71" s="8"/>
      <c r="Z71" s="5"/>
      <c r="AA71" s="5"/>
      <c r="AB71" s="5"/>
      <c r="AC71" s="5"/>
      <c r="AD71" s="5"/>
      <c r="AE71" s="42"/>
      <c r="AF71" s="9"/>
      <c r="AG71" s="42"/>
      <c r="AH71" s="99" t="s">
        <v>320</v>
      </c>
      <c r="AI71" s="100">
        <v>0.1666</v>
      </c>
      <c r="AJ71" s="263">
        <v>0.1666</v>
      </c>
      <c r="AK71" s="5">
        <f t="shared" si="68"/>
        <v>1</v>
      </c>
      <c r="AL71" s="100">
        <v>0.1666</v>
      </c>
      <c r="AM71" s="100">
        <v>0.1666</v>
      </c>
      <c r="AN71" s="100">
        <v>0.1666</v>
      </c>
      <c r="AO71" s="100">
        <v>0.1666</v>
      </c>
      <c r="AP71" s="100">
        <v>0.1666</v>
      </c>
    </row>
    <row r="72" spans="1:42" ht="27" x14ac:dyDescent="0.25">
      <c r="A72" s="284"/>
      <c r="B72" s="225" t="s">
        <v>311</v>
      </c>
      <c r="C72" s="5">
        <v>0.1</v>
      </c>
      <c r="D72" s="122"/>
      <c r="E72" s="122"/>
      <c r="F72" s="10"/>
      <c r="G72" s="122"/>
      <c r="H72" s="122"/>
      <c r="I72" s="5"/>
      <c r="J72" s="122"/>
      <c r="K72" s="122"/>
      <c r="L72" s="5"/>
      <c r="M72" s="122"/>
      <c r="N72" s="122"/>
      <c r="O72" s="5"/>
      <c r="P72" s="122"/>
      <c r="Q72" s="122"/>
      <c r="R72" s="5"/>
      <c r="S72" s="122"/>
      <c r="T72" s="122"/>
      <c r="U72" s="122"/>
      <c r="V72" s="122"/>
      <c r="W72" s="122"/>
      <c r="X72" s="122"/>
      <c r="Y72" s="8"/>
      <c r="Z72" s="5"/>
      <c r="AA72" s="5"/>
      <c r="AB72" s="5"/>
      <c r="AC72" s="5"/>
      <c r="AD72" s="5"/>
      <c r="AE72" s="42"/>
      <c r="AF72" s="9"/>
      <c r="AG72" s="42"/>
      <c r="AH72" s="99" t="s">
        <v>321</v>
      </c>
      <c r="AI72" s="100">
        <v>0.1666</v>
      </c>
      <c r="AJ72" s="263">
        <v>0.1666</v>
      </c>
      <c r="AK72" s="5">
        <f t="shared" si="68"/>
        <v>1</v>
      </c>
      <c r="AL72" s="100">
        <v>0.1666</v>
      </c>
      <c r="AM72" s="100">
        <v>0.1666</v>
      </c>
      <c r="AN72" s="100">
        <v>0.1666</v>
      </c>
      <c r="AO72" s="100">
        <v>0.1666</v>
      </c>
      <c r="AP72" s="100">
        <v>0.1666</v>
      </c>
    </row>
    <row r="73" spans="1:42" ht="30" customHeight="1" x14ac:dyDescent="0.25">
      <c r="A73" s="30"/>
      <c r="B73" s="192" t="s">
        <v>66</v>
      </c>
      <c r="C73" s="37">
        <v>0.2</v>
      </c>
      <c r="D73" s="193">
        <f>+D74*$C$74+D75*$C$75+D76*$C$76+D77*$C$77+D78*$C$78</f>
        <v>4.0000000000000008E-2</v>
      </c>
      <c r="E73" s="193">
        <f>+E74*$C$74+E75*$C$75+E76*$C$76+E77*$C$77+E78*$C$78</f>
        <v>4.0000000000000008E-2</v>
      </c>
      <c r="F73" s="10">
        <f t="shared" si="44"/>
        <v>1</v>
      </c>
      <c r="G73" s="193">
        <f t="shared" ref="G73:X73" si="69">+G74*$C$74+G75*$C$75+G76*$C$76+G77*$C$77+G78*$C$78</f>
        <v>0.46000000000000008</v>
      </c>
      <c r="H73" s="193">
        <f t="shared" si="69"/>
        <v>0.31000000000000005</v>
      </c>
      <c r="I73" s="10">
        <f>+H73/G73</f>
        <v>0.67391304347826086</v>
      </c>
      <c r="J73" s="193">
        <f t="shared" si="69"/>
        <v>0.23330000000000001</v>
      </c>
      <c r="K73" s="193">
        <f t="shared" si="69"/>
        <v>0.23500000000000001</v>
      </c>
      <c r="L73" s="10">
        <f>+K73/J73</f>
        <v>1.0072867552507501</v>
      </c>
      <c r="M73" s="10">
        <f t="shared" si="69"/>
        <v>3.3300000000000003E-2</v>
      </c>
      <c r="N73" s="10">
        <f t="shared" si="69"/>
        <v>1.5451200000000003E-2</v>
      </c>
      <c r="O73" s="10">
        <f t="shared" si="30"/>
        <v>0.46400000000000008</v>
      </c>
      <c r="P73" s="193">
        <f t="shared" si="69"/>
        <v>3.3300000000000003E-2</v>
      </c>
      <c r="Q73" s="193">
        <f t="shared" si="69"/>
        <v>3.3300000000000003E-2</v>
      </c>
      <c r="R73" s="10">
        <f>+Q73/P73</f>
        <v>1</v>
      </c>
      <c r="S73" s="193">
        <f t="shared" si="69"/>
        <v>3.3300000000000003E-2</v>
      </c>
      <c r="T73" s="193">
        <f t="shared" si="69"/>
        <v>3.3300000000000003E-2</v>
      </c>
      <c r="U73" s="193">
        <f t="shared" si="69"/>
        <v>3.3300000000000003E-2</v>
      </c>
      <c r="V73" s="193">
        <f t="shared" si="69"/>
        <v>3.3300000000000003E-2</v>
      </c>
      <c r="W73" s="193">
        <f t="shared" si="69"/>
        <v>3.3300000000000003E-2</v>
      </c>
      <c r="X73" s="193">
        <f t="shared" si="69"/>
        <v>3.3300000000000003E-2</v>
      </c>
      <c r="Y73" s="8">
        <f t="shared" si="31"/>
        <v>0.99970000000000003</v>
      </c>
      <c r="Z73" s="193">
        <f t="shared" ref="Z73:AD73" si="70">+Z74*$C$74+Z75*$C$75+Z76*$C$76+Z77*$C$77+Z78*$C$78</f>
        <v>0.79990000000000006</v>
      </c>
      <c r="AA73" s="193">
        <f t="shared" si="70"/>
        <v>0.63375120000000007</v>
      </c>
      <c r="AB73" s="193">
        <f t="shared" si="70"/>
        <v>0.16614879999999999</v>
      </c>
      <c r="AC73" s="193">
        <f t="shared" si="70"/>
        <v>3.3300000000000003E-2</v>
      </c>
      <c r="AD73" s="193">
        <f t="shared" si="70"/>
        <v>0.19980000000000001</v>
      </c>
      <c r="AE73" s="10">
        <f>+AE74*$C$74+AE75*$C$75+AE76*$C$76+AE77*$C$77+AE78*$C$78</f>
        <v>0.36594880000000002</v>
      </c>
      <c r="AF73" s="194"/>
      <c r="AG73" s="10">
        <v>0.36594880000000002</v>
      </c>
      <c r="AH73" s="10"/>
      <c r="AI73" s="10">
        <f>+AI79*$C$79+AI80*$C$80+AI81*$C$81+AI82*$C$82+AI83*$C$83</f>
        <v>0.23332000000000003</v>
      </c>
      <c r="AJ73" s="10">
        <f>+AJ79*$C$79+AJ80*$C$80+AJ81*$C$81+AJ82*$C$82+AJ83*$C$83</f>
        <v>0.23332000000000003</v>
      </c>
      <c r="AK73" s="10">
        <f>+AJ73/AI73</f>
        <v>1</v>
      </c>
      <c r="AL73" s="10">
        <f>+AL79*$C$79+AL80*$C$80+AL81*$C$81+AL82*$C$82+AL83*$C$83</f>
        <v>0.13997999999999999</v>
      </c>
      <c r="AM73" s="10">
        <f>+AM79*$C$79+AM80*$C$80+AM81*$C$81+AM82*$C$82+AM83*$C$83</f>
        <v>7.332000000000001E-2</v>
      </c>
      <c r="AN73" s="10">
        <f>+AN79*$C$79+AN80*$C$80+AN81*$C$81+AN82*$C$82+AN83*$C$83</f>
        <v>0.13997999999999999</v>
      </c>
      <c r="AO73" s="10">
        <f>+AO79*$C$79+AO80*$C$80+AO81*$C$81+AO82*$C$82+AO83*$C$83</f>
        <v>7.332000000000001E-2</v>
      </c>
      <c r="AP73" s="10">
        <f>+AP79*$C$79+AP80*$C$80+AP81*$C$81+AP82*$C$82+AP83*$C$83</f>
        <v>0.33998000000000006</v>
      </c>
    </row>
    <row r="74" spans="1:42" ht="30" hidden="1" customHeight="1" x14ac:dyDescent="0.25">
      <c r="A74" s="101" t="s">
        <v>67</v>
      </c>
      <c r="B74" s="222" t="s">
        <v>68</v>
      </c>
      <c r="C74" s="76">
        <v>0.4</v>
      </c>
      <c r="D74" s="98"/>
      <c r="E74" s="98"/>
      <c r="F74" s="75"/>
      <c r="G74" s="74">
        <v>0.4</v>
      </c>
      <c r="H74" s="74">
        <f>40%*25%</f>
        <v>0.1</v>
      </c>
      <c r="I74" s="76">
        <f t="shared" ref="I74:I77" si="71">+H74/G74</f>
        <v>0.25</v>
      </c>
      <c r="J74" s="74">
        <v>6.6600000000000006E-2</v>
      </c>
      <c r="K74" s="74">
        <v>7.0000000000000007E-2</v>
      </c>
      <c r="L74" s="76">
        <f t="shared" ref="L74:L77" si="72">+K74/J74</f>
        <v>1.0510510510510511</v>
      </c>
      <c r="M74" s="74">
        <v>6.6600000000000006E-2</v>
      </c>
      <c r="N74" s="74">
        <f>+(6.66%)*33%</f>
        <v>2.1978000000000004E-2</v>
      </c>
      <c r="O74" s="76">
        <f t="shared" si="30"/>
        <v>0.33</v>
      </c>
      <c r="P74" s="74">
        <v>6.6600000000000006E-2</v>
      </c>
      <c r="Q74" s="74">
        <v>6.6600000000000006E-2</v>
      </c>
      <c r="R74" s="76">
        <f t="shared" ref="R74" si="73">+Q74/P74</f>
        <v>1</v>
      </c>
      <c r="S74" s="74">
        <v>6.6600000000000006E-2</v>
      </c>
      <c r="T74" s="74">
        <v>6.6600000000000006E-2</v>
      </c>
      <c r="U74" s="74">
        <v>6.6600000000000006E-2</v>
      </c>
      <c r="V74" s="74">
        <v>6.6600000000000006E-2</v>
      </c>
      <c r="W74" s="74">
        <v>6.6600000000000006E-2</v>
      </c>
      <c r="X74" s="74">
        <v>6.6600000000000006E-2</v>
      </c>
      <c r="Y74" s="76">
        <f t="shared" si="31"/>
        <v>0.99939999999999996</v>
      </c>
      <c r="Z74" s="76">
        <f t="shared" ref="Z74:AA78" si="74">+D74+G74+J74+M74+P74</f>
        <v>0.5998</v>
      </c>
      <c r="AA74" s="76">
        <f t="shared" si="74"/>
        <v>0.25857800000000003</v>
      </c>
      <c r="AB74" s="76">
        <f t="shared" ref="AB74:AB78" si="75">+Z74-AA74</f>
        <v>0.34122199999999997</v>
      </c>
      <c r="AC74" s="76">
        <f t="shared" ref="AC74:AC78" si="76">+P74</f>
        <v>6.6600000000000006E-2</v>
      </c>
      <c r="AD74" s="76">
        <f t="shared" ref="AD74:AD78" si="77">+S74+T74+U74+V74+W74+X74</f>
        <v>0.39960000000000001</v>
      </c>
      <c r="AE74" s="75">
        <f>+AB74+AD74</f>
        <v>0.74082199999999998</v>
      </c>
      <c r="AF74" s="94" t="s">
        <v>69</v>
      </c>
      <c r="AG74" s="75"/>
      <c r="AH74" s="75"/>
      <c r="AI74" s="128"/>
      <c r="AJ74" s="256"/>
      <c r="AK74" s="256"/>
      <c r="AL74" s="128"/>
      <c r="AM74" s="128"/>
      <c r="AN74" s="128"/>
      <c r="AO74" s="128"/>
      <c r="AP74" s="128"/>
    </row>
    <row r="75" spans="1:42" ht="30" hidden="1" customHeight="1" x14ac:dyDescent="0.25">
      <c r="A75" s="101" t="s">
        <v>70</v>
      </c>
      <c r="B75" s="222" t="s">
        <v>71</v>
      </c>
      <c r="C75" s="76">
        <v>0.2</v>
      </c>
      <c r="D75" s="98"/>
      <c r="E75" s="98"/>
      <c r="F75" s="75"/>
      <c r="G75" s="98">
        <v>1</v>
      </c>
      <c r="H75" s="98">
        <v>1</v>
      </c>
      <c r="I75" s="76">
        <f t="shared" si="71"/>
        <v>1</v>
      </c>
      <c r="J75" s="98"/>
      <c r="K75" s="98"/>
      <c r="L75" s="76"/>
      <c r="M75" s="98"/>
      <c r="N75" s="98"/>
      <c r="O75" s="76"/>
      <c r="P75" s="98"/>
      <c r="Q75" s="98"/>
      <c r="R75" s="98"/>
      <c r="S75" s="98"/>
      <c r="T75" s="98"/>
      <c r="U75" s="98"/>
      <c r="V75" s="98"/>
      <c r="W75" s="98"/>
      <c r="X75" s="98"/>
      <c r="Y75" s="76">
        <f t="shared" si="31"/>
        <v>1</v>
      </c>
      <c r="Z75" s="76">
        <f t="shared" si="74"/>
        <v>1</v>
      </c>
      <c r="AA75" s="76">
        <f t="shared" si="74"/>
        <v>1</v>
      </c>
      <c r="AB75" s="76">
        <f t="shared" si="75"/>
        <v>0</v>
      </c>
      <c r="AC75" s="76">
        <f t="shared" si="76"/>
        <v>0</v>
      </c>
      <c r="AD75" s="76">
        <f t="shared" si="77"/>
        <v>0</v>
      </c>
      <c r="AE75" s="75">
        <f>+AB75+AD75</f>
        <v>0</v>
      </c>
      <c r="AF75" s="94"/>
      <c r="AG75" s="75"/>
      <c r="AH75" s="75"/>
      <c r="AI75" s="128"/>
      <c r="AJ75" s="256"/>
      <c r="AK75" s="256"/>
      <c r="AL75" s="128"/>
      <c r="AM75" s="128"/>
      <c r="AN75" s="128"/>
      <c r="AO75" s="128"/>
      <c r="AP75" s="128"/>
    </row>
    <row r="76" spans="1:42" ht="30" hidden="1" customHeight="1" x14ac:dyDescent="0.25">
      <c r="A76" s="101" t="s">
        <v>72</v>
      </c>
      <c r="B76" s="222" t="s">
        <v>73</v>
      </c>
      <c r="C76" s="76">
        <v>0.1</v>
      </c>
      <c r="D76" s="98">
        <v>0.4</v>
      </c>
      <c r="E76" s="98">
        <v>0.4</v>
      </c>
      <c r="F76" s="75">
        <f t="shared" si="44"/>
        <v>1</v>
      </c>
      <c r="G76" s="98">
        <v>0.6</v>
      </c>
      <c r="H76" s="98">
        <v>0.6</v>
      </c>
      <c r="I76" s="76">
        <f t="shared" si="71"/>
        <v>1</v>
      </c>
      <c r="J76" s="98"/>
      <c r="K76" s="98"/>
      <c r="L76" s="76"/>
      <c r="M76" s="98"/>
      <c r="N76" s="98"/>
      <c r="O76" s="76"/>
      <c r="P76" s="98"/>
      <c r="Q76" s="98"/>
      <c r="R76" s="98"/>
      <c r="S76" s="98"/>
      <c r="T76" s="98"/>
      <c r="U76" s="98"/>
      <c r="V76" s="98"/>
      <c r="W76" s="98"/>
      <c r="X76" s="98"/>
      <c r="Y76" s="76">
        <f t="shared" si="31"/>
        <v>1</v>
      </c>
      <c r="Z76" s="76">
        <f t="shared" si="74"/>
        <v>1</v>
      </c>
      <c r="AA76" s="76">
        <f t="shared" si="74"/>
        <v>1</v>
      </c>
      <c r="AB76" s="76">
        <f t="shared" si="75"/>
        <v>0</v>
      </c>
      <c r="AC76" s="76">
        <f t="shared" si="76"/>
        <v>0</v>
      </c>
      <c r="AD76" s="76">
        <f t="shared" si="77"/>
        <v>0</v>
      </c>
      <c r="AE76" s="75">
        <f>+AB76+AD76</f>
        <v>0</v>
      </c>
      <c r="AF76" s="94"/>
      <c r="AG76" s="75"/>
      <c r="AH76" s="75"/>
      <c r="AI76" s="128"/>
      <c r="AJ76" s="256"/>
      <c r="AK76" s="256"/>
      <c r="AL76" s="128"/>
      <c r="AM76" s="128"/>
      <c r="AN76" s="128"/>
      <c r="AO76" s="128"/>
      <c r="AP76" s="128"/>
    </row>
    <row r="77" spans="1:42" ht="30" hidden="1" customHeight="1" x14ac:dyDescent="0.25">
      <c r="A77" s="101" t="s">
        <v>74</v>
      </c>
      <c r="B77" s="222" t="s">
        <v>75</v>
      </c>
      <c r="C77" s="76">
        <v>0.1</v>
      </c>
      <c r="D77" s="98"/>
      <c r="E77" s="98"/>
      <c r="F77" s="75"/>
      <c r="G77" s="74">
        <v>0.4</v>
      </c>
      <c r="H77" s="74">
        <f>40%*25%</f>
        <v>0.1</v>
      </c>
      <c r="I77" s="76">
        <f t="shared" si="71"/>
        <v>0.25</v>
      </c>
      <c r="J77" s="74">
        <v>6.6600000000000006E-2</v>
      </c>
      <c r="K77" s="74">
        <v>7.0000000000000007E-2</v>
      </c>
      <c r="L77" s="76">
        <f t="shared" si="72"/>
        <v>1.0510510510510511</v>
      </c>
      <c r="M77" s="74">
        <v>6.6600000000000006E-2</v>
      </c>
      <c r="N77" s="74">
        <v>6.6600000000000006E-2</v>
      </c>
      <c r="O77" s="76">
        <f t="shared" si="30"/>
        <v>1</v>
      </c>
      <c r="P77" s="74">
        <v>6.6600000000000006E-2</v>
      </c>
      <c r="Q77" s="74">
        <v>6.6600000000000006E-2</v>
      </c>
      <c r="R77" s="76">
        <f t="shared" ref="R77" si="78">+Q77/P77</f>
        <v>1</v>
      </c>
      <c r="S77" s="74">
        <v>6.6600000000000006E-2</v>
      </c>
      <c r="T77" s="74">
        <v>6.6600000000000006E-2</v>
      </c>
      <c r="U77" s="74">
        <v>6.6600000000000006E-2</v>
      </c>
      <c r="V77" s="74">
        <v>6.6600000000000006E-2</v>
      </c>
      <c r="W77" s="74">
        <v>6.6600000000000006E-2</v>
      </c>
      <c r="X77" s="74">
        <v>6.6600000000000006E-2</v>
      </c>
      <c r="Y77" s="76">
        <f t="shared" si="31"/>
        <v>0.99939999999999996</v>
      </c>
      <c r="Z77" s="76">
        <f t="shared" si="74"/>
        <v>0.5998</v>
      </c>
      <c r="AA77" s="76">
        <f t="shared" si="74"/>
        <v>0.30320000000000003</v>
      </c>
      <c r="AB77" s="76">
        <f t="shared" si="75"/>
        <v>0.29659999999999997</v>
      </c>
      <c r="AC77" s="76">
        <f t="shared" si="76"/>
        <v>6.6600000000000006E-2</v>
      </c>
      <c r="AD77" s="76">
        <f t="shared" si="77"/>
        <v>0.39960000000000001</v>
      </c>
      <c r="AE77" s="75">
        <f>+AB77+AD77</f>
        <v>0.69619999999999993</v>
      </c>
      <c r="AF77" s="94" t="s">
        <v>69</v>
      </c>
      <c r="AG77" s="75"/>
      <c r="AH77" s="75"/>
      <c r="AI77" s="128"/>
      <c r="AJ77" s="256"/>
      <c r="AK77" s="256"/>
      <c r="AL77" s="128"/>
      <c r="AM77" s="128"/>
      <c r="AN77" s="128"/>
      <c r="AO77" s="128"/>
      <c r="AP77" s="128"/>
    </row>
    <row r="78" spans="1:42" ht="30" hidden="1" customHeight="1" x14ac:dyDescent="0.25">
      <c r="A78" s="101" t="s">
        <v>76</v>
      </c>
      <c r="B78" s="222" t="s">
        <v>77</v>
      </c>
      <c r="C78" s="76">
        <v>0.2</v>
      </c>
      <c r="D78" s="98"/>
      <c r="E78" s="98"/>
      <c r="F78" s="75"/>
      <c r="G78" s="98"/>
      <c r="H78" s="98"/>
      <c r="I78" s="76" t="e">
        <f>+H78/G78</f>
        <v>#DIV/0!</v>
      </c>
      <c r="J78" s="98">
        <v>1</v>
      </c>
      <c r="K78" s="98">
        <v>1</v>
      </c>
      <c r="L78" s="76">
        <f>+K78/J78</f>
        <v>1</v>
      </c>
      <c r="M78" s="98"/>
      <c r="N78" s="98"/>
      <c r="O78" s="76"/>
      <c r="P78" s="98"/>
      <c r="Q78" s="98"/>
      <c r="R78" s="98"/>
      <c r="S78" s="98"/>
      <c r="T78" s="98"/>
      <c r="U78" s="98"/>
      <c r="V78" s="98"/>
      <c r="W78" s="98"/>
      <c r="X78" s="98"/>
      <c r="Y78" s="76">
        <f t="shared" si="31"/>
        <v>1</v>
      </c>
      <c r="Z78" s="76">
        <f t="shared" si="74"/>
        <v>1</v>
      </c>
      <c r="AA78" s="76">
        <f t="shared" si="74"/>
        <v>1</v>
      </c>
      <c r="AB78" s="76">
        <f t="shared" si="75"/>
        <v>0</v>
      </c>
      <c r="AC78" s="76">
        <f t="shared" si="76"/>
        <v>0</v>
      </c>
      <c r="AD78" s="76">
        <f t="shared" si="77"/>
        <v>0</v>
      </c>
      <c r="AE78" s="75">
        <f>+AB78+AD78</f>
        <v>0</v>
      </c>
      <c r="AF78" s="94"/>
      <c r="AG78" s="75"/>
      <c r="AH78" s="75"/>
      <c r="AI78" s="128"/>
      <c r="AJ78" s="256"/>
      <c r="AK78" s="256"/>
      <c r="AL78" s="128"/>
      <c r="AM78" s="128"/>
      <c r="AN78" s="128"/>
      <c r="AO78" s="128"/>
      <c r="AP78" s="128"/>
    </row>
    <row r="79" spans="1:42" ht="54" hidden="1" x14ac:dyDescent="0.25">
      <c r="A79" s="305" t="s">
        <v>540</v>
      </c>
      <c r="B79" s="120" t="s">
        <v>322</v>
      </c>
      <c r="C79" s="5">
        <v>0.2</v>
      </c>
      <c r="D79" s="32"/>
      <c r="E79" s="32"/>
      <c r="F79" s="42"/>
      <c r="G79" s="32"/>
      <c r="H79" s="32"/>
      <c r="I79" s="5"/>
      <c r="J79" s="32"/>
      <c r="K79" s="32"/>
      <c r="L79" s="5"/>
      <c r="M79" s="32"/>
      <c r="N79" s="32"/>
      <c r="O79" s="5"/>
      <c r="P79" s="32"/>
      <c r="Q79" s="32"/>
      <c r="R79" s="32"/>
      <c r="S79" s="32"/>
      <c r="T79" s="32"/>
      <c r="U79" s="32"/>
      <c r="V79" s="32"/>
      <c r="W79" s="32"/>
      <c r="X79" s="32"/>
      <c r="Y79" s="5"/>
      <c r="Z79" s="5"/>
      <c r="AA79" s="5"/>
      <c r="AB79" s="5"/>
      <c r="AC79" s="5"/>
      <c r="AD79" s="5"/>
      <c r="AE79" s="42"/>
      <c r="AF79" s="9"/>
      <c r="AG79" s="42"/>
      <c r="AH79" s="121" t="s">
        <v>327</v>
      </c>
      <c r="AI79" s="100"/>
      <c r="AJ79" s="253"/>
      <c r="AK79" s="253"/>
      <c r="AL79" s="100">
        <v>0.33329999999999999</v>
      </c>
      <c r="AM79" s="100">
        <v>0</v>
      </c>
      <c r="AN79" s="100">
        <v>0.33329999999999999</v>
      </c>
      <c r="AO79" s="100">
        <v>0</v>
      </c>
      <c r="AP79" s="100">
        <v>0.33329999999999999</v>
      </c>
    </row>
    <row r="80" spans="1:42" ht="94.5" x14ac:dyDescent="0.25">
      <c r="A80" s="305"/>
      <c r="B80" s="120" t="s">
        <v>323</v>
      </c>
      <c r="C80" s="5">
        <v>0.2</v>
      </c>
      <c r="D80" s="32"/>
      <c r="E80" s="32"/>
      <c r="F80" s="42"/>
      <c r="G80" s="32"/>
      <c r="H80" s="32"/>
      <c r="I80" s="5"/>
      <c r="J80" s="32"/>
      <c r="K80" s="32"/>
      <c r="L80" s="5"/>
      <c r="M80" s="32"/>
      <c r="N80" s="32"/>
      <c r="O80" s="5"/>
      <c r="P80" s="32"/>
      <c r="Q80" s="32"/>
      <c r="R80" s="32"/>
      <c r="S80" s="32"/>
      <c r="T80" s="32"/>
      <c r="U80" s="32"/>
      <c r="V80" s="32"/>
      <c r="W80" s="32"/>
      <c r="X80" s="32"/>
      <c r="Y80" s="5"/>
      <c r="Z80" s="5"/>
      <c r="AA80" s="5"/>
      <c r="AB80" s="5"/>
      <c r="AC80" s="5"/>
      <c r="AD80" s="5"/>
      <c r="AE80" s="42"/>
      <c r="AF80" s="9"/>
      <c r="AG80" s="42"/>
      <c r="AH80" s="121" t="s">
        <v>328</v>
      </c>
      <c r="AI80" s="102">
        <v>1</v>
      </c>
      <c r="AJ80" s="102">
        <v>1</v>
      </c>
      <c r="AK80" s="5">
        <f t="shared" ref="AK80" si="79">+AJ80/AI80</f>
        <v>1</v>
      </c>
      <c r="AL80" s="102">
        <v>0</v>
      </c>
      <c r="AM80" s="102">
        <v>0</v>
      </c>
      <c r="AN80" s="102">
        <v>0</v>
      </c>
      <c r="AO80" s="102">
        <v>0</v>
      </c>
      <c r="AP80" s="102">
        <v>0</v>
      </c>
    </row>
    <row r="81" spans="1:42" ht="40.5" hidden="1" x14ac:dyDescent="0.25">
      <c r="A81" s="305"/>
      <c r="B81" s="120" t="s">
        <v>324</v>
      </c>
      <c r="C81" s="5">
        <v>0.2</v>
      </c>
      <c r="D81" s="32"/>
      <c r="E81" s="32"/>
      <c r="F81" s="42"/>
      <c r="G81" s="32"/>
      <c r="H81" s="32"/>
      <c r="I81" s="5"/>
      <c r="J81" s="32"/>
      <c r="K81" s="32"/>
      <c r="L81" s="5"/>
      <c r="M81" s="32"/>
      <c r="N81" s="32"/>
      <c r="O81" s="5"/>
      <c r="P81" s="32"/>
      <c r="Q81" s="32"/>
      <c r="R81" s="32"/>
      <c r="S81" s="32"/>
      <c r="T81" s="32"/>
      <c r="U81" s="32"/>
      <c r="V81" s="32"/>
      <c r="W81" s="32"/>
      <c r="X81" s="32"/>
      <c r="Y81" s="5"/>
      <c r="Z81" s="5"/>
      <c r="AA81" s="5"/>
      <c r="AB81" s="5"/>
      <c r="AC81" s="5"/>
      <c r="AD81" s="5"/>
      <c r="AE81" s="42"/>
      <c r="AF81" s="9"/>
      <c r="AG81" s="42"/>
      <c r="AH81" s="121" t="s">
        <v>329</v>
      </c>
      <c r="AI81" s="110"/>
      <c r="AJ81" s="110"/>
      <c r="AK81" s="110"/>
      <c r="AL81" s="110">
        <v>0</v>
      </c>
      <c r="AM81" s="110">
        <v>0</v>
      </c>
      <c r="AN81" s="110">
        <v>0</v>
      </c>
      <c r="AO81" s="110">
        <v>0</v>
      </c>
      <c r="AP81" s="110">
        <v>1</v>
      </c>
    </row>
    <row r="82" spans="1:42" ht="54" hidden="1" x14ac:dyDescent="0.25">
      <c r="A82" s="305"/>
      <c r="B82" s="120" t="s">
        <v>325</v>
      </c>
      <c r="C82" s="5">
        <v>0.2</v>
      </c>
      <c r="D82" s="32"/>
      <c r="E82" s="32"/>
      <c r="F82" s="42"/>
      <c r="G82" s="32"/>
      <c r="H82" s="32"/>
      <c r="I82" s="5"/>
      <c r="J82" s="32"/>
      <c r="K82" s="32"/>
      <c r="L82" s="5"/>
      <c r="M82" s="32"/>
      <c r="N82" s="32"/>
      <c r="O82" s="5"/>
      <c r="P82" s="32"/>
      <c r="Q82" s="32"/>
      <c r="R82" s="32"/>
      <c r="S82" s="32"/>
      <c r="T82" s="32"/>
      <c r="U82" s="32"/>
      <c r="V82" s="32"/>
      <c r="W82" s="32"/>
      <c r="X82" s="32"/>
      <c r="Y82" s="5"/>
      <c r="Z82" s="5"/>
      <c r="AA82" s="5"/>
      <c r="AB82" s="5"/>
      <c r="AC82" s="5"/>
      <c r="AD82" s="5"/>
      <c r="AE82" s="42"/>
      <c r="AF82" s="9"/>
      <c r="AG82" s="42"/>
      <c r="AH82" s="121" t="s">
        <v>330</v>
      </c>
      <c r="AI82" s="109"/>
      <c r="AJ82" s="109"/>
      <c r="AK82" s="109"/>
      <c r="AL82" s="109">
        <v>0.2</v>
      </c>
      <c r="AM82" s="109">
        <v>0.2</v>
      </c>
      <c r="AN82" s="109">
        <v>0.2</v>
      </c>
      <c r="AO82" s="109">
        <v>0.2</v>
      </c>
      <c r="AP82" s="109">
        <v>0.2</v>
      </c>
    </row>
    <row r="83" spans="1:42" ht="34.5" customHeight="1" x14ac:dyDescent="0.25">
      <c r="A83" s="305"/>
      <c r="B83" s="366" t="s">
        <v>326</v>
      </c>
      <c r="C83" s="276">
        <v>0.2</v>
      </c>
      <c r="D83" s="32"/>
      <c r="E83" s="32"/>
      <c r="F83" s="42"/>
      <c r="G83" s="32"/>
      <c r="H83" s="32"/>
      <c r="I83" s="5"/>
      <c r="J83" s="32"/>
      <c r="K83" s="32"/>
      <c r="L83" s="5"/>
      <c r="M83" s="32"/>
      <c r="N83" s="32"/>
      <c r="O83" s="5"/>
      <c r="P83" s="32"/>
      <c r="Q83" s="32"/>
      <c r="R83" s="32"/>
      <c r="S83" s="32"/>
      <c r="T83" s="32"/>
      <c r="U83" s="32"/>
      <c r="V83" s="32"/>
      <c r="W83" s="32"/>
      <c r="X83" s="32"/>
      <c r="Y83" s="5"/>
      <c r="Z83" s="5"/>
      <c r="AA83" s="276"/>
      <c r="AB83" s="5"/>
      <c r="AC83" s="5"/>
      <c r="AD83" s="5"/>
      <c r="AE83" s="42"/>
      <c r="AF83" s="9"/>
      <c r="AG83" s="278"/>
      <c r="AH83" s="368" t="s">
        <v>331</v>
      </c>
      <c r="AI83" s="274">
        <v>0.1666</v>
      </c>
      <c r="AJ83" s="274">
        <v>0.1666</v>
      </c>
      <c r="AK83" s="276">
        <f>+AJ83/AI83</f>
        <v>1</v>
      </c>
      <c r="AL83" s="274">
        <v>0.1666</v>
      </c>
      <c r="AM83" s="274">
        <v>0.1666</v>
      </c>
      <c r="AN83" s="274">
        <v>0.1666</v>
      </c>
      <c r="AO83" s="274">
        <v>0.1666</v>
      </c>
      <c r="AP83" s="274">
        <v>0.1666</v>
      </c>
    </row>
    <row r="84" spans="1:42" ht="22.5" customHeight="1" x14ac:dyDescent="0.25">
      <c r="A84" s="305"/>
      <c r="B84" s="367"/>
      <c r="C84" s="277"/>
      <c r="D84" s="32"/>
      <c r="E84" s="32"/>
      <c r="F84" s="42"/>
      <c r="G84" s="32"/>
      <c r="H84" s="32"/>
      <c r="I84" s="5"/>
      <c r="J84" s="32"/>
      <c r="K84" s="32"/>
      <c r="L84" s="5"/>
      <c r="M84" s="32"/>
      <c r="N84" s="32"/>
      <c r="O84" s="5"/>
      <c r="P84" s="32"/>
      <c r="Q84" s="32"/>
      <c r="R84" s="32"/>
      <c r="S84" s="32"/>
      <c r="T84" s="32"/>
      <c r="U84" s="32"/>
      <c r="V84" s="32"/>
      <c r="W84" s="32"/>
      <c r="X84" s="32"/>
      <c r="Y84" s="5"/>
      <c r="Z84" s="5"/>
      <c r="AA84" s="277"/>
      <c r="AB84" s="5"/>
      <c r="AC84" s="5"/>
      <c r="AD84" s="5"/>
      <c r="AE84" s="42"/>
      <c r="AF84" s="9"/>
      <c r="AG84" s="279"/>
      <c r="AH84" s="369"/>
      <c r="AI84" s="275"/>
      <c r="AJ84" s="275"/>
      <c r="AK84" s="277"/>
      <c r="AL84" s="275"/>
      <c r="AM84" s="275"/>
      <c r="AN84" s="275"/>
      <c r="AO84" s="275"/>
      <c r="AP84" s="275"/>
    </row>
    <row r="85" spans="1:42" ht="30" customHeight="1" x14ac:dyDescent="0.25">
      <c r="A85" s="325" t="s">
        <v>27</v>
      </c>
      <c r="B85" s="325"/>
      <c r="C85" s="205"/>
      <c r="D85" s="125">
        <f>+D35*$C$35+D46*$C$46+D60*$C$60+D73*$C$73</f>
        <v>8.9090909090909109E-2</v>
      </c>
      <c r="E85" s="125">
        <f>+E35*$C$35+E46*$C$46+E60*$C$60+E73*$C$73</f>
        <v>8.8210909090909104E-2</v>
      </c>
      <c r="F85" s="125">
        <f t="shared" ref="F85" si="80">+E85/D85</f>
        <v>0.99012244897959178</v>
      </c>
      <c r="G85" s="125">
        <f>+G35*$C$35+G46*$C$46+G60*$C$60+G73*$C$73</f>
        <v>0.18209090909090914</v>
      </c>
      <c r="H85" s="125">
        <f>+H35*$C$35+H46*$C$46+H60*$C$60+H73*$C$73</f>
        <v>0.11165090909090911</v>
      </c>
      <c r="I85" s="17">
        <f>+H85/G85</f>
        <v>0.61316025961058407</v>
      </c>
      <c r="J85" s="125">
        <f>+J35*$C$35+J46*$C$46+J60*$C$60+J73*$C$73</f>
        <v>8.0350909090909112E-2</v>
      </c>
      <c r="K85" s="125">
        <f>+K35*$C$35+K46*$C$46+K60*$C$60+K73*$C$73</f>
        <v>7.9190400000000008E-2</v>
      </c>
      <c r="L85" s="17">
        <f>+K85/J85</f>
        <v>0.98555698866336283</v>
      </c>
      <c r="M85" s="125">
        <f>+M35*$C$35+M46*$C$46+M60*$C$60+M73*$C$73</f>
        <v>4.0350909090909097E-2</v>
      </c>
      <c r="N85" s="34">
        <f>+N35*$C$35+N46*$C$46+N60*$C$60+N73*$C$73</f>
        <v>3.6682967272727275E-2</v>
      </c>
      <c r="O85" s="125">
        <f t="shared" si="30"/>
        <v>0.90909890506015401</v>
      </c>
      <c r="P85" s="125">
        <f>+P35*$C$35+P46*$C$46+P60*$C$60+P73*$C$73</f>
        <v>0.17435090909090911</v>
      </c>
      <c r="Q85" s="125">
        <f>+Q35*$C$35+Q46*$C$46+Q60*$C$60+Q73*$C$73</f>
        <v>6.0750909090909098E-2</v>
      </c>
      <c r="R85" s="125">
        <f t="shared" ref="R85" si="81">+Q85/P85</f>
        <v>0.34844044925072737</v>
      </c>
      <c r="S85" s="125">
        <f t="shared" ref="S85:X85" si="82">+S35*$C$35+S46*$C$46+S60*$C$60+S73*$C$73</f>
        <v>0.10220090909090911</v>
      </c>
      <c r="T85" s="125">
        <f t="shared" si="82"/>
        <v>6.6600909090909099E-2</v>
      </c>
      <c r="U85" s="125">
        <f t="shared" si="82"/>
        <v>6.6600909090909099E-2</v>
      </c>
      <c r="V85" s="125">
        <f t="shared" si="82"/>
        <v>6.6600909090909099E-2</v>
      </c>
      <c r="W85" s="125">
        <f t="shared" si="82"/>
        <v>6.6600909090909099E-2</v>
      </c>
      <c r="X85" s="125">
        <f t="shared" si="82"/>
        <v>6.6600909090909099E-2</v>
      </c>
      <c r="Y85" s="8">
        <f t="shared" si="31"/>
        <v>1.0014400000000001</v>
      </c>
      <c r="Z85" s="125">
        <f t="shared" ref="Z85:AE85" si="83">+Z35*$C$35+Z46*$C$46+Z60*$C$60+Z73*$C$73</f>
        <v>0.56623454545454543</v>
      </c>
      <c r="AA85" s="125">
        <f t="shared" si="83"/>
        <v>0.37648609454545456</v>
      </c>
      <c r="AB85" s="125">
        <f t="shared" si="83"/>
        <v>0.18974845090909093</v>
      </c>
      <c r="AC85" s="125">
        <f t="shared" si="83"/>
        <v>0.17435090909090911</v>
      </c>
      <c r="AD85" s="125">
        <f t="shared" si="83"/>
        <v>0.43520545454545451</v>
      </c>
      <c r="AE85" s="125">
        <f t="shared" si="83"/>
        <v>0.62495390545454543</v>
      </c>
      <c r="AF85" s="35"/>
      <c r="AG85" s="125">
        <v>0.62495390545454543</v>
      </c>
      <c r="AH85" s="125"/>
      <c r="AI85" s="125">
        <f>+(AI35*$C$35+AI46*$C$46+AI60*$C$60+AI73*$C$73)*$AG$85</f>
        <v>0.11286954886314821</v>
      </c>
      <c r="AJ85" s="260">
        <f>+(AJ35*$C$35+AJ46*$C$46+AJ60*$C$60+AJ73*$C$73)*$AG$85</f>
        <v>0.1042467044808012</v>
      </c>
      <c r="AK85" s="255">
        <f t="shared" ref="AK85" si="84">+AJ85/AI85</f>
        <v>0.92360344779261938</v>
      </c>
      <c r="AL85" s="125" t="e">
        <f>+(AL35*$C$35+AL46*$C$46+AL60*$C$60+AL73*$C$73)*$AG$85</f>
        <v>#REF!</v>
      </c>
      <c r="AM85" s="125" t="e">
        <f>+(AM35*$C$35+AM46*$C$46+AM60*$C$60+AM73*$C$73)*$AG$85</f>
        <v>#REF!</v>
      </c>
      <c r="AN85" s="125" t="e">
        <f>+(AN35*$C$35+AN46*$C$46+AN60*$C$60+AN73*$C$73)*$AG$85</f>
        <v>#REF!</v>
      </c>
      <c r="AO85" s="125" t="e">
        <f>+(AO35*$C$35+AO46*$C$46+AO60*$C$60+AO73*$C$73)*$AG$85</f>
        <v>#REF!</v>
      </c>
      <c r="AP85" s="125" t="e">
        <f>+(AP35*$C$35+AP46*$C$46+AP60*$C$60+AP73*$C$73)*$AG$85</f>
        <v>#REF!</v>
      </c>
    </row>
    <row r="86" spans="1:42" ht="30" customHeight="1" x14ac:dyDescent="0.25">
      <c r="B86" s="226"/>
      <c r="H86" s="19"/>
    </row>
    <row r="87" spans="1:42" ht="30" customHeight="1" x14ac:dyDescent="0.25">
      <c r="B87" s="226"/>
      <c r="H87" s="19"/>
      <c r="P87" t="s">
        <v>78</v>
      </c>
      <c r="R87" t="s">
        <v>79</v>
      </c>
      <c r="AC87" s="2"/>
      <c r="AD87" s="2"/>
      <c r="AE87" s="2"/>
      <c r="AF87" s="20"/>
      <c r="AG87" s="2"/>
      <c r="AH87" s="2"/>
    </row>
    <row r="88" spans="1:42" ht="30" customHeight="1" x14ac:dyDescent="0.25">
      <c r="A88" s="342" t="s">
        <v>0</v>
      </c>
      <c r="B88" s="342"/>
      <c r="C88" s="342"/>
      <c r="D88" s="342"/>
      <c r="E88" s="342"/>
      <c r="F88" s="342"/>
      <c r="G88" s="342"/>
      <c r="H88" s="342"/>
      <c r="I88" s="342"/>
      <c r="J88" s="342"/>
      <c r="K88" s="342"/>
      <c r="L88" s="342"/>
      <c r="M88" s="342"/>
      <c r="N88" s="342"/>
      <c r="O88" s="342"/>
      <c r="P88" s="342"/>
      <c r="Q88" s="342"/>
      <c r="R88" s="342"/>
      <c r="S88" s="342"/>
      <c r="T88" s="342"/>
      <c r="U88" s="342"/>
      <c r="V88" s="342"/>
      <c r="W88" s="342"/>
      <c r="X88" s="342"/>
      <c r="Y88" s="342"/>
      <c r="Z88" s="342"/>
      <c r="AA88" s="342"/>
      <c r="AB88" s="342"/>
      <c r="AC88" s="342"/>
      <c r="AD88" s="342"/>
      <c r="AE88" s="342"/>
      <c r="AF88" s="342"/>
      <c r="AG88" s="342"/>
      <c r="AH88" s="342"/>
      <c r="AI88" s="342"/>
      <c r="AJ88" s="342"/>
      <c r="AK88" s="342"/>
      <c r="AL88" s="342"/>
      <c r="AM88" s="342"/>
      <c r="AN88" s="342"/>
      <c r="AO88" s="342"/>
      <c r="AP88" s="342"/>
    </row>
    <row r="89" spans="1:42" ht="27.75" customHeight="1" x14ac:dyDescent="0.25">
      <c r="A89" s="342" t="s">
        <v>1</v>
      </c>
      <c r="B89" s="342"/>
      <c r="C89" s="342"/>
      <c r="D89" s="342"/>
      <c r="E89" s="342"/>
      <c r="F89" s="342"/>
      <c r="G89" s="342"/>
      <c r="H89" s="342"/>
      <c r="I89" s="342"/>
      <c r="J89" s="342"/>
      <c r="K89" s="342"/>
      <c r="L89" s="342"/>
      <c r="M89" s="342"/>
      <c r="N89" s="342"/>
      <c r="O89" s="342"/>
      <c r="P89" s="342"/>
      <c r="Q89" s="342"/>
      <c r="R89" s="342"/>
      <c r="S89" s="342"/>
      <c r="T89" s="342"/>
      <c r="U89" s="342"/>
      <c r="V89" s="342"/>
      <c r="W89" s="342"/>
      <c r="X89" s="342"/>
      <c r="Y89" s="342"/>
      <c r="Z89" s="342"/>
      <c r="AA89" s="342"/>
      <c r="AB89" s="342"/>
      <c r="AC89" s="342"/>
      <c r="AD89" s="342"/>
      <c r="AE89" s="342"/>
      <c r="AF89" s="342"/>
      <c r="AG89" s="342"/>
      <c r="AH89" s="342"/>
      <c r="AI89" s="342"/>
      <c r="AJ89" s="342"/>
      <c r="AK89" s="342"/>
      <c r="AL89" s="342"/>
      <c r="AM89" s="342"/>
      <c r="AN89" s="342"/>
      <c r="AO89" s="342"/>
      <c r="AP89" s="342"/>
    </row>
    <row r="90" spans="1:42" ht="30" customHeight="1" x14ac:dyDescent="0.25">
      <c r="A90" s="342" t="s">
        <v>2</v>
      </c>
      <c r="B90" s="342"/>
      <c r="C90" s="342"/>
      <c r="D90" s="342"/>
      <c r="E90" s="342"/>
      <c r="F90" s="342"/>
      <c r="G90" s="342"/>
      <c r="H90" s="342"/>
      <c r="I90" s="342"/>
      <c r="J90" s="342"/>
      <c r="K90" s="342"/>
      <c r="L90" s="342"/>
      <c r="M90" s="342"/>
      <c r="N90" s="342"/>
      <c r="O90" s="342"/>
      <c r="P90" s="342"/>
      <c r="Q90" s="342"/>
      <c r="R90" s="342"/>
      <c r="S90" s="342"/>
      <c r="T90" s="342"/>
      <c r="U90" s="342"/>
      <c r="V90" s="342"/>
      <c r="W90" s="342"/>
      <c r="X90" s="342"/>
      <c r="Y90" s="342"/>
      <c r="Z90" s="342"/>
      <c r="AA90" s="342"/>
      <c r="AB90" s="342"/>
      <c r="AC90" s="342"/>
      <c r="AD90" s="342"/>
      <c r="AE90" s="342"/>
      <c r="AF90" s="342"/>
      <c r="AG90" s="342"/>
      <c r="AH90" s="342"/>
      <c r="AI90" s="342"/>
      <c r="AJ90" s="342"/>
      <c r="AK90" s="342"/>
      <c r="AL90" s="342"/>
      <c r="AM90" s="342"/>
      <c r="AN90" s="342"/>
      <c r="AO90" s="342"/>
      <c r="AP90" s="342"/>
    </row>
    <row r="91" spans="1:42" ht="45" customHeight="1" x14ac:dyDescent="0.25">
      <c r="A91" s="355" t="s">
        <v>80</v>
      </c>
      <c r="B91" s="355"/>
      <c r="C91" s="355"/>
      <c r="D91" s="355"/>
      <c r="E91" s="355"/>
      <c r="F91" s="355"/>
      <c r="G91" s="355"/>
      <c r="H91" s="355"/>
      <c r="I91" s="355"/>
      <c r="J91" s="355"/>
      <c r="K91" s="355"/>
      <c r="L91" s="355"/>
      <c r="M91" s="355"/>
      <c r="N91" s="355"/>
      <c r="O91" s="355"/>
      <c r="P91" s="355"/>
      <c r="Q91" s="355"/>
      <c r="R91" s="355"/>
      <c r="S91" s="355"/>
      <c r="T91" s="355"/>
      <c r="U91" s="355"/>
      <c r="V91" s="355"/>
      <c r="W91" s="355"/>
      <c r="X91" s="355"/>
      <c r="Y91" s="355"/>
      <c r="Z91" s="355"/>
      <c r="AA91" s="355"/>
      <c r="AB91" s="355"/>
      <c r="AC91" s="355"/>
      <c r="AD91" s="355"/>
      <c r="AE91" s="355"/>
      <c r="AF91" s="355"/>
      <c r="AG91" s="355"/>
      <c r="AH91" s="355"/>
      <c r="AI91" s="355"/>
      <c r="AJ91" s="355"/>
      <c r="AK91" s="355"/>
      <c r="AL91" s="355"/>
      <c r="AM91" s="355"/>
      <c r="AN91" s="355"/>
      <c r="AO91" s="355"/>
      <c r="AP91" s="355"/>
    </row>
    <row r="92" spans="1:42" ht="24.75" customHeight="1" x14ac:dyDescent="0.25">
      <c r="A92" s="342" t="s">
        <v>29</v>
      </c>
      <c r="B92" s="342"/>
      <c r="C92" s="342"/>
      <c r="D92" s="342"/>
      <c r="E92" s="342"/>
      <c r="F92" s="342"/>
      <c r="G92" s="342"/>
      <c r="H92" s="342"/>
      <c r="I92" s="342"/>
      <c r="J92" s="342"/>
      <c r="K92" s="342"/>
      <c r="L92" s="342"/>
      <c r="M92" s="342"/>
      <c r="N92" s="342"/>
      <c r="O92" s="342"/>
      <c r="P92" s="342"/>
      <c r="Q92" s="342"/>
      <c r="R92" s="342"/>
      <c r="S92" s="342"/>
      <c r="T92" s="342"/>
      <c r="U92" s="342"/>
      <c r="V92" s="342"/>
      <c r="W92" s="342"/>
      <c r="X92" s="342"/>
      <c r="Y92" s="342"/>
      <c r="Z92" s="342"/>
      <c r="AA92" s="342"/>
      <c r="AB92" s="342"/>
      <c r="AC92" s="342"/>
      <c r="AD92" s="342"/>
      <c r="AE92" s="342"/>
      <c r="AF92" s="342"/>
      <c r="AG92" s="342"/>
      <c r="AH92" s="342"/>
      <c r="AI92" s="342"/>
      <c r="AJ92" s="342"/>
      <c r="AK92" s="342"/>
      <c r="AL92" s="342"/>
      <c r="AM92" s="342"/>
      <c r="AN92" s="342"/>
      <c r="AO92" s="342"/>
      <c r="AP92" s="342"/>
    </row>
    <row r="93" spans="1:42" ht="30" customHeight="1" x14ac:dyDescent="0.3">
      <c r="A93" s="331"/>
      <c r="B93" s="331"/>
      <c r="C93" s="331"/>
      <c r="D93" s="331"/>
      <c r="E93" s="331"/>
      <c r="F93" s="331"/>
      <c r="G93" s="331"/>
      <c r="H93" s="331"/>
      <c r="I93" s="331"/>
      <c r="J93" s="331"/>
      <c r="K93" s="331"/>
      <c r="L93" s="331"/>
      <c r="M93" s="331"/>
      <c r="N93" s="331"/>
      <c r="O93" s="331"/>
      <c r="P93" s="331"/>
      <c r="Q93" s="331"/>
      <c r="R93" s="331"/>
      <c r="S93" s="331"/>
      <c r="T93" s="331"/>
      <c r="U93" s="331"/>
      <c r="V93" s="331"/>
      <c r="W93" s="331"/>
      <c r="X93" s="331"/>
      <c r="Y93" s="331"/>
      <c r="AI93" s="322" t="s">
        <v>556</v>
      </c>
      <c r="AJ93" s="322"/>
      <c r="AK93" s="322"/>
      <c r="AL93" s="322"/>
      <c r="AM93" s="322"/>
      <c r="AN93" s="322"/>
      <c r="AO93" s="322"/>
      <c r="AP93" s="322"/>
    </row>
    <row r="94" spans="1:42" ht="30" customHeight="1" x14ac:dyDescent="0.25">
      <c r="A94" s="335" t="s">
        <v>30</v>
      </c>
      <c r="B94" s="346" t="s">
        <v>31</v>
      </c>
      <c r="C94" s="335" t="s">
        <v>5</v>
      </c>
      <c r="D94" s="348" t="s">
        <v>32</v>
      </c>
      <c r="E94" s="349"/>
      <c r="F94" s="349"/>
      <c r="G94" s="349"/>
      <c r="H94" s="349"/>
      <c r="I94" s="349"/>
      <c r="J94" s="349"/>
      <c r="K94" s="349"/>
      <c r="L94" s="349"/>
      <c r="M94" s="349"/>
      <c r="N94" s="349"/>
      <c r="O94" s="349"/>
      <c r="P94" s="349"/>
      <c r="Q94" s="349"/>
      <c r="R94" s="349"/>
      <c r="S94" s="349"/>
      <c r="T94" s="349"/>
      <c r="U94" s="349"/>
      <c r="V94" s="349"/>
      <c r="W94" s="349"/>
      <c r="X94" s="349"/>
      <c r="Y94" s="350"/>
      <c r="Z94" s="340" t="s">
        <v>7</v>
      </c>
      <c r="AA94" s="340" t="s">
        <v>8</v>
      </c>
      <c r="AB94" s="340" t="s">
        <v>9</v>
      </c>
      <c r="AC94" s="341" t="s">
        <v>10</v>
      </c>
      <c r="AD94" s="292" t="s">
        <v>11</v>
      </c>
      <c r="AE94" s="292" t="s">
        <v>12</v>
      </c>
      <c r="AF94" s="329" t="s">
        <v>13</v>
      </c>
      <c r="AG94" s="292" t="s">
        <v>14</v>
      </c>
      <c r="AH94" s="283" t="s">
        <v>280</v>
      </c>
      <c r="AI94" s="301">
        <v>2017</v>
      </c>
      <c r="AJ94" s="301" t="s">
        <v>554</v>
      </c>
      <c r="AK94" s="301" t="s">
        <v>555</v>
      </c>
      <c r="AL94" s="301">
        <v>2018</v>
      </c>
      <c r="AM94" s="301">
        <v>2019</v>
      </c>
      <c r="AN94" s="301">
        <v>2020</v>
      </c>
      <c r="AO94" s="301">
        <v>2021</v>
      </c>
      <c r="AP94" s="301">
        <v>2022</v>
      </c>
    </row>
    <row r="95" spans="1:42" ht="30" customHeight="1" x14ac:dyDescent="0.25">
      <c r="A95" s="336" t="s">
        <v>30</v>
      </c>
      <c r="B95" s="347"/>
      <c r="C95" s="336" t="s">
        <v>5</v>
      </c>
      <c r="D95" s="3">
        <v>2012</v>
      </c>
      <c r="E95" s="3" t="s">
        <v>15</v>
      </c>
      <c r="F95" s="3" t="s">
        <v>16</v>
      </c>
      <c r="G95" s="3">
        <v>2013</v>
      </c>
      <c r="H95" s="3" t="s">
        <v>15</v>
      </c>
      <c r="I95" s="3" t="s">
        <v>16</v>
      </c>
      <c r="J95" s="3">
        <v>2014</v>
      </c>
      <c r="K95" s="3" t="s">
        <v>15</v>
      </c>
      <c r="L95" s="3" t="s">
        <v>16</v>
      </c>
      <c r="M95" s="3">
        <v>2015</v>
      </c>
      <c r="N95" s="3" t="s">
        <v>15</v>
      </c>
      <c r="O95" s="3" t="s">
        <v>16</v>
      </c>
      <c r="P95" s="3">
        <v>2016</v>
      </c>
      <c r="Q95" s="3" t="s">
        <v>15</v>
      </c>
      <c r="R95" s="3" t="s">
        <v>16</v>
      </c>
      <c r="S95" s="3">
        <v>2017</v>
      </c>
      <c r="T95" s="3">
        <v>2018</v>
      </c>
      <c r="U95" s="3">
        <v>2019</v>
      </c>
      <c r="V95" s="3">
        <v>2020</v>
      </c>
      <c r="W95" s="3">
        <v>2021</v>
      </c>
      <c r="X95" s="3">
        <v>2022</v>
      </c>
      <c r="Y95" s="3" t="s">
        <v>17</v>
      </c>
      <c r="Z95" s="340"/>
      <c r="AA95" s="340"/>
      <c r="AB95" s="340"/>
      <c r="AC95" s="341"/>
      <c r="AD95" s="292"/>
      <c r="AE95" s="292"/>
      <c r="AF95" s="329"/>
      <c r="AG95" s="292"/>
      <c r="AH95" s="283"/>
      <c r="AI95" s="301"/>
      <c r="AJ95" s="302"/>
      <c r="AK95" s="302"/>
      <c r="AL95" s="301"/>
      <c r="AM95" s="301"/>
      <c r="AN95" s="301"/>
      <c r="AO95" s="301"/>
      <c r="AP95" s="301"/>
    </row>
    <row r="96" spans="1:42" ht="45.75" customHeight="1" x14ac:dyDescent="0.25">
      <c r="A96" s="36"/>
      <c r="B96" s="266" t="s">
        <v>20</v>
      </c>
      <c r="C96" s="37">
        <v>0.4</v>
      </c>
      <c r="D96" s="10"/>
      <c r="E96" s="10"/>
      <c r="F96" s="10"/>
      <c r="G96" s="193">
        <v>0.4</v>
      </c>
      <c r="H96" s="193">
        <v>0.4</v>
      </c>
      <c r="I96" s="10">
        <f>+H96/G96</f>
        <v>1</v>
      </c>
      <c r="J96" s="193">
        <v>7.0000000000000007E-2</v>
      </c>
      <c r="K96" s="193">
        <v>5.5555555555555552E-2</v>
      </c>
      <c r="L96" s="10">
        <f>+K96/J96</f>
        <v>0.7936507936507935</v>
      </c>
      <c r="M96" s="193">
        <v>7.0000000000000007E-2</v>
      </c>
      <c r="N96" s="193">
        <v>7.0000000000000007E-2</v>
      </c>
      <c r="O96" s="193">
        <f>+N96/M96</f>
        <v>1</v>
      </c>
      <c r="P96" s="193">
        <v>7.0000000000000007E-2</v>
      </c>
      <c r="Q96" s="193">
        <v>7.0000000000000007E-2</v>
      </c>
      <c r="R96" s="193">
        <f>+Q96/P96</f>
        <v>1</v>
      </c>
      <c r="S96" s="193">
        <v>7.0000000000000007E-2</v>
      </c>
      <c r="T96" s="193">
        <v>7.0000000000000007E-2</v>
      </c>
      <c r="U96" s="193">
        <v>7.0000000000000007E-2</v>
      </c>
      <c r="V96" s="193">
        <v>0.06</v>
      </c>
      <c r="W96" s="193">
        <v>0.06</v>
      </c>
      <c r="X96" s="193">
        <v>0.06</v>
      </c>
      <c r="Y96" s="8">
        <f t="shared" ref="Y96:Y128" si="85">+D96+G96+J96+M96+P96+S96+T96+U96+V96+W96+X96</f>
        <v>1.0000000000000004</v>
      </c>
      <c r="Z96" s="193">
        <f t="shared" ref="Z96:AE96" si="86">+Z97</f>
        <v>0.5998</v>
      </c>
      <c r="AA96" s="193">
        <f t="shared" si="86"/>
        <v>0.60320000000000007</v>
      </c>
      <c r="AB96" s="193">
        <f t="shared" si="86"/>
        <v>-3.4000000000000696E-3</v>
      </c>
      <c r="AC96" s="193">
        <f t="shared" si="86"/>
        <v>6.6600000000000006E-2</v>
      </c>
      <c r="AD96" s="193">
        <f t="shared" si="86"/>
        <v>0.39960000000000001</v>
      </c>
      <c r="AE96" s="193">
        <f t="shared" si="86"/>
        <v>0.39619999999999994</v>
      </c>
      <c r="AF96" s="194"/>
      <c r="AG96" s="193">
        <v>0.39619999999999994</v>
      </c>
      <c r="AH96" s="193"/>
      <c r="AI96" s="10">
        <f>+AI98*$C$98+AI99*$C$99+AI100*$C$100+AI101*$C$101+AI102*$C$102+AI103*$C$103+AI104*$C$103</f>
        <v>0.16722493999999999</v>
      </c>
      <c r="AJ96" s="10">
        <f>+AJ98*$C$98+AJ99*$C$99+AJ100*$C$100+AJ101*$C$101+AJ102*$C$102+AJ103*$C$103+AJ104*$C$103</f>
        <v>0.16722493999999999</v>
      </c>
      <c r="AK96" s="10">
        <f>+AJ96/AI96</f>
        <v>1</v>
      </c>
      <c r="AL96" s="10">
        <f t="shared" ref="AL96:AP96" si="87">+AL98*$C$98+AL99*$C$99+AL100*$C$100+AL101*$C$101+AL102*$C$102+AL103*$C$103+AL104*$C$103</f>
        <v>0.18422494</v>
      </c>
      <c r="AM96" s="10">
        <f t="shared" si="87"/>
        <v>0.51762494000000003</v>
      </c>
      <c r="AN96" s="10">
        <f t="shared" si="87"/>
        <v>4.4772220000000001E-2</v>
      </c>
      <c r="AO96" s="10">
        <f t="shared" si="87"/>
        <v>4.4772220000000001E-2</v>
      </c>
      <c r="AP96" s="10">
        <f t="shared" si="87"/>
        <v>4.4772220000000001E-2</v>
      </c>
    </row>
    <row r="97" spans="1:42" ht="30" hidden="1" customHeight="1" x14ac:dyDescent="0.25">
      <c r="A97" s="83" t="s">
        <v>81</v>
      </c>
      <c r="B97" s="223" t="s">
        <v>82</v>
      </c>
      <c r="C97" s="86">
        <v>1</v>
      </c>
      <c r="D97" s="84"/>
      <c r="E97" s="84"/>
      <c r="F97" s="85"/>
      <c r="G97" s="84">
        <v>0.4</v>
      </c>
      <c r="H97" s="84">
        <v>0.4</v>
      </c>
      <c r="I97" s="86">
        <f>+H97/G97</f>
        <v>1</v>
      </c>
      <c r="J97" s="84">
        <v>6.6600000000000006E-2</v>
      </c>
      <c r="K97" s="84">
        <v>7.0000000000000007E-2</v>
      </c>
      <c r="L97" s="86">
        <f>+K97/J97</f>
        <v>1.0510510510510511</v>
      </c>
      <c r="M97" s="84">
        <v>6.6600000000000006E-2</v>
      </c>
      <c r="N97" s="84">
        <v>6.6600000000000006E-2</v>
      </c>
      <c r="O97" s="84">
        <f>+N97/M97</f>
        <v>1</v>
      </c>
      <c r="P97" s="84">
        <v>6.6600000000000006E-2</v>
      </c>
      <c r="Q97" s="84">
        <v>6.6600000000000006E-2</v>
      </c>
      <c r="R97" s="86">
        <f t="shared" ref="R97" si="88">+Q97/P97</f>
        <v>1</v>
      </c>
      <c r="S97" s="84">
        <v>6.6600000000000006E-2</v>
      </c>
      <c r="T97" s="84">
        <v>6.6600000000000006E-2</v>
      </c>
      <c r="U97" s="84">
        <v>6.6600000000000006E-2</v>
      </c>
      <c r="V97" s="84">
        <v>6.6600000000000006E-2</v>
      </c>
      <c r="W97" s="84">
        <v>6.6600000000000006E-2</v>
      </c>
      <c r="X97" s="84">
        <v>6.6600000000000006E-2</v>
      </c>
      <c r="Y97" s="86">
        <f t="shared" si="85"/>
        <v>0.99939999999999996</v>
      </c>
      <c r="Z97" s="86">
        <f t="shared" ref="Z97:AA97" si="89">+D97+G97+J97+M97+P97</f>
        <v>0.5998</v>
      </c>
      <c r="AA97" s="86">
        <f t="shared" si="89"/>
        <v>0.60320000000000007</v>
      </c>
      <c r="AB97" s="86">
        <f t="shared" ref="AB97" si="90">+Z97-AA97</f>
        <v>-3.4000000000000696E-3</v>
      </c>
      <c r="AC97" s="86">
        <f t="shared" ref="AC97" si="91">+P97</f>
        <v>6.6600000000000006E-2</v>
      </c>
      <c r="AD97" s="86">
        <f t="shared" ref="AD97" si="92">+S97+T97+U97+V97+W97+X97</f>
        <v>0.39960000000000001</v>
      </c>
      <c r="AE97" s="85">
        <f>+AB97+AD97</f>
        <v>0.39619999999999994</v>
      </c>
      <c r="AF97" s="96" t="s">
        <v>83</v>
      </c>
      <c r="AG97" s="85"/>
      <c r="AH97" s="95"/>
      <c r="AI97" s="212"/>
      <c r="AJ97" s="212"/>
      <c r="AK97" s="212"/>
      <c r="AL97" s="212"/>
      <c r="AM97" s="212"/>
      <c r="AN97" s="212"/>
      <c r="AO97" s="212"/>
      <c r="AP97" s="212"/>
    </row>
    <row r="98" spans="1:42" ht="36" customHeight="1" x14ac:dyDescent="0.25">
      <c r="A98" s="290" t="s">
        <v>541</v>
      </c>
      <c r="B98" s="97" t="s">
        <v>332</v>
      </c>
      <c r="C98" s="5">
        <v>0.16669999999999999</v>
      </c>
      <c r="D98" s="27"/>
      <c r="E98" s="27"/>
      <c r="F98" s="42"/>
      <c r="G98" s="27"/>
      <c r="H98" s="27"/>
      <c r="I98" s="5"/>
      <c r="J98" s="27"/>
      <c r="K98" s="27"/>
      <c r="L98" s="5"/>
      <c r="M98" s="27"/>
      <c r="N98" s="27"/>
      <c r="O98" s="27"/>
      <c r="P98" s="27"/>
      <c r="Q98" s="27"/>
      <c r="R98" s="5"/>
      <c r="S98" s="27"/>
      <c r="T98" s="27"/>
      <c r="U98" s="27"/>
      <c r="V98" s="27"/>
      <c r="W98" s="27"/>
      <c r="X98" s="27"/>
      <c r="Y98" s="5"/>
      <c r="Z98" s="5"/>
      <c r="AA98" s="5"/>
      <c r="AB98" s="5"/>
      <c r="AC98" s="5"/>
      <c r="AD98" s="5"/>
      <c r="AE98" s="42"/>
      <c r="AF98" s="9"/>
      <c r="AG98" s="42"/>
      <c r="AH98" s="107" t="s">
        <v>337</v>
      </c>
      <c r="AI98" s="197">
        <v>0.33329999999999999</v>
      </c>
      <c r="AJ98" s="197">
        <v>0.33329999999999999</v>
      </c>
      <c r="AK98" s="5">
        <f t="shared" ref="AK98:AK103" si="93">+AJ98/AI98</f>
        <v>1</v>
      </c>
      <c r="AL98" s="197">
        <v>0.33329999999999999</v>
      </c>
      <c r="AM98" s="197">
        <v>0.33329999999999999</v>
      </c>
      <c r="AN98" s="198"/>
      <c r="AO98" s="198"/>
      <c r="AP98" s="198"/>
    </row>
    <row r="99" spans="1:42" ht="40.5" x14ac:dyDescent="0.25">
      <c r="A99" s="290"/>
      <c r="B99" s="225" t="s">
        <v>333</v>
      </c>
      <c r="C99" s="5">
        <v>0.16669999999999999</v>
      </c>
      <c r="D99" s="27"/>
      <c r="E99" s="27"/>
      <c r="F99" s="42"/>
      <c r="G99" s="27"/>
      <c r="H99" s="27"/>
      <c r="I99" s="5"/>
      <c r="J99" s="27"/>
      <c r="K99" s="27"/>
      <c r="L99" s="5"/>
      <c r="M99" s="27"/>
      <c r="N99" s="27"/>
      <c r="O99" s="27"/>
      <c r="P99" s="27"/>
      <c r="Q99" s="27"/>
      <c r="R99" s="5"/>
      <c r="S99" s="27"/>
      <c r="T99" s="27"/>
      <c r="U99" s="27"/>
      <c r="V99" s="27"/>
      <c r="W99" s="27"/>
      <c r="X99" s="27"/>
      <c r="Y99" s="5"/>
      <c r="Z99" s="5"/>
      <c r="AA99" s="5"/>
      <c r="AB99" s="5"/>
      <c r="AC99" s="5"/>
      <c r="AD99" s="5"/>
      <c r="AE99" s="42"/>
      <c r="AF99" s="9"/>
      <c r="AG99" s="42"/>
      <c r="AH99" s="107" t="s">
        <v>338</v>
      </c>
      <c r="AI99" s="199">
        <v>0.1666</v>
      </c>
      <c r="AJ99" s="199">
        <v>0.1666</v>
      </c>
      <c r="AK99" s="5">
        <f t="shared" si="93"/>
        <v>1</v>
      </c>
      <c r="AL99" s="199">
        <v>0.1666</v>
      </c>
      <c r="AM99" s="199">
        <v>0.1666</v>
      </c>
      <c r="AN99" s="199">
        <v>0.1666</v>
      </c>
      <c r="AO99" s="199">
        <v>0.1666</v>
      </c>
      <c r="AP99" s="199">
        <v>0.1666</v>
      </c>
    </row>
    <row r="100" spans="1:42" ht="38.25" x14ac:dyDescent="0.25">
      <c r="A100" s="290"/>
      <c r="B100" s="227" t="s">
        <v>334</v>
      </c>
      <c r="C100" s="5">
        <v>0.16669999999999999</v>
      </c>
      <c r="D100" s="27"/>
      <c r="E100" s="27"/>
      <c r="F100" s="42"/>
      <c r="G100" s="27"/>
      <c r="H100" s="27"/>
      <c r="I100" s="5"/>
      <c r="J100" s="27"/>
      <c r="K100" s="27"/>
      <c r="L100" s="5"/>
      <c r="M100" s="27"/>
      <c r="N100" s="27"/>
      <c r="O100" s="27"/>
      <c r="P100" s="27"/>
      <c r="Q100" s="27"/>
      <c r="R100" s="5"/>
      <c r="S100" s="27"/>
      <c r="T100" s="27"/>
      <c r="U100" s="27"/>
      <c r="V100" s="27"/>
      <c r="W100" s="27"/>
      <c r="X100" s="27"/>
      <c r="Y100" s="5"/>
      <c r="Z100" s="5"/>
      <c r="AA100" s="5"/>
      <c r="AB100" s="5"/>
      <c r="AC100" s="5"/>
      <c r="AD100" s="5"/>
      <c r="AE100" s="42"/>
      <c r="AF100" s="9"/>
      <c r="AG100" s="42"/>
      <c r="AH100" s="200" t="s">
        <v>339</v>
      </c>
      <c r="AI100" s="197">
        <v>0.33329999999999999</v>
      </c>
      <c r="AJ100" s="197">
        <v>0.33329999999999999</v>
      </c>
      <c r="AK100" s="5">
        <f t="shared" si="93"/>
        <v>1</v>
      </c>
      <c r="AL100" s="197">
        <v>0.33329999999999999</v>
      </c>
      <c r="AM100" s="197">
        <v>0.33329999999999999</v>
      </c>
      <c r="AN100" s="198"/>
      <c r="AO100" s="198"/>
      <c r="AP100" s="198"/>
    </row>
    <row r="101" spans="1:42" ht="27" hidden="1" x14ac:dyDescent="0.25">
      <c r="A101" s="290"/>
      <c r="B101" s="383" t="s">
        <v>335</v>
      </c>
      <c r="C101" s="5">
        <v>0.16669999999999999</v>
      </c>
      <c r="D101" s="27"/>
      <c r="E101" s="27"/>
      <c r="F101" s="42"/>
      <c r="G101" s="27"/>
      <c r="H101" s="27"/>
      <c r="I101" s="5"/>
      <c r="J101" s="27"/>
      <c r="K101" s="27"/>
      <c r="L101" s="5"/>
      <c r="M101" s="27"/>
      <c r="N101" s="27"/>
      <c r="O101" s="27"/>
      <c r="P101" s="27"/>
      <c r="Q101" s="27"/>
      <c r="R101" s="5"/>
      <c r="S101" s="27"/>
      <c r="T101" s="27"/>
      <c r="U101" s="27"/>
      <c r="V101" s="27"/>
      <c r="W101" s="27"/>
      <c r="X101" s="27"/>
      <c r="Y101" s="5"/>
      <c r="Z101" s="5"/>
      <c r="AA101" s="5"/>
      <c r="AB101" s="5"/>
      <c r="AC101" s="5"/>
      <c r="AD101" s="5"/>
      <c r="AE101" s="42"/>
      <c r="AF101" s="9"/>
      <c r="AG101" s="42"/>
      <c r="AH101" s="93" t="s">
        <v>340</v>
      </c>
      <c r="AI101" s="201"/>
      <c r="AJ101" s="201"/>
      <c r="AK101" s="5"/>
      <c r="AL101" s="201">
        <v>0</v>
      </c>
      <c r="AM101" s="201">
        <v>1</v>
      </c>
      <c r="AN101" s="202">
        <v>0</v>
      </c>
      <c r="AO101" s="109">
        <v>0</v>
      </c>
      <c r="AP101" s="109">
        <v>0</v>
      </c>
    </row>
    <row r="102" spans="1:42" ht="40.5" hidden="1" x14ac:dyDescent="0.25">
      <c r="A102" s="290"/>
      <c r="B102" s="383"/>
      <c r="C102" s="5">
        <v>0.16669999999999999</v>
      </c>
      <c r="D102" s="27"/>
      <c r="E102" s="27"/>
      <c r="F102" s="42"/>
      <c r="G102" s="27"/>
      <c r="H102" s="27"/>
      <c r="I102" s="5"/>
      <c r="J102" s="27"/>
      <c r="K102" s="27"/>
      <c r="L102" s="5"/>
      <c r="M102" s="27"/>
      <c r="N102" s="27"/>
      <c r="O102" s="27"/>
      <c r="P102" s="27"/>
      <c r="Q102" s="27"/>
      <c r="R102" s="5"/>
      <c r="S102" s="27"/>
      <c r="T102" s="27"/>
      <c r="U102" s="27"/>
      <c r="V102" s="27"/>
      <c r="W102" s="27"/>
      <c r="X102" s="27"/>
      <c r="Y102" s="5"/>
      <c r="Z102" s="5"/>
      <c r="AA102" s="5"/>
      <c r="AB102" s="5"/>
      <c r="AC102" s="5"/>
      <c r="AD102" s="5"/>
      <c r="AE102" s="42"/>
      <c r="AF102" s="9"/>
      <c r="AG102" s="42"/>
      <c r="AH102" s="93" t="s">
        <v>341</v>
      </c>
      <c r="AI102" s="201"/>
      <c r="AJ102" s="201"/>
      <c r="AK102" s="5"/>
      <c r="AL102" s="201">
        <v>0</v>
      </c>
      <c r="AM102" s="201">
        <v>1</v>
      </c>
      <c r="AN102" s="202">
        <v>0</v>
      </c>
      <c r="AO102" s="109">
        <v>0</v>
      </c>
      <c r="AP102" s="109">
        <v>0</v>
      </c>
    </row>
    <row r="103" spans="1:42" ht="60" customHeight="1" x14ac:dyDescent="0.25">
      <c r="A103" s="290"/>
      <c r="B103" s="383" t="s">
        <v>336</v>
      </c>
      <c r="C103" s="5">
        <v>8.5000000000000006E-2</v>
      </c>
      <c r="D103" s="27"/>
      <c r="E103" s="27"/>
      <c r="F103" s="42"/>
      <c r="G103" s="27"/>
      <c r="H103" s="27"/>
      <c r="I103" s="5"/>
      <c r="J103" s="27"/>
      <c r="K103" s="27"/>
      <c r="L103" s="5"/>
      <c r="M103" s="27"/>
      <c r="N103" s="27"/>
      <c r="O103" s="27"/>
      <c r="P103" s="27"/>
      <c r="Q103" s="27"/>
      <c r="R103" s="5"/>
      <c r="S103" s="27"/>
      <c r="T103" s="27"/>
      <c r="U103" s="27"/>
      <c r="V103" s="27"/>
      <c r="W103" s="27"/>
      <c r="X103" s="27"/>
      <c r="Y103" s="5"/>
      <c r="Z103" s="5"/>
      <c r="AA103" s="5"/>
      <c r="AB103" s="5"/>
      <c r="AC103" s="5"/>
      <c r="AD103" s="5"/>
      <c r="AE103" s="42"/>
      <c r="AF103" s="9"/>
      <c r="AG103" s="42"/>
      <c r="AH103" s="121" t="s">
        <v>342</v>
      </c>
      <c r="AI103" s="199">
        <v>0.33329999999999999</v>
      </c>
      <c r="AJ103" s="199">
        <v>0.33329999999999999</v>
      </c>
      <c r="AK103" s="5">
        <f t="shared" si="93"/>
        <v>1</v>
      </c>
      <c r="AL103" s="199">
        <v>0.33329999999999999</v>
      </c>
      <c r="AM103" s="199">
        <v>0.33329999999999999</v>
      </c>
      <c r="AN103" s="203">
        <v>0</v>
      </c>
      <c r="AO103" s="199">
        <v>0</v>
      </c>
      <c r="AP103" s="199">
        <v>0</v>
      </c>
    </row>
    <row r="104" spans="1:42" ht="72.75" hidden="1" customHeight="1" x14ac:dyDescent="0.25">
      <c r="A104" s="290"/>
      <c r="B104" s="383"/>
      <c r="C104" s="5">
        <v>8.5000000000000006E-2</v>
      </c>
      <c r="D104" s="27"/>
      <c r="E104" s="27"/>
      <c r="F104" s="42"/>
      <c r="G104" s="27"/>
      <c r="H104" s="27"/>
      <c r="I104" s="5"/>
      <c r="J104" s="27"/>
      <c r="K104" s="27"/>
      <c r="L104" s="5"/>
      <c r="M104" s="27"/>
      <c r="N104" s="27"/>
      <c r="O104" s="27"/>
      <c r="P104" s="27"/>
      <c r="Q104" s="27"/>
      <c r="R104" s="5"/>
      <c r="S104" s="27"/>
      <c r="T104" s="27"/>
      <c r="U104" s="27"/>
      <c r="V104" s="27"/>
      <c r="W104" s="27"/>
      <c r="X104" s="27"/>
      <c r="Y104" s="5"/>
      <c r="Z104" s="5"/>
      <c r="AA104" s="5"/>
      <c r="AB104" s="5"/>
      <c r="AC104" s="5"/>
      <c r="AD104" s="5"/>
      <c r="AE104" s="42"/>
      <c r="AF104" s="9"/>
      <c r="AG104" s="42"/>
      <c r="AH104" s="121" t="s">
        <v>343</v>
      </c>
      <c r="AI104" s="199"/>
      <c r="AJ104" s="199"/>
      <c r="AK104" s="5"/>
      <c r="AL104" s="199">
        <v>0.2</v>
      </c>
      <c r="AM104" s="199">
        <v>0.2</v>
      </c>
      <c r="AN104" s="199">
        <v>0.2</v>
      </c>
      <c r="AO104" s="199">
        <v>0.2</v>
      </c>
      <c r="AP104" s="199">
        <v>0.2</v>
      </c>
    </row>
    <row r="105" spans="1:42" ht="47.25" customHeight="1" x14ac:dyDescent="0.25">
      <c r="A105" s="21"/>
      <c r="B105" s="266" t="s">
        <v>84</v>
      </c>
      <c r="C105" s="37">
        <v>0.3</v>
      </c>
      <c r="D105" s="10">
        <f>+D106*$C$106+D107*$C$107+D108*$C$108</f>
        <v>0.4</v>
      </c>
      <c r="E105" s="10">
        <f>+E106*$C$106+E107*$C$107+E108*$C$108</f>
        <v>0.3</v>
      </c>
      <c r="F105" s="10">
        <f t="shared" ref="F105:F106" si="94">+E105/D105</f>
        <v>0.74999999999999989</v>
      </c>
      <c r="G105" s="10">
        <f t="shared" ref="G105:X105" si="95">+G106*$C$106+G107*$C$107+G108*$C$108</f>
        <v>0.15</v>
      </c>
      <c r="H105" s="10">
        <f t="shared" si="95"/>
        <v>0.15</v>
      </c>
      <c r="I105" s="10">
        <f>+H105/G105</f>
        <v>1</v>
      </c>
      <c r="J105" s="10">
        <f t="shared" si="95"/>
        <v>4.9979999999999997E-2</v>
      </c>
      <c r="K105" s="10">
        <f t="shared" si="95"/>
        <v>5.1000000000000004E-2</v>
      </c>
      <c r="L105" s="10">
        <f>+K105/J105</f>
        <v>1.0204081632653064</v>
      </c>
      <c r="M105" s="10">
        <f t="shared" si="95"/>
        <v>4.9979999999999997E-2</v>
      </c>
      <c r="N105" s="10">
        <f t="shared" si="95"/>
        <v>4.9979999999999997E-2</v>
      </c>
      <c r="O105" s="193">
        <f>+N105/M105</f>
        <v>1</v>
      </c>
      <c r="P105" s="10">
        <f t="shared" si="95"/>
        <v>4.9979999999999997E-2</v>
      </c>
      <c r="Q105" s="10">
        <f t="shared" si="95"/>
        <v>4.9979999999999997E-2</v>
      </c>
      <c r="R105" s="193">
        <f>+Q105/P105</f>
        <v>1</v>
      </c>
      <c r="S105" s="10">
        <f t="shared" si="95"/>
        <v>4.9979999999999997E-2</v>
      </c>
      <c r="T105" s="10">
        <f t="shared" si="95"/>
        <v>4.9979999999999997E-2</v>
      </c>
      <c r="U105" s="10">
        <f t="shared" si="95"/>
        <v>4.9979999999999997E-2</v>
      </c>
      <c r="V105" s="10">
        <f t="shared" si="95"/>
        <v>4.9979999999999997E-2</v>
      </c>
      <c r="W105" s="10">
        <f t="shared" si="95"/>
        <v>4.9979999999999997E-2</v>
      </c>
      <c r="X105" s="10">
        <f t="shared" si="95"/>
        <v>4.9979999999999997E-2</v>
      </c>
      <c r="Y105" s="8">
        <f t="shared" si="85"/>
        <v>0.99982000000000026</v>
      </c>
      <c r="Z105" s="10">
        <f t="shared" ref="Z105:AD105" si="96">+Z106*$C$106+Z107*$C$107+Z108*$C$108</f>
        <v>0.69994000000000001</v>
      </c>
      <c r="AA105" s="10">
        <f t="shared" si="96"/>
        <v>0.60095999999999994</v>
      </c>
      <c r="AB105" s="10">
        <f t="shared" si="96"/>
        <v>9.8980000000000012E-2</v>
      </c>
      <c r="AC105" s="10">
        <f t="shared" si="96"/>
        <v>4.9979999999999997E-2</v>
      </c>
      <c r="AD105" s="10">
        <f t="shared" si="96"/>
        <v>0.29987999999999998</v>
      </c>
      <c r="AE105" s="10">
        <f>+AE106*$C$106+AE107*$C$107+AE108*$C$108</f>
        <v>0.39885999999999999</v>
      </c>
      <c r="AF105" s="22"/>
      <c r="AG105" s="10">
        <v>0.39885999999999999</v>
      </c>
      <c r="AH105" s="10"/>
      <c r="AI105" s="10">
        <f>+AI109*$C$109+AI110*$C$110+AI111*$C$111+AI112*$C$112+AI113*$C$113+AI114*$C$114+AI115*$C$115+AI116*$C$116+AI117*$C$117+AI118*$C$118</f>
        <v>0.27339543000000005</v>
      </c>
      <c r="AJ105" s="10">
        <f>+AJ109*$C$109+AJ110*$C$110+AJ111*$C$111+AJ112*$C$112+AJ113*$C$113+AJ114*$C$114+AJ115*$C$115+AJ116*$C$116+AJ117*$C$117+AJ118*$C$118</f>
        <v>0.27339543000000005</v>
      </c>
      <c r="AK105" s="10">
        <f>+AJ105/AI105</f>
        <v>1</v>
      </c>
      <c r="AL105" s="10">
        <f t="shared" ref="AL105:AP105" si="97">+AL109*$C$109+AL110*$C$110+AL111*$C$111+AL112*$C$112+AL113*$C$113+AL114*$C$114+AL115*$C$115+AL116*$C$116+AL117*$C$117+AL118*$C$118</f>
        <v>0.17715742999999998</v>
      </c>
      <c r="AM105" s="10">
        <f t="shared" si="97"/>
        <v>9.5495429999999992E-2</v>
      </c>
      <c r="AN105" s="10">
        <f t="shared" si="97"/>
        <v>0.16548842999999999</v>
      </c>
      <c r="AO105" s="10">
        <f t="shared" si="97"/>
        <v>0.11882643</v>
      </c>
      <c r="AP105" s="10">
        <f t="shared" si="97"/>
        <v>0.16736443000000001</v>
      </c>
    </row>
    <row r="106" spans="1:42" ht="30" hidden="1" customHeight="1" x14ac:dyDescent="0.25">
      <c r="A106" s="78" t="s">
        <v>85</v>
      </c>
      <c r="B106" s="222" t="s">
        <v>86</v>
      </c>
      <c r="C106" s="76">
        <v>0.4</v>
      </c>
      <c r="D106" s="74">
        <v>1</v>
      </c>
      <c r="E106" s="74">
        <v>0</v>
      </c>
      <c r="F106" s="75">
        <f t="shared" si="94"/>
        <v>0</v>
      </c>
      <c r="G106" s="74"/>
      <c r="H106" s="74"/>
      <c r="I106" s="76" t="e">
        <f t="shared" ref="I106:I108" si="98">+H106/G106</f>
        <v>#DIV/0!</v>
      </c>
      <c r="J106" s="74"/>
      <c r="K106" s="74"/>
      <c r="L106" s="76"/>
      <c r="M106" s="74"/>
      <c r="N106" s="74"/>
      <c r="O106" s="74"/>
      <c r="P106" s="74"/>
      <c r="Q106" s="74"/>
      <c r="R106" s="74"/>
      <c r="S106" s="74"/>
      <c r="T106" s="74"/>
      <c r="U106" s="74"/>
      <c r="V106" s="74"/>
      <c r="W106" s="74"/>
      <c r="X106" s="74"/>
      <c r="Y106" s="76">
        <f t="shared" si="85"/>
        <v>1</v>
      </c>
      <c r="Z106" s="76">
        <f t="shared" ref="Z106:AA108" si="99">+D106+G106+J106+M106+P106</f>
        <v>1</v>
      </c>
      <c r="AA106" s="76">
        <f t="shared" si="99"/>
        <v>0</v>
      </c>
      <c r="AB106" s="76">
        <f t="shared" ref="AB106:AB108" si="100">+Z106-AA106</f>
        <v>1</v>
      </c>
      <c r="AC106" s="76">
        <f t="shared" ref="AC106:AC108" si="101">+P106</f>
        <v>0</v>
      </c>
      <c r="AD106" s="76">
        <f t="shared" ref="AD106:AD108" si="102">+S106+T106+U106+V106+W106+X106</f>
        <v>0</v>
      </c>
      <c r="AE106" s="75">
        <f>+AB106+AD106</f>
        <v>1</v>
      </c>
      <c r="AF106" s="94"/>
      <c r="AG106" s="75"/>
      <c r="AH106" s="95"/>
      <c r="AI106" s="212"/>
      <c r="AJ106" s="212"/>
      <c r="AK106" s="212"/>
      <c r="AL106" s="212"/>
      <c r="AM106" s="212"/>
      <c r="AN106" s="212"/>
      <c r="AO106" s="212"/>
      <c r="AP106" s="212"/>
    </row>
    <row r="107" spans="1:42" ht="30" hidden="1" customHeight="1" x14ac:dyDescent="0.25">
      <c r="A107" s="78" t="s">
        <v>87</v>
      </c>
      <c r="B107" s="222" t="s">
        <v>88</v>
      </c>
      <c r="C107" s="76">
        <v>0.3</v>
      </c>
      <c r="D107" s="74"/>
      <c r="E107" s="74">
        <v>1</v>
      </c>
      <c r="F107" s="75"/>
      <c r="G107" s="74">
        <v>0.4</v>
      </c>
      <c r="H107" s="74">
        <v>0.4</v>
      </c>
      <c r="I107" s="76">
        <f t="shared" si="98"/>
        <v>1</v>
      </c>
      <c r="J107" s="74">
        <v>6.6600000000000006E-2</v>
      </c>
      <c r="K107" s="74">
        <v>7.0000000000000007E-2</v>
      </c>
      <c r="L107" s="76">
        <f t="shared" ref="L107:L108" si="103">+K107/J107</f>
        <v>1.0510510510510511</v>
      </c>
      <c r="M107" s="74">
        <v>6.6600000000000006E-2</v>
      </c>
      <c r="N107" s="74">
        <v>6.6600000000000006E-2</v>
      </c>
      <c r="O107" s="74">
        <f t="shared" ref="O107:O108" si="104">+N107/M107</f>
        <v>1</v>
      </c>
      <c r="P107" s="74">
        <v>6.6600000000000006E-2</v>
      </c>
      <c r="Q107" s="74">
        <v>6.6600000000000006E-2</v>
      </c>
      <c r="R107" s="76">
        <f t="shared" ref="R107:R108" si="105">+Q107/P107</f>
        <v>1</v>
      </c>
      <c r="S107" s="74">
        <v>6.6600000000000006E-2</v>
      </c>
      <c r="T107" s="74">
        <v>6.6600000000000006E-2</v>
      </c>
      <c r="U107" s="74">
        <v>6.6600000000000006E-2</v>
      </c>
      <c r="V107" s="74">
        <v>6.6600000000000006E-2</v>
      </c>
      <c r="W107" s="74">
        <v>6.6600000000000006E-2</v>
      </c>
      <c r="X107" s="74">
        <v>6.6600000000000006E-2</v>
      </c>
      <c r="Y107" s="76">
        <f t="shared" si="85"/>
        <v>0.99939999999999996</v>
      </c>
      <c r="Z107" s="76">
        <f t="shared" si="99"/>
        <v>0.5998</v>
      </c>
      <c r="AA107" s="76">
        <f t="shared" si="99"/>
        <v>1.6032</v>
      </c>
      <c r="AB107" s="76">
        <f t="shared" si="100"/>
        <v>-1.0034000000000001</v>
      </c>
      <c r="AC107" s="76">
        <f t="shared" si="101"/>
        <v>6.6600000000000006E-2</v>
      </c>
      <c r="AD107" s="76">
        <f t="shared" si="102"/>
        <v>0.39960000000000001</v>
      </c>
      <c r="AE107" s="75">
        <f>+AB107+AD107</f>
        <v>-0.60380000000000011</v>
      </c>
      <c r="AF107" s="94" t="s">
        <v>48</v>
      </c>
      <c r="AG107" s="75"/>
      <c r="AH107" s="95"/>
      <c r="AI107" s="212"/>
      <c r="AJ107" s="212"/>
      <c r="AK107" s="212"/>
      <c r="AL107" s="212"/>
      <c r="AM107" s="212"/>
      <c r="AN107" s="212"/>
      <c r="AO107" s="212"/>
      <c r="AP107" s="212"/>
    </row>
    <row r="108" spans="1:42" ht="30" hidden="1" customHeight="1" x14ac:dyDescent="0.25">
      <c r="A108" s="83" t="s">
        <v>89</v>
      </c>
      <c r="B108" s="223" t="s">
        <v>90</v>
      </c>
      <c r="C108" s="86">
        <v>0.3</v>
      </c>
      <c r="D108" s="84"/>
      <c r="E108" s="84"/>
      <c r="F108" s="85"/>
      <c r="G108" s="84">
        <v>0.1</v>
      </c>
      <c r="H108" s="84">
        <v>0.1</v>
      </c>
      <c r="I108" s="86">
        <f t="shared" si="98"/>
        <v>1</v>
      </c>
      <c r="J108" s="84">
        <v>0.1</v>
      </c>
      <c r="K108" s="84">
        <v>0.1</v>
      </c>
      <c r="L108" s="86">
        <f t="shared" si="103"/>
        <v>1</v>
      </c>
      <c r="M108" s="84">
        <v>0.1</v>
      </c>
      <c r="N108" s="84">
        <v>0.1</v>
      </c>
      <c r="O108" s="84">
        <f t="shared" si="104"/>
        <v>1</v>
      </c>
      <c r="P108" s="84">
        <v>0.1</v>
      </c>
      <c r="Q108" s="84">
        <v>0.1</v>
      </c>
      <c r="R108" s="86">
        <f t="shared" si="105"/>
        <v>1</v>
      </c>
      <c r="S108" s="84">
        <v>0.1</v>
      </c>
      <c r="T108" s="84">
        <v>0.1</v>
      </c>
      <c r="U108" s="84">
        <v>0.1</v>
      </c>
      <c r="V108" s="84">
        <v>0.1</v>
      </c>
      <c r="W108" s="84">
        <v>0.1</v>
      </c>
      <c r="X108" s="84">
        <v>0.1</v>
      </c>
      <c r="Y108" s="86">
        <f t="shared" si="85"/>
        <v>0.99999999999999989</v>
      </c>
      <c r="Z108" s="86">
        <f t="shared" si="99"/>
        <v>0.4</v>
      </c>
      <c r="AA108" s="86">
        <f t="shared" si="99"/>
        <v>0.4</v>
      </c>
      <c r="AB108" s="86">
        <f t="shared" si="100"/>
        <v>0</v>
      </c>
      <c r="AC108" s="86">
        <f t="shared" si="101"/>
        <v>0.1</v>
      </c>
      <c r="AD108" s="86">
        <f t="shared" si="102"/>
        <v>0.6</v>
      </c>
      <c r="AE108" s="85">
        <f>+AB108+AD108</f>
        <v>0.6</v>
      </c>
      <c r="AF108" s="96" t="s">
        <v>48</v>
      </c>
      <c r="AG108" s="85"/>
      <c r="AH108" s="95"/>
      <c r="AI108" s="212"/>
      <c r="AJ108" s="212"/>
      <c r="AK108" s="212"/>
      <c r="AL108" s="212"/>
      <c r="AM108" s="212"/>
      <c r="AN108" s="212"/>
      <c r="AO108" s="212"/>
      <c r="AP108" s="212"/>
    </row>
    <row r="109" spans="1:42" ht="40.5" x14ac:dyDescent="0.25">
      <c r="A109" s="291" t="s">
        <v>542</v>
      </c>
      <c r="B109" s="120" t="s">
        <v>344</v>
      </c>
      <c r="C109" s="110">
        <v>0.15</v>
      </c>
      <c r="D109" s="27"/>
      <c r="E109" s="27"/>
      <c r="F109" s="42"/>
      <c r="G109" s="27"/>
      <c r="H109" s="27"/>
      <c r="I109" s="5"/>
      <c r="J109" s="27"/>
      <c r="K109" s="27"/>
      <c r="L109" s="5"/>
      <c r="M109" s="27"/>
      <c r="N109" s="27"/>
      <c r="O109" s="27"/>
      <c r="P109" s="27"/>
      <c r="Q109" s="27"/>
      <c r="R109" s="5"/>
      <c r="S109" s="27"/>
      <c r="T109" s="27"/>
      <c r="U109" s="27"/>
      <c r="V109" s="27"/>
      <c r="W109" s="27"/>
      <c r="X109" s="27"/>
      <c r="Y109" s="5"/>
      <c r="Z109" s="5"/>
      <c r="AA109" s="5"/>
      <c r="AB109" s="5"/>
      <c r="AC109" s="5"/>
      <c r="AD109" s="5"/>
      <c r="AE109" s="42"/>
      <c r="AF109" s="9"/>
      <c r="AG109" s="42"/>
      <c r="AH109" s="107" t="s">
        <v>352</v>
      </c>
      <c r="AI109" s="100">
        <v>0.16669999999999999</v>
      </c>
      <c r="AJ109" s="263">
        <v>0.16669999999999999</v>
      </c>
      <c r="AK109" s="5">
        <f t="shared" ref="AK109:AK118" si="106">+AJ109/AI109</f>
        <v>1</v>
      </c>
      <c r="AL109" s="100">
        <v>0.16669999999999999</v>
      </c>
      <c r="AM109" s="100">
        <v>0.16669999999999999</v>
      </c>
      <c r="AN109" s="100">
        <v>0.16669999999999999</v>
      </c>
      <c r="AO109" s="100">
        <v>0.16669999999999999</v>
      </c>
      <c r="AP109" s="100">
        <v>0.16669999999999999</v>
      </c>
    </row>
    <row r="110" spans="1:42" ht="40.5" x14ac:dyDescent="0.25">
      <c r="A110" s="291"/>
      <c r="B110" s="123" t="s">
        <v>345</v>
      </c>
      <c r="C110" s="110">
        <v>0.1429</v>
      </c>
      <c r="D110" s="27"/>
      <c r="E110" s="27"/>
      <c r="F110" s="42"/>
      <c r="G110" s="27"/>
      <c r="H110" s="27"/>
      <c r="I110" s="5"/>
      <c r="J110" s="27"/>
      <c r="K110" s="27"/>
      <c r="L110" s="5"/>
      <c r="M110" s="27"/>
      <c r="N110" s="27"/>
      <c r="O110" s="27"/>
      <c r="P110" s="27"/>
      <c r="Q110" s="27"/>
      <c r="R110" s="5"/>
      <c r="S110" s="27"/>
      <c r="T110" s="27"/>
      <c r="U110" s="27"/>
      <c r="V110" s="27"/>
      <c r="W110" s="27"/>
      <c r="X110" s="27"/>
      <c r="Y110" s="5"/>
      <c r="Z110" s="5"/>
      <c r="AA110" s="5"/>
      <c r="AB110" s="5"/>
      <c r="AC110" s="5"/>
      <c r="AD110" s="5"/>
      <c r="AE110" s="42"/>
      <c r="AF110" s="9"/>
      <c r="AG110" s="42"/>
      <c r="AH110" s="107" t="s">
        <v>353</v>
      </c>
      <c r="AI110" s="100">
        <v>0.16669999999999999</v>
      </c>
      <c r="AJ110" s="263">
        <v>0.16669999999999999</v>
      </c>
      <c r="AK110" s="5">
        <f t="shared" si="106"/>
        <v>1</v>
      </c>
      <c r="AL110" s="100">
        <v>0.16669999999999999</v>
      </c>
      <c r="AM110" s="100">
        <v>0.16669999999999999</v>
      </c>
      <c r="AN110" s="100">
        <v>0.16669999999999999</v>
      </c>
      <c r="AO110" s="100">
        <v>0.16669999999999999</v>
      </c>
      <c r="AP110" s="100">
        <v>0.16669999999999999</v>
      </c>
    </row>
    <row r="111" spans="1:42" ht="54" hidden="1" x14ac:dyDescent="0.25">
      <c r="A111" s="306"/>
      <c r="B111" s="353" t="s">
        <v>346</v>
      </c>
      <c r="C111" s="111">
        <v>7.0000000000000007E-2</v>
      </c>
      <c r="D111" s="27"/>
      <c r="E111" s="27"/>
      <c r="F111" s="42"/>
      <c r="G111" s="27"/>
      <c r="H111" s="27"/>
      <c r="I111" s="5"/>
      <c r="J111" s="27"/>
      <c r="K111" s="27"/>
      <c r="L111" s="5"/>
      <c r="M111" s="27"/>
      <c r="N111" s="27"/>
      <c r="O111" s="27"/>
      <c r="P111" s="27"/>
      <c r="Q111" s="27"/>
      <c r="R111" s="5"/>
      <c r="S111" s="27"/>
      <c r="T111" s="27"/>
      <c r="U111" s="27"/>
      <c r="V111" s="27"/>
      <c r="W111" s="27"/>
      <c r="X111" s="27"/>
      <c r="Y111" s="5"/>
      <c r="Z111" s="5"/>
      <c r="AA111" s="5"/>
      <c r="AB111" s="5"/>
      <c r="AC111" s="5"/>
      <c r="AD111" s="5"/>
      <c r="AE111" s="42"/>
      <c r="AF111" s="9"/>
      <c r="AG111" s="42"/>
      <c r="AH111" s="107" t="s">
        <v>354</v>
      </c>
      <c r="AI111" s="100"/>
      <c r="AJ111" s="263"/>
      <c r="AK111" s="5"/>
      <c r="AL111" s="100">
        <v>0.33329999999999999</v>
      </c>
      <c r="AM111" s="100">
        <v>0</v>
      </c>
      <c r="AN111" s="100">
        <v>0.33329999999999999</v>
      </c>
      <c r="AO111" s="100">
        <v>0</v>
      </c>
      <c r="AP111" s="100">
        <v>0.34</v>
      </c>
    </row>
    <row r="112" spans="1:42" ht="27" hidden="1" x14ac:dyDescent="0.25">
      <c r="A112" s="306"/>
      <c r="B112" s="353"/>
      <c r="C112" s="112">
        <v>7.0000000000000007E-2</v>
      </c>
      <c r="D112" s="27"/>
      <c r="E112" s="27"/>
      <c r="F112" s="42"/>
      <c r="G112" s="27"/>
      <c r="H112" s="27"/>
      <c r="I112" s="5"/>
      <c r="J112" s="27"/>
      <c r="K112" s="27"/>
      <c r="L112" s="5"/>
      <c r="M112" s="27"/>
      <c r="N112" s="27"/>
      <c r="O112" s="27"/>
      <c r="P112" s="27"/>
      <c r="Q112" s="27"/>
      <c r="R112" s="5"/>
      <c r="S112" s="27"/>
      <c r="T112" s="27"/>
      <c r="U112" s="27"/>
      <c r="V112" s="27"/>
      <c r="W112" s="27"/>
      <c r="X112" s="27"/>
      <c r="Y112" s="5"/>
      <c r="Z112" s="5"/>
      <c r="AA112" s="5"/>
      <c r="AB112" s="5"/>
      <c r="AC112" s="5"/>
      <c r="AD112" s="5"/>
      <c r="AE112" s="42"/>
      <c r="AF112" s="9"/>
      <c r="AG112" s="42"/>
      <c r="AH112" s="107" t="s">
        <v>355</v>
      </c>
      <c r="AI112" s="100"/>
      <c r="AJ112" s="263"/>
      <c r="AK112" s="5"/>
      <c r="AL112" s="100">
        <v>0.33329999999999999</v>
      </c>
      <c r="AM112" s="100">
        <v>0</v>
      </c>
      <c r="AN112" s="100">
        <v>0.33329999999999999</v>
      </c>
      <c r="AO112" s="100">
        <v>0</v>
      </c>
      <c r="AP112" s="100">
        <v>0.34</v>
      </c>
    </row>
    <row r="113" spans="1:42" ht="40.5" x14ac:dyDescent="0.25">
      <c r="A113" s="291"/>
      <c r="B113" s="120" t="s">
        <v>347</v>
      </c>
      <c r="C113" s="110">
        <v>0.1429</v>
      </c>
      <c r="D113" s="27"/>
      <c r="E113" s="27"/>
      <c r="F113" s="42"/>
      <c r="G113" s="27"/>
      <c r="H113" s="27"/>
      <c r="I113" s="5"/>
      <c r="J113" s="27"/>
      <c r="K113" s="27"/>
      <c r="L113" s="5"/>
      <c r="M113" s="27"/>
      <c r="N113" s="27"/>
      <c r="O113" s="27"/>
      <c r="P113" s="27"/>
      <c r="Q113" s="27"/>
      <c r="R113" s="5"/>
      <c r="S113" s="27"/>
      <c r="T113" s="27"/>
      <c r="U113" s="27"/>
      <c r="V113" s="27"/>
      <c r="W113" s="27"/>
      <c r="X113" s="27"/>
      <c r="Y113" s="5"/>
      <c r="Z113" s="5"/>
      <c r="AA113" s="5"/>
      <c r="AB113" s="5"/>
      <c r="AC113" s="5"/>
      <c r="AD113" s="5"/>
      <c r="AE113" s="42"/>
      <c r="AF113" s="9"/>
      <c r="AG113" s="42"/>
      <c r="AH113" s="107" t="s">
        <v>356</v>
      </c>
      <c r="AI113" s="109">
        <v>1</v>
      </c>
      <c r="AJ113" s="109">
        <v>1</v>
      </c>
      <c r="AK113" s="5">
        <f t="shared" si="106"/>
        <v>1</v>
      </c>
      <c r="AL113" s="109">
        <v>0</v>
      </c>
      <c r="AM113" s="109">
        <v>0</v>
      </c>
      <c r="AN113" s="109">
        <v>0</v>
      </c>
      <c r="AO113" s="109">
        <v>0</v>
      </c>
      <c r="AP113" s="109">
        <v>0</v>
      </c>
    </row>
    <row r="114" spans="1:42" ht="40.5" x14ac:dyDescent="0.25">
      <c r="A114" s="291"/>
      <c r="B114" s="120" t="s">
        <v>348</v>
      </c>
      <c r="C114" s="110">
        <v>7.0000000000000007E-2</v>
      </c>
      <c r="D114" s="27"/>
      <c r="E114" s="27"/>
      <c r="F114" s="42"/>
      <c r="G114" s="27"/>
      <c r="H114" s="27"/>
      <c r="I114" s="5"/>
      <c r="J114" s="27"/>
      <c r="K114" s="27"/>
      <c r="L114" s="5"/>
      <c r="M114" s="27"/>
      <c r="N114" s="27"/>
      <c r="O114" s="27"/>
      <c r="P114" s="27"/>
      <c r="Q114" s="27"/>
      <c r="R114" s="5"/>
      <c r="S114" s="27"/>
      <c r="T114" s="27"/>
      <c r="U114" s="27"/>
      <c r="V114" s="27"/>
      <c r="W114" s="27"/>
      <c r="X114" s="27"/>
      <c r="Y114" s="5"/>
      <c r="Z114" s="5"/>
      <c r="AA114" s="5"/>
      <c r="AB114" s="5"/>
      <c r="AC114" s="5"/>
      <c r="AD114" s="5"/>
      <c r="AE114" s="42"/>
      <c r="AF114" s="9"/>
      <c r="AG114" s="42"/>
      <c r="AH114" s="107" t="s">
        <v>357</v>
      </c>
      <c r="AI114" s="100">
        <v>0.5</v>
      </c>
      <c r="AJ114" s="263">
        <v>0.5</v>
      </c>
      <c r="AK114" s="5">
        <f t="shared" si="106"/>
        <v>1</v>
      </c>
      <c r="AL114" s="100">
        <v>0.5</v>
      </c>
      <c r="AM114" s="100">
        <v>0</v>
      </c>
      <c r="AN114" s="100">
        <v>0</v>
      </c>
      <c r="AO114" s="100">
        <v>0</v>
      </c>
      <c r="AP114" s="108">
        <v>0</v>
      </c>
    </row>
    <row r="115" spans="1:42" ht="27" x14ac:dyDescent="0.25">
      <c r="A115" s="291"/>
      <c r="B115" s="120" t="s">
        <v>349</v>
      </c>
      <c r="C115" s="110">
        <v>7.0000000000000007E-2</v>
      </c>
      <c r="D115" s="27"/>
      <c r="E115" s="27"/>
      <c r="F115" s="42"/>
      <c r="G115" s="27"/>
      <c r="H115" s="27"/>
      <c r="I115" s="5"/>
      <c r="J115" s="27"/>
      <c r="K115" s="27"/>
      <c r="L115" s="5"/>
      <c r="M115" s="27"/>
      <c r="N115" s="27"/>
      <c r="O115" s="27"/>
      <c r="P115" s="27"/>
      <c r="Q115" s="27"/>
      <c r="R115" s="5"/>
      <c r="S115" s="27"/>
      <c r="T115" s="27"/>
      <c r="U115" s="27"/>
      <c r="V115" s="27"/>
      <c r="W115" s="27"/>
      <c r="X115" s="27"/>
      <c r="Y115" s="5"/>
      <c r="Z115" s="5"/>
      <c r="AA115" s="5"/>
      <c r="AB115" s="5"/>
      <c r="AC115" s="5"/>
      <c r="AD115" s="5"/>
      <c r="AE115" s="42"/>
      <c r="AF115" s="9"/>
      <c r="AG115" s="42"/>
      <c r="AH115" s="107" t="s">
        <v>358</v>
      </c>
      <c r="AI115" s="100">
        <v>0.33329999999999999</v>
      </c>
      <c r="AJ115" s="263">
        <v>0.33329999999999999</v>
      </c>
      <c r="AK115" s="5">
        <f t="shared" si="106"/>
        <v>1</v>
      </c>
      <c r="AL115" s="100">
        <v>0.33329999999999999</v>
      </c>
      <c r="AM115" s="100">
        <v>0.33329999999999999</v>
      </c>
      <c r="AN115" s="100">
        <v>0</v>
      </c>
      <c r="AO115" s="100">
        <v>0</v>
      </c>
      <c r="AP115" s="108">
        <v>0</v>
      </c>
    </row>
    <row r="116" spans="1:42" ht="27" hidden="1" x14ac:dyDescent="0.25">
      <c r="A116" s="291"/>
      <c r="B116" s="354" t="s">
        <v>350</v>
      </c>
      <c r="C116" s="110">
        <v>7.0000000000000007E-2</v>
      </c>
      <c r="D116" s="27"/>
      <c r="E116" s="27"/>
      <c r="F116" s="42"/>
      <c r="G116" s="27"/>
      <c r="H116" s="27"/>
      <c r="I116" s="5"/>
      <c r="J116" s="27"/>
      <c r="K116" s="27"/>
      <c r="L116" s="5"/>
      <c r="M116" s="27"/>
      <c r="N116" s="27"/>
      <c r="O116" s="27"/>
      <c r="P116" s="27"/>
      <c r="Q116" s="27"/>
      <c r="R116" s="5"/>
      <c r="S116" s="27"/>
      <c r="T116" s="27"/>
      <c r="U116" s="27"/>
      <c r="V116" s="27"/>
      <c r="W116" s="27"/>
      <c r="X116" s="27"/>
      <c r="Y116" s="5"/>
      <c r="Z116" s="5"/>
      <c r="AA116" s="5"/>
      <c r="AB116" s="5"/>
      <c r="AC116" s="5"/>
      <c r="AD116" s="5"/>
      <c r="AE116" s="42"/>
      <c r="AF116" s="9"/>
      <c r="AG116" s="42"/>
      <c r="AH116" s="107" t="s">
        <v>359</v>
      </c>
      <c r="AI116" s="100"/>
      <c r="AJ116" s="253"/>
      <c r="AK116" s="5"/>
      <c r="AL116" s="100">
        <v>0</v>
      </c>
      <c r="AM116" s="100">
        <v>0</v>
      </c>
      <c r="AN116" s="100">
        <v>0.33329999999999999</v>
      </c>
      <c r="AO116" s="100">
        <v>0.33329999999999999</v>
      </c>
      <c r="AP116" s="100">
        <v>0.34</v>
      </c>
    </row>
    <row r="117" spans="1:42" ht="30" hidden="1" customHeight="1" x14ac:dyDescent="0.25">
      <c r="A117" s="291"/>
      <c r="B117" s="354"/>
      <c r="C117" s="110">
        <v>7.0000000000000007E-2</v>
      </c>
      <c r="D117" s="27"/>
      <c r="E117" s="27"/>
      <c r="F117" s="42"/>
      <c r="G117" s="27"/>
      <c r="H117" s="27"/>
      <c r="I117" s="5"/>
      <c r="J117" s="27"/>
      <c r="K117" s="27"/>
      <c r="L117" s="5"/>
      <c r="M117" s="27"/>
      <c r="N117" s="27"/>
      <c r="O117" s="27"/>
      <c r="P117" s="27"/>
      <c r="Q117" s="27"/>
      <c r="R117" s="5"/>
      <c r="S117" s="27"/>
      <c r="T117" s="27"/>
      <c r="U117" s="27"/>
      <c r="V117" s="27"/>
      <c r="W117" s="27"/>
      <c r="X117" s="27"/>
      <c r="Y117" s="5"/>
      <c r="Z117" s="5"/>
      <c r="AA117" s="5"/>
      <c r="AB117" s="5"/>
      <c r="AC117" s="5"/>
      <c r="AD117" s="5"/>
      <c r="AE117" s="42"/>
      <c r="AF117" s="9"/>
      <c r="AG117" s="42"/>
      <c r="AH117" s="107" t="s">
        <v>360</v>
      </c>
      <c r="AI117" s="100">
        <v>0</v>
      </c>
      <c r="AJ117" s="253"/>
      <c r="AK117" s="5"/>
      <c r="AL117" s="100">
        <v>0</v>
      </c>
      <c r="AM117" s="100">
        <v>0</v>
      </c>
      <c r="AN117" s="100">
        <v>0.33329999999999999</v>
      </c>
      <c r="AO117" s="100">
        <v>0.33329999999999999</v>
      </c>
      <c r="AP117" s="100">
        <v>0.34</v>
      </c>
    </row>
    <row r="118" spans="1:42" ht="30" customHeight="1" x14ac:dyDescent="0.25">
      <c r="A118" s="291"/>
      <c r="B118" s="120" t="s">
        <v>351</v>
      </c>
      <c r="C118" s="110">
        <v>0.14000000000000001</v>
      </c>
      <c r="D118" s="27"/>
      <c r="E118" s="27"/>
      <c r="F118" s="42"/>
      <c r="G118" s="27"/>
      <c r="H118" s="27"/>
      <c r="I118" s="5"/>
      <c r="J118" s="27"/>
      <c r="K118" s="27"/>
      <c r="L118" s="5"/>
      <c r="M118" s="27"/>
      <c r="N118" s="27"/>
      <c r="O118" s="27"/>
      <c r="P118" s="27"/>
      <c r="Q118" s="27"/>
      <c r="R118" s="5"/>
      <c r="S118" s="27"/>
      <c r="T118" s="27"/>
      <c r="U118" s="27"/>
      <c r="V118" s="27"/>
      <c r="W118" s="27"/>
      <c r="X118" s="27"/>
      <c r="Y118" s="5"/>
      <c r="Z118" s="5"/>
      <c r="AA118" s="5"/>
      <c r="AB118" s="5"/>
      <c r="AC118" s="5"/>
      <c r="AD118" s="5"/>
      <c r="AE118" s="42"/>
      <c r="AF118" s="9"/>
      <c r="AG118" s="42"/>
      <c r="AH118" s="99" t="s">
        <v>361</v>
      </c>
      <c r="AI118" s="100">
        <v>0.16669999999999999</v>
      </c>
      <c r="AJ118" s="263">
        <v>0.16669999999999999</v>
      </c>
      <c r="AK118" s="5">
        <f t="shared" si="106"/>
        <v>1</v>
      </c>
      <c r="AL118" s="100">
        <v>0.16669999999999999</v>
      </c>
      <c r="AM118" s="100">
        <v>0.16669999999999999</v>
      </c>
      <c r="AN118" s="100">
        <v>0.16669999999999999</v>
      </c>
      <c r="AO118" s="100">
        <v>0.16669999999999999</v>
      </c>
      <c r="AP118" s="100">
        <v>0.16669999999999999</v>
      </c>
    </row>
    <row r="119" spans="1:42" ht="30" customHeight="1" x14ac:dyDescent="0.25">
      <c r="A119" s="21"/>
      <c r="B119" s="266" t="s">
        <v>91</v>
      </c>
      <c r="C119" s="37">
        <v>0.15</v>
      </c>
      <c r="D119" s="10">
        <f>+D120*$C$120+D121*$C$121+D122*$C$122+D123*$C$123+D124*$C$124</f>
        <v>0</v>
      </c>
      <c r="E119" s="10">
        <f>+E120*$C$120+E121*$C$121+E122*$C$122+E123*$C$123+E124*$C$124</f>
        <v>0</v>
      </c>
      <c r="F119" s="10"/>
      <c r="G119" s="10">
        <f t="shared" ref="G119:X119" si="107">+G120*$C$120+G121*$C$121+G122*$C$122+G123*$C$123+G124*$C$124</f>
        <v>0.2</v>
      </c>
      <c r="H119" s="10">
        <f t="shared" si="107"/>
        <v>0.2</v>
      </c>
      <c r="I119" s="10">
        <f>+H119/G119</f>
        <v>1</v>
      </c>
      <c r="J119" s="10">
        <f t="shared" si="107"/>
        <v>0.19500000000000001</v>
      </c>
      <c r="K119" s="10">
        <f t="shared" si="107"/>
        <v>0.19500000000000001</v>
      </c>
      <c r="L119" s="10">
        <f>+K119/J119</f>
        <v>1</v>
      </c>
      <c r="M119" s="10">
        <f t="shared" si="107"/>
        <v>9.3749999999999997E-3</v>
      </c>
      <c r="N119" s="10">
        <f t="shared" si="107"/>
        <v>9.3749999999999997E-3</v>
      </c>
      <c r="O119" s="38">
        <f>+N119/M119</f>
        <v>1</v>
      </c>
      <c r="P119" s="10">
        <f t="shared" si="107"/>
        <v>3.5089285714285712E-2</v>
      </c>
      <c r="Q119" s="10">
        <f t="shared" si="107"/>
        <v>3.5089285714285712E-2</v>
      </c>
      <c r="R119" s="38">
        <f>+Q119/P119</f>
        <v>1</v>
      </c>
      <c r="S119" s="10">
        <f t="shared" si="107"/>
        <v>3.5089285714285712E-2</v>
      </c>
      <c r="T119" s="10">
        <f t="shared" si="107"/>
        <v>3.5089285714285712E-2</v>
      </c>
      <c r="U119" s="10">
        <f t="shared" si="107"/>
        <v>3.5089285714285712E-2</v>
      </c>
      <c r="V119" s="10">
        <f t="shared" si="107"/>
        <v>3.5089285714285712E-2</v>
      </c>
      <c r="W119" s="10">
        <f t="shared" si="107"/>
        <v>3.5089285714285712E-2</v>
      </c>
      <c r="X119" s="10">
        <f t="shared" si="107"/>
        <v>0.38508928571428569</v>
      </c>
      <c r="Y119" s="8">
        <f t="shared" si="85"/>
        <v>1</v>
      </c>
      <c r="Z119" s="10">
        <f t="shared" ref="Z119:AD119" si="108">+Z120*$C$120+Z121*$C$121+Z122*$C$122+Z123*$C$123+Z124*$C$124</f>
        <v>0.43946428571428575</v>
      </c>
      <c r="AA119" s="10">
        <f t="shared" si="108"/>
        <v>0.43946428571428575</v>
      </c>
      <c r="AB119" s="10">
        <f t="shared" si="108"/>
        <v>0</v>
      </c>
      <c r="AC119" s="10">
        <f t="shared" si="108"/>
        <v>3.5089285714285712E-2</v>
      </c>
      <c r="AD119" s="10">
        <f t="shared" si="108"/>
        <v>0.56053571428571436</v>
      </c>
      <c r="AE119" s="10">
        <f>+AE120*$C$120+AE121*$C$121+AE122*$C$122+AE123*$C$123+AE124*$C$124</f>
        <v>0.56053571428571436</v>
      </c>
      <c r="AF119" s="22"/>
      <c r="AG119" s="10">
        <v>0.56053571428571436</v>
      </c>
      <c r="AH119" s="70"/>
      <c r="AI119" s="10">
        <f>+AI125*$C$125</f>
        <v>0.16669999999999999</v>
      </c>
      <c r="AJ119" s="10">
        <f>+AJ125*$C$125</f>
        <v>0.16669999999999999</v>
      </c>
      <c r="AK119" s="10">
        <f>+AJ119/AI119</f>
        <v>1</v>
      </c>
      <c r="AL119" s="10">
        <f t="shared" ref="AL119:AP119" si="109">+AL125*$C$125</f>
        <v>0.16669999999999999</v>
      </c>
      <c r="AM119" s="10">
        <f t="shared" si="109"/>
        <v>0.16669999999999999</v>
      </c>
      <c r="AN119" s="10">
        <f t="shared" si="109"/>
        <v>0.16669999999999999</v>
      </c>
      <c r="AO119" s="10">
        <f t="shared" si="109"/>
        <v>0.16669999999999999</v>
      </c>
      <c r="AP119" s="10">
        <f t="shared" si="109"/>
        <v>0.16669999999999999</v>
      </c>
    </row>
    <row r="120" spans="1:42" ht="30" hidden="1" customHeight="1" x14ac:dyDescent="0.25">
      <c r="A120" s="78" t="s">
        <v>92</v>
      </c>
      <c r="B120" s="222" t="s">
        <v>93</v>
      </c>
      <c r="C120" s="76">
        <v>0.2</v>
      </c>
      <c r="D120" s="74"/>
      <c r="E120" s="74"/>
      <c r="F120" s="75"/>
      <c r="G120" s="74">
        <v>1</v>
      </c>
      <c r="H120" s="74">
        <v>1</v>
      </c>
      <c r="I120" s="76">
        <f t="shared" ref="I120:I124" si="110">+H120/G120</f>
        <v>1</v>
      </c>
      <c r="J120" s="74"/>
      <c r="K120" s="74"/>
      <c r="L120" s="76"/>
      <c r="M120" s="74"/>
      <c r="N120" s="74"/>
      <c r="O120" s="74"/>
      <c r="P120" s="74"/>
      <c r="Q120" s="74"/>
      <c r="R120" s="74"/>
      <c r="S120" s="74"/>
      <c r="T120" s="74"/>
      <c r="U120" s="74"/>
      <c r="V120" s="74"/>
      <c r="W120" s="74"/>
      <c r="X120" s="74"/>
      <c r="Y120" s="76">
        <f t="shared" si="85"/>
        <v>1</v>
      </c>
      <c r="Z120" s="76">
        <f t="shared" ref="Z120:AA120" si="111">+D120+G120+J120+M120+P120</f>
        <v>1</v>
      </c>
      <c r="AA120" s="76">
        <f t="shared" si="111"/>
        <v>1</v>
      </c>
      <c r="AB120" s="76">
        <f t="shared" ref="AB120" si="112">+Z120-AA120</f>
        <v>0</v>
      </c>
      <c r="AC120" s="76">
        <f t="shared" ref="AC120" si="113">+P120</f>
        <v>0</v>
      </c>
      <c r="AD120" s="76">
        <f t="shared" ref="AD120" si="114">+S120+T120+U120+V120+W120+X120</f>
        <v>0</v>
      </c>
      <c r="AE120" s="75">
        <f>+AB120+AD120</f>
        <v>0</v>
      </c>
      <c r="AF120" s="94"/>
      <c r="AG120" s="75"/>
      <c r="AH120" s="95"/>
      <c r="AI120" s="212"/>
      <c r="AJ120" s="212"/>
      <c r="AK120" s="212"/>
      <c r="AL120" s="212"/>
      <c r="AM120" s="212"/>
      <c r="AN120" s="212"/>
      <c r="AO120" s="212"/>
      <c r="AP120" s="212"/>
    </row>
    <row r="121" spans="1:42" ht="30" hidden="1" customHeight="1" x14ac:dyDescent="0.25">
      <c r="A121" s="78" t="s">
        <v>94</v>
      </c>
      <c r="B121" s="222" t="s">
        <v>95</v>
      </c>
      <c r="C121" s="76">
        <v>0</v>
      </c>
      <c r="D121" s="74"/>
      <c r="E121" s="74"/>
      <c r="F121" s="75"/>
      <c r="G121" s="74"/>
      <c r="H121" s="74"/>
      <c r="I121" s="76" t="e">
        <f t="shared" si="110"/>
        <v>#DIV/0!</v>
      </c>
      <c r="J121" s="74"/>
      <c r="K121" s="74"/>
      <c r="L121" s="76"/>
      <c r="M121" s="74"/>
      <c r="N121" s="74"/>
      <c r="O121" s="74"/>
      <c r="P121" s="74"/>
      <c r="Q121" s="74"/>
      <c r="R121" s="74"/>
      <c r="S121" s="74"/>
      <c r="T121" s="74"/>
      <c r="U121" s="74"/>
      <c r="V121" s="74"/>
      <c r="W121" s="74"/>
      <c r="X121" s="74"/>
      <c r="Y121" s="76">
        <f t="shared" si="85"/>
        <v>0</v>
      </c>
      <c r="Z121" s="74"/>
      <c r="AA121" s="74"/>
      <c r="AB121" s="74"/>
      <c r="AC121" s="74"/>
      <c r="AD121" s="74"/>
      <c r="AE121" s="74"/>
      <c r="AF121" s="113"/>
      <c r="AG121" s="75"/>
      <c r="AH121" s="95"/>
      <c r="AI121" s="212"/>
      <c r="AJ121" s="212"/>
      <c r="AK121" s="212"/>
      <c r="AL121" s="212"/>
      <c r="AM121" s="212"/>
      <c r="AN121" s="212"/>
      <c r="AO121" s="212"/>
      <c r="AP121" s="212"/>
    </row>
    <row r="122" spans="1:42" ht="30" hidden="1" customHeight="1" x14ac:dyDescent="0.25">
      <c r="A122" s="78" t="s">
        <v>96</v>
      </c>
      <c r="B122" s="222" t="s">
        <v>97</v>
      </c>
      <c r="C122" s="76">
        <v>0.15</v>
      </c>
      <c r="D122" s="74"/>
      <c r="E122" s="74"/>
      <c r="F122" s="75"/>
      <c r="G122" s="74"/>
      <c r="H122" s="74"/>
      <c r="I122" s="76" t="e">
        <f t="shared" si="110"/>
        <v>#DIV/0!</v>
      </c>
      <c r="J122" s="74">
        <v>0.5</v>
      </c>
      <c r="K122" s="74">
        <v>0.5</v>
      </c>
      <c r="L122" s="76">
        <f t="shared" ref="L122:L124" si="115">+K122/J122</f>
        <v>1</v>
      </c>
      <c r="M122" s="74">
        <v>6.25E-2</v>
      </c>
      <c r="N122" s="74">
        <v>6.25E-2</v>
      </c>
      <c r="O122" s="74">
        <f>+N122/M122</f>
        <v>1</v>
      </c>
      <c r="P122" s="74">
        <v>6.25E-2</v>
      </c>
      <c r="Q122" s="74">
        <v>6.25E-2</v>
      </c>
      <c r="R122" s="76">
        <f t="shared" ref="R122" si="116">+Q122/P122</f>
        <v>1</v>
      </c>
      <c r="S122" s="74">
        <v>6.25E-2</v>
      </c>
      <c r="T122" s="74">
        <v>6.25E-2</v>
      </c>
      <c r="U122" s="74">
        <v>6.25E-2</v>
      </c>
      <c r="V122" s="74">
        <v>6.25E-2</v>
      </c>
      <c r="W122" s="74">
        <v>6.25E-2</v>
      </c>
      <c r="X122" s="74">
        <v>6.25E-2</v>
      </c>
      <c r="Y122" s="76">
        <f t="shared" si="85"/>
        <v>1</v>
      </c>
      <c r="Z122" s="76">
        <f t="shared" ref="Z122:AA124" si="117">+D122+G122+J122+M122+P122</f>
        <v>0.625</v>
      </c>
      <c r="AA122" s="76">
        <f t="shared" si="117"/>
        <v>0.625</v>
      </c>
      <c r="AB122" s="76">
        <f t="shared" ref="AB122:AB124" si="118">+Z122-AA122</f>
        <v>0</v>
      </c>
      <c r="AC122" s="76">
        <f t="shared" ref="AC122:AC124" si="119">+P122</f>
        <v>6.25E-2</v>
      </c>
      <c r="AD122" s="76">
        <f t="shared" ref="AD122:AD124" si="120">+S122+T122+U122+V122+W122+X122</f>
        <v>0.375</v>
      </c>
      <c r="AE122" s="75">
        <f>+AB122+AD122</f>
        <v>0.375</v>
      </c>
      <c r="AF122" s="94" t="s">
        <v>98</v>
      </c>
      <c r="AG122" s="75"/>
      <c r="AH122" s="95"/>
      <c r="AI122" s="212"/>
      <c r="AJ122" s="212"/>
      <c r="AK122" s="212"/>
      <c r="AL122" s="212"/>
      <c r="AM122" s="212"/>
      <c r="AN122" s="212"/>
      <c r="AO122" s="212"/>
      <c r="AP122" s="212"/>
    </row>
    <row r="123" spans="1:42" ht="30" hidden="1" customHeight="1" x14ac:dyDescent="0.25">
      <c r="A123" s="78" t="s">
        <v>99</v>
      </c>
      <c r="B123" s="222" t="s">
        <v>100</v>
      </c>
      <c r="C123" s="76">
        <v>0.35</v>
      </c>
      <c r="D123" s="74"/>
      <c r="E123" s="74"/>
      <c r="F123" s="75"/>
      <c r="G123" s="74"/>
      <c r="H123" s="74"/>
      <c r="I123" s="76" t="e">
        <f t="shared" si="110"/>
        <v>#DIV/0!</v>
      </c>
      <c r="J123" s="74"/>
      <c r="K123" s="74"/>
      <c r="L123" s="76"/>
      <c r="M123" s="74"/>
      <c r="N123" s="74"/>
      <c r="O123" s="74"/>
      <c r="P123" s="74"/>
      <c r="Q123" s="74"/>
      <c r="R123" s="74"/>
      <c r="S123" s="74"/>
      <c r="T123" s="74"/>
      <c r="U123" s="74"/>
      <c r="V123" s="74"/>
      <c r="W123" s="74"/>
      <c r="X123" s="74">
        <v>1</v>
      </c>
      <c r="Y123" s="76">
        <f t="shared" si="85"/>
        <v>1</v>
      </c>
      <c r="Z123" s="76">
        <f t="shared" si="117"/>
        <v>0</v>
      </c>
      <c r="AA123" s="76">
        <f t="shared" si="117"/>
        <v>0</v>
      </c>
      <c r="AB123" s="76">
        <f t="shared" si="118"/>
        <v>0</v>
      </c>
      <c r="AC123" s="76">
        <f t="shared" si="119"/>
        <v>0</v>
      </c>
      <c r="AD123" s="76">
        <f t="shared" si="120"/>
        <v>1</v>
      </c>
      <c r="AE123" s="75">
        <f>+AB123+AD123</f>
        <v>1</v>
      </c>
      <c r="AF123" s="94" t="s">
        <v>101</v>
      </c>
      <c r="AG123" s="75"/>
      <c r="AH123" s="95"/>
      <c r="AI123" s="212"/>
      <c r="AJ123" s="212"/>
      <c r="AK123" s="212"/>
      <c r="AL123" s="212"/>
      <c r="AM123" s="212"/>
      <c r="AN123" s="212"/>
      <c r="AO123" s="212"/>
      <c r="AP123" s="212"/>
    </row>
    <row r="124" spans="1:42" ht="30" hidden="1" customHeight="1" x14ac:dyDescent="0.25">
      <c r="A124" s="83" t="s">
        <v>102</v>
      </c>
      <c r="B124" s="223" t="s">
        <v>103</v>
      </c>
      <c r="C124" s="86">
        <v>0.3</v>
      </c>
      <c r="D124" s="84"/>
      <c r="E124" s="84"/>
      <c r="F124" s="85"/>
      <c r="G124" s="84"/>
      <c r="H124" s="84"/>
      <c r="I124" s="86" t="e">
        <f t="shared" si="110"/>
        <v>#DIV/0!</v>
      </c>
      <c r="J124" s="84">
        <v>0.4</v>
      </c>
      <c r="K124" s="84">
        <v>0.4</v>
      </c>
      <c r="L124" s="86">
        <f t="shared" si="115"/>
        <v>1</v>
      </c>
      <c r="M124" s="84"/>
      <c r="N124" s="84"/>
      <c r="O124" s="84"/>
      <c r="P124" s="84">
        <v>8.5714285714285715E-2</v>
      </c>
      <c r="Q124" s="84">
        <v>8.5714285714285715E-2</v>
      </c>
      <c r="R124" s="86">
        <f t="shared" ref="R124" si="121">+Q124/P124</f>
        <v>1</v>
      </c>
      <c r="S124" s="84">
        <v>8.5714285714285715E-2</v>
      </c>
      <c r="T124" s="84">
        <v>8.5714285714285715E-2</v>
      </c>
      <c r="U124" s="84">
        <v>8.5714285714285715E-2</v>
      </c>
      <c r="V124" s="84">
        <v>8.5714285714285715E-2</v>
      </c>
      <c r="W124" s="84">
        <v>8.5714285714285715E-2</v>
      </c>
      <c r="X124" s="84">
        <v>8.5714285714285715E-2</v>
      </c>
      <c r="Y124" s="86">
        <f t="shared" si="85"/>
        <v>1.0000000000000002</v>
      </c>
      <c r="Z124" s="86">
        <f t="shared" si="117"/>
        <v>0.48571428571428577</v>
      </c>
      <c r="AA124" s="86">
        <f t="shared" si="117"/>
        <v>0.48571428571428577</v>
      </c>
      <c r="AB124" s="86">
        <f t="shared" si="118"/>
        <v>0</v>
      </c>
      <c r="AC124" s="86">
        <f t="shared" si="119"/>
        <v>8.5714285714285715E-2</v>
      </c>
      <c r="AD124" s="86">
        <f t="shared" si="120"/>
        <v>0.51428571428571435</v>
      </c>
      <c r="AE124" s="85">
        <f>+AB124+AD124</f>
        <v>0.51428571428571435</v>
      </c>
      <c r="AF124" s="96" t="s">
        <v>104</v>
      </c>
      <c r="AG124" s="85"/>
      <c r="AH124" s="95"/>
      <c r="AI124" s="212"/>
      <c r="AJ124" s="212"/>
      <c r="AK124" s="212"/>
      <c r="AL124" s="212"/>
      <c r="AM124" s="212"/>
      <c r="AN124" s="212"/>
      <c r="AO124" s="212"/>
      <c r="AP124" s="212"/>
    </row>
    <row r="125" spans="1:42" ht="84.75" customHeight="1" x14ac:dyDescent="0.25">
      <c r="A125" s="24" t="s">
        <v>542</v>
      </c>
      <c r="B125" s="264" t="s">
        <v>362</v>
      </c>
      <c r="C125" s="5">
        <v>1</v>
      </c>
      <c r="D125" s="27"/>
      <c r="E125" s="27"/>
      <c r="F125" s="42"/>
      <c r="G125" s="27"/>
      <c r="H125" s="27"/>
      <c r="I125" s="5"/>
      <c r="J125" s="27"/>
      <c r="K125" s="27"/>
      <c r="L125" s="5"/>
      <c r="M125" s="27"/>
      <c r="N125" s="27"/>
      <c r="O125" s="27"/>
      <c r="P125" s="27"/>
      <c r="Q125" s="27"/>
      <c r="R125" s="5"/>
      <c r="S125" s="27"/>
      <c r="T125" s="27"/>
      <c r="U125" s="27"/>
      <c r="V125" s="27"/>
      <c r="W125" s="27"/>
      <c r="X125" s="27"/>
      <c r="Y125" s="5"/>
      <c r="Z125" s="5"/>
      <c r="AA125" s="5"/>
      <c r="AB125" s="5"/>
      <c r="AC125" s="5"/>
      <c r="AD125" s="5"/>
      <c r="AE125" s="42"/>
      <c r="AF125" s="9"/>
      <c r="AG125" s="42"/>
      <c r="AH125" s="42"/>
      <c r="AI125" s="100">
        <v>0.16669999999999999</v>
      </c>
      <c r="AJ125" s="263">
        <v>0.16669999999999999</v>
      </c>
      <c r="AK125" s="5">
        <f t="shared" ref="AK125" si="122">+AJ125/AI125</f>
        <v>1</v>
      </c>
      <c r="AL125" s="100">
        <v>0.16669999999999999</v>
      </c>
      <c r="AM125" s="100">
        <v>0.16669999999999999</v>
      </c>
      <c r="AN125" s="100">
        <v>0.16669999999999999</v>
      </c>
      <c r="AO125" s="100">
        <v>0.16669999999999999</v>
      </c>
      <c r="AP125" s="100">
        <v>0.16669999999999999</v>
      </c>
    </row>
    <row r="126" spans="1:42" ht="30" customHeight="1" x14ac:dyDescent="0.25">
      <c r="A126" s="89"/>
      <c r="B126" s="228" t="s">
        <v>105</v>
      </c>
      <c r="C126" s="114">
        <v>0.15</v>
      </c>
      <c r="D126" s="90">
        <f>+D127*$C$127+D128*$C$128</f>
        <v>0</v>
      </c>
      <c r="E126" s="90">
        <f>+E127*$C$127+E128*$C$128</f>
        <v>0</v>
      </c>
      <c r="F126" s="90"/>
      <c r="G126" s="90">
        <f t="shared" ref="G126:X126" si="123">+G127*$C$127+G128*$C$128</f>
        <v>0.27999999999999997</v>
      </c>
      <c r="H126" s="90">
        <f t="shared" si="123"/>
        <v>0.27999999999999997</v>
      </c>
      <c r="I126" s="90">
        <f>+H126/G126</f>
        <v>1</v>
      </c>
      <c r="J126" s="90">
        <f t="shared" si="123"/>
        <v>4.6620000000000002E-2</v>
      </c>
      <c r="K126" s="90">
        <f t="shared" si="123"/>
        <v>4.9000000000000002E-2</v>
      </c>
      <c r="L126" s="90">
        <f>+K126/J126</f>
        <v>1.0510510510510511</v>
      </c>
      <c r="M126" s="90">
        <f t="shared" si="123"/>
        <v>4.6620000000000002E-2</v>
      </c>
      <c r="N126" s="90">
        <f t="shared" si="123"/>
        <v>4.6620000000000002E-2</v>
      </c>
      <c r="O126" s="115">
        <f>+N126/M126</f>
        <v>1</v>
      </c>
      <c r="P126" s="90">
        <f t="shared" si="123"/>
        <v>0.34661999999999998</v>
      </c>
      <c r="Q126" s="90">
        <f t="shared" si="123"/>
        <v>0.34661999999999998</v>
      </c>
      <c r="R126" s="115">
        <f>+Q126/P126</f>
        <v>1</v>
      </c>
      <c r="S126" s="90">
        <f t="shared" si="123"/>
        <v>4.6620000000000002E-2</v>
      </c>
      <c r="T126" s="90">
        <f t="shared" si="123"/>
        <v>4.6620000000000002E-2</v>
      </c>
      <c r="U126" s="90">
        <f t="shared" si="123"/>
        <v>4.6620000000000002E-2</v>
      </c>
      <c r="V126" s="90">
        <f t="shared" si="123"/>
        <v>4.6620000000000002E-2</v>
      </c>
      <c r="W126" s="90">
        <f t="shared" si="123"/>
        <v>4.6620000000000002E-2</v>
      </c>
      <c r="X126" s="90">
        <f t="shared" si="123"/>
        <v>4.6620000000000002E-2</v>
      </c>
      <c r="Y126" s="91">
        <f t="shared" si="85"/>
        <v>0.99957999999999991</v>
      </c>
      <c r="Z126" s="90">
        <f t="shared" ref="Z126:AD126" si="124">+Z127*$C$127+Z128*$C$128</f>
        <v>0.71985999999999994</v>
      </c>
      <c r="AA126" s="90">
        <f t="shared" si="124"/>
        <v>0.72223999999999999</v>
      </c>
      <c r="AB126" s="90">
        <f t="shared" si="124"/>
        <v>-2.3800000000000487E-3</v>
      </c>
      <c r="AC126" s="90">
        <f t="shared" si="124"/>
        <v>0.34661999999999998</v>
      </c>
      <c r="AD126" s="90">
        <f t="shared" si="124"/>
        <v>0.27971999999999997</v>
      </c>
      <c r="AE126" s="90">
        <f>+AE127*$C$127+AE128*$C$128</f>
        <v>0.27733999999999992</v>
      </c>
      <c r="AF126" s="92"/>
      <c r="AG126" s="90">
        <v>0.27733999999999992</v>
      </c>
      <c r="AH126" s="70"/>
      <c r="AI126" s="90">
        <f>+AI129*$C$129+AI130*$C$130+AI131*$C$131+AI132*$C$132+AI133*$C$133+AI134*$C$134+AI135*$C$135+AI136*$C$136</f>
        <v>0.16668750000000002</v>
      </c>
      <c r="AJ126" s="90">
        <f>+AJ129*$C$129+AJ130*$C$130+AJ131*$C$131+AJ132*$C$132+AJ133*$C$133+AJ134*$C$134+AJ135*$C$135+AJ136*$C$136</f>
        <v>0.16668750000000002</v>
      </c>
      <c r="AK126" s="10">
        <f>+AJ126/AI126</f>
        <v>1</v>
      </c>
      <c r="AL126" s="90">
        <f t="shared" ref="AL126:AP126" si="125">+AL129*$C$129+AL130*$C$130+AL131*$C$131+AL132*$C$132+AL133*$C$133+AL134*$C$134+AL135*$C$135+AL136*$C$136</f>
        <v>0.16668750000000002</v>
      </c>
      <c r="AM126" s="90">
        <f t="shared" si="125"/>
        <v>0.19877500000000001</v>
      </c>
      <c r="AN126" s="90">
        <f t="shared" si="125"/>
        <v>0.156275</v>
      </c>
      <c r="AO126" s="90">
        <f t="shared" si="125"/>
        <v>0.156275</v>
      </c>
      <c r="AP126" s="90">
        <f t="shared" si="125"/>
        <v>0.156275</v>
      </c>
    </row>
    <row r="127" spans="1:42" ht="30" hidden="1" customHeight="1" x14ac:dyDescent="0.25">
      <c r="A127" s="78" t="s">
        <v>106</v>
      </c>
      <c r="B127" s="222" t="s">
        <v>107</v>
      </c>
      <c r="C127" s="76">
        <v>0.7</v>
      </c>
      <c r="D127" s="74"/>
      <c r="E127" s="74"/>
      <c r="F127" s="75"/>
      <c r="G127" s="74">
        <v>0.4</v>
      </c>
      <c r="H127" s="74">
        <v>0.4</v>
      </c>
      <c r="I127" s="76">
        <f t="shared" ref="I127:I128" si="126">+H127/G127</f>
        <v>1</v>
      </c>
      <c r="J127" s="74">
        <v>6.6600000000000006E-2</v>
      </c>
      <c r="K127" s="74">
        <v>7.0000000000000007E-2</v>
      </c>
      <c r="L127" s="76">
        <f t="shared" ref="L127" si="127">+K127/J127</f>
        <v>1.0510510510510511</v>
      </c>
      <c r="M127" s="74">
        <v>6.6600000000000006E-2</v>
      </c>
      <c r="N127" s="74">
        <v>6.6600000000000006E-2</v>
      </c>
      <c r="O127" s="74">
        <f>+N127/M127</f>
        <v>1</v>
      </c>
      <c r="P127" s="74">
        <v>6.6600000000000006E-2</v>
      </c>
      <c r="Q127" s="74">
        <v>6.6600000000000006E-2</v>
      </c>
      <c r="R127" s="76">
        <f t="shared" ref="R127:R128" si="128">+Q127/P127</f>
        <v>1</v>
      </c>
      <c r="S127" s="74">
        <v>6.6600000000000006E-2</v>
      </c>
      <c r="T127" s="74">
        <v>6.6600000000000006E-2</v>
      </c>
      <c r="U127" s="74">
        <v>6.6600000000000006E-2</v>
      </c>
      <c r="V127" s="74">
        <v>6.6600000000000006E-2</v>
      </c>
      <c r="W127" s="74">
        <v>6.6600000000000006E-2</v>
      </c>
      <c r="X127" s="74">
        <v>6.6600000000000006E-2</v>
      </c>
      <c r="Y127" s="76">
        <f t="shared" si="85"/>
        <v>0.99939999999999996</v>
      </c>
      <c r="Z127" s="76">
        <f t="shared" ref="Z127:AA128" si="129">+D127+G127+J127+M127+P127</f>
        <v>0.5998</v>
      </c>
      <c r="AA127" s="76">
        <f t="shared" si="129"/>
        <v>0.60320000000000007</v>
      </c>
      <c r="AB127" s="76">
        <f t="shared" ref="AB127:AB128" si="130">+Z127-AA127</f>
        <v>-3.4000000000000696E-3</v>
      </c>
      <c r="AC127" s="76">
        <f t="shared" ref="AC127:AC128" si="131">+P127</f>
        <v>6.6600000000000006E-2</v>
      </c>
      <c r="AD127" s="76">
        <f t="shared" ref="AD127:AD128" si="132">+S127+T127+U127+V127+W127+X127</f>
        <v>0.39960000000000001</v>
      </c>
      <c r="AE127" s="75">
        <f>+AB127+AD127</f>
        <v>0.39619999999999994</v>
      </c>
      <c r="AF127" s="94" t="s">
        <v>48</v>
      </c>
      <c r="AG127" s="75"/>
      <c r="AH127" s="95"/>
      <c r="AI127" s="212"/>
      <c r="AJ127" s="212"/>
      <c r="AK127" s="212"/>
      <c r="AL127" s="212"/>
      <c r="AM127" s="212"/>
      <c r="AN127" s="212"/>
      <c r="AO127" s="212"/>
      <c r="AP127" s="212"/>
    </row>
    <row r="128" spans="1:42" ht="30" hidden="1" customHeight="1" x14ac:dyDescent="0.25">
      <c r="A128" s="83" t="s">
        <v>108</v>
      </c>
      <c r="B128" s="223" t="s">
        <v>109</v>
      </c>
      <c r="C128" s="86">
        <v>0.3</v>
      </c>
      <c r="D128" s="84"/>
      <c r="E128" s="84"/>
      <c r="F128" s="85"/>
      <c r="G128" s="84"/>
      <c r="H128" s="84"/>
      <c r="I128" s="86" t="e">
        <f t="shared" si="126"/>
        <v>#DIV/0!</v>
      </c>
      <c r="J128" s="84"/>
      <c r="K128" s="84"/>
      <c r="L128" s="86"/>
      <c r="M128" s="84"/>
      <c r="N128" s="84"/>
      <c r="O128" s="84"/>
      <c r="P128" s="84">
        <v>1</v>
      </c>
      <c r="Q128" s="84">
        <v>1</v>
      </c>
      <c r="R128" s="86">
        <f t="shared" si="128"/>
        <v>1</v>
      </c>
      <c r="S128" s="84"/>
      <c r="T128" s="84"/>
      <c r="U128" s="84"/>
      <c r="V128" s="84"/>
      <c r="W128" s="84"/>
      <c r="X128" s="84"/>
      <c r="Y128" s="86">
        <f t="shared" si="85"/>
        <v>1</v>
      </c>
      <c r="Z128" s="86">
        <f t="shared" si="129"/>
        <v>1</v>
      </c>
      <c r="AA128" s="86">
        <f t="shared" si="129"/>
        <v>1</v>
      </c>
      <c r="AB128" s="86">
        <f t="shared" si="130"/>
        <v>0</v>
      </c>
      <c r="AC128" s="86">
        <f t="shared" si="131"/>
        <v>1</v>
      </c>
      <c r="AD128" s="86">
        <f t="shared" si="132"/>
        <v>0</v>
      </c>
      <c r="AE128" s="85">
        <f>+AB128+AD128</f>
        <v>0</v>
      </c>
      <c r="AF128" s="96" t="s">
        <v>48</v>
      </c>
      <c r="AG128" s="85"/>
      <c r="AH128" s="95"/>
      <c r="AI128" s="212"/>
      <c r="AJ128" s="212"/>
      <c r="AK128" s="212"/>
      <c r="AL128" s="212"/>
      <c r="AM128" s="212"/>
      <c r="AN128" s="212"/>
      <c r="AO128" s="212"/>
      <c r="AP128" s="212"/>
    </row>
    <row r="129" spans="1:42" ht="54" x14ac:dyDescent="0.25">
      <c r="A129" s="307" t="s">
        <v>543</v>
      </c>
      <c r="B129" s="97" t="s">
        <v>363</v>
      </c>
      <c r="C129" s="5">
        <v>0.125</v>
      </c>
      <c r="D129" s="27"/>
      <c r="E129" s="27"/>
      <c r="F129" s="42"/>
      <c r="G129" s="27"/>
      <c r="H129" s="27"/>
      <c r="I129" s="5"/>
      <c r="J129" s="27"/>
      <c r="K129" s="27"/>
      <c r="L129" s="5"/>
      <c r="M129" s="27"/>
      <c r="N129" s="27"/>
      <c r="O129" s="27"/>
      <c r="P129" s="27"/>
      <c r="Q129" s="27"/>
      <c r="R129" s="5"/>
      <c r="S129" s="27"/>
      <c r="T129" s="27"/>
      <c r="U129" s="27"/>
      <c r="V129" s="27"/>
      <c r="W129" s="27"/>
      <c r="X129" s="27"/>
      <c r="Y129" s="5"/>
      <c r="Z129" s="5"/>
      <c r="AA129" s="5"/>
      <c r="AB129" s="5"/>
      <c r="AC129" s="5"/>
      <c r="AD129" s="5"/>
      <c r="AE129" s="42"/>
      <c r="AF129" s="9"/>
      <c r="AG129" s="42"/>
      <c r="AH129" s="107" t="s">
        <v>371</v>
      </c>
      <c r="AI129" s="100">
        <v>0.33329999999999999</v>
      </c>
      <c r="AJ129" s="263">
        <v>0.33329999999999999</v>
      </c>
      <c r="AK129" s="5">
        <f t="shared" ref="AK129:AK135" si="133">+AJ129/AI129</f>
        <v>1</v>
      </c>
      <c r="AL129" s="100">
        <v>0.33329999999999999</v>
      </c>
      <c r="AM129" s="100">
        <v>0.34</v>
      </c>
      <c r="AN129" s="100">
        <v>0</v>
      </c>
      <c r="AO129" s="100">
        <v>0</v>
      </c>
      <c r="AP129" s="100">
        <v>0</v>
      </c>
    </row>
    <row r="130" spans="1:42" ht="40.5" x14ac:dyDescent="0.25">
      <c r="A130" s="308"/>
      <c r="B130" s="123" t="s">
        <v>364</v>
      </c>
      <c r="C130" s="5">
        <v>0.125</v>
      </c>
      <c r="D130" s="27"/>
      <c r="E130" s="27"/>
      <c r="F130" s="42"/>
      <c r="G130" s="27"/>
      <c r="H130" s="27"/>
      <c r="I130" s="5"/>
      <c r="J130" s="27"/>
      <c r="K130" s="27"/>
      <c r="L130" s="5"/>
      <c r="M130" s="27"/>
      <c r="N130" s="27"/>
      <c r="O130" s="27"/>
      <c r="P130" s="27"/>
      <c r="Q130" s="27"/>
      <c r="R130" s="5"/>
      <c r="S130" s="27"/>
      <c r="T130" s="27"/>
      <c r="U130" s="27"/>
      <c r="V130" s="27"/>
      <c r="W130" s="27"/>
      <c r="X130" s="27"/>
      <c r="Y130" s="5"/>
      <c r="Z130" s="5"/>
      <c r="AA130" s="5"/>
      <c r="AB130" s="5"/>
      <c r="AC130" s="5"/>
      <c r="AD130" s="5"/>
      <c r="AE130" s="42"/>
      <c r="AF130" s="9"/>
      <c r="AG130" s="42"/>
      <c r="AH130" s="116" t="s">
        <v>372</v>
      </c>
      <c r="AI130" s="100">
        <v>0.16669999999999999</v>
      </c>
      <c r="AJ130" s="263">
        <v>0.16669999999999999</v>
      </c>
      <c r="AK130" s="5">
        <f t="shared" si="133"/>
        <v>1</v>
      </c>
      <c r="AL130" s="100">
        <v>0.16669999999999999</v>
      </c>
      <c r="AM130" s="100">
        <v>0.16669999999999999</v>
      </c>
      <c r="AN130" s="100">
        <v>0.16669999999999999</v>
      </c>
      <c r="AO130" s="100">
        <v>0.16669999999999999</v>
      </c>
      <c r="AP130" s="100">
        <v>0.16669999999999999</v>
      </c>
    </row>
    <row r="131" spans="1:42" ht="40.5" x14ac:dyDescent="0.25">
      <c r="A131" s="308"/>
      <c r="B131" s="123" t="s">
        <v>365</v>
      </c>
      <c r="C131" s="5">
        <v>0.125</v>
      </c>
      <c r="D131" s="27"/>
      <c r="E131" s="27"/>
      <c r="F131" s="42"/>
      <c r="G131" s="27"/>
      <c r="H131" s="27"/>
      <c r="I131" s="5"/>
      <c r="J131" s="27"/>
      <c r="K131" s="27"/>
      <c r="L131" s="5"/>
      <c r="M131" s="27"/>
      <c r="N131" s="27"/>
      <c r="O131" s="27"/>
      <c r="P131" s="27"/>
      <c r="Q131" s="27"/>
      <c r="R131" s="5"/>
      <c r="S131" s="27"/>
      <c r="T131" s="27"/>
      <c r="U131" s="27"/>
      <c r="V131" s="27"/>
      <c r="W131" s="27"/>
      <c r="X131" s="27"/>
      <c r="Y131" s="5"/>
      <c r="Z131" s="5"/>
      <c r="AA131" s="5"/>
      <c r="AB131" s="5"/>
      <c r="AC131" s="5"/>
      <c r="AD131" s="5"/>
      <c r="AE131" s="42"/>
      <c r="AF131" s="9"/>
      <c r="AG131" s="42"/>
      <c r="AH131" s="116" t="s">
        <v>372</v>
      </c>
      <c r="AI131" s="100">
        <v>0.16669999999999999</v>
      </c>
      <c r="AJ131" s="263">
        <v>0.16669999999999999</v>
      </c>
      <c r="AK131" s="5">
        <f t="shared" si="133"/>
        <v>1</v>
      </c>
      <c r="AL131" s="100">
        <v>0.16669999999999999</v>
      </c>
      <c r="AM131" s="100">
        <v>0.16669999999999999</v>
      </c>
      <c r="AN131" s="100">
        <v>0.16669999999999999</v>
      </c>
      <c r="AO131" s="100">
        <v>0.16669999999999999</v>
      </c>
      <c r="AP131" s="100">
        <v>0.16669999999999999</v>
      </c>
    </row>
    <row r="132" spans="1:42" ht="27" x14ac:dyDescent="0.25">
      <c r="A132" s="308"/>
      <c r="B132" s="225" t="s">
        <v>366</v>
      </c>
      <c r="C132" s="5">
        <v>0.125</v>
      </c>
      <c r="D132" s="27"/>
      <c r="E132" s="27"/>
      <c r="F132" s="42"/>
      <c r="G132" s="27"/>
      <c r="H132" s="27"/>
      <c r="I132" s="5"/>
      <c r="J132" s="27"/>
      <c r="K132" s="27"/>
      <c r="L132" s="5"/>
      <c r="M132" s="27"/>
      <c r="N132" s="27"/>
      <c r="O132" s="27"/>
      <c r="P132" s="27"/>
      <c r="Q132" s="27"/>
      <c r="R132" s="5"/>
      <c r="S132" s="27"/>
      <c r="T132" s="27"/>
      <c r="U132" s="27"/>
      <c r="V132" s="27"/>
      <c r="W132" s="27"/>
      <c r="X132" s="27"/>
      <c r="Y132" s="5"/>
      <c r="Z132" s="5"/>
      <c r="AA132" s="5"/>
      <c r="AB132" s="5"/>
      <c r="AC132" s="5"/>
      <c r="AD132" s="5"/>
      <c r="AE132" s="42"/>
      <c r="AF132" s="9"/>
      <c r="AG132" s="42"/>
      <c r="AH132" s="107" t="s">
        <v>373</v>
      </c>
      <c r="AI132" s="100">
        <v>0.16669999999999999</v>
      </c>
      <c r="AJ132" s="263">
        <v>0.16669999999999999</v>
      </c>
      <c r="AK132" s="5">
        <f t="shared" si="133"/>
        <v>1</v>
      </c>
      <c r="AL132" s="100">
        <v>0.16669999999999999</v>
      </c>
      <c r="AM132" s="100">
        <v>0.16669999999999999</v>
      </c>
      <c r="AN132" s="100">
        <v>0.16669999999999999</v>
      </c>
      <c r="AO132" s="100">
        <v>0.16669999999999999</v>
      </c>
      <c r="AP132" s="100">
        <v>0.16669999999999999</v>
      </c>
    </row>
    <row r="133" spans="1:42" ht="54" x14ac:dyDescent="0.25">
      <c r="A133" s="308"/>
      <c r="B133" s="225" t="s">
        <v>367</v>
      </c>
      <c r="C133" s="5">
        <v>0.125</v>
      </c>
      <c r="D133" s="27"/>
      <c r="E133" s="27"/>
      <c r="F133" s="42"/>
      <c r="G133" s="27"/>
      <c r="H133" s="27"/>
      <c r="I133" s="5"/>
      <c r="J133" s="27"/>
      <c r="K133" s="27"/>
      <c r="L133" s="5"/>
      <c r="M133" s="27"/>
      <c r="N133" s="27"/>
      <c r="O133" s="27"/>
      <c r="P133" s="27"/>
      <c r="Q133" s="27"/>
      <c r="R133" s="5"/>
      <c r="S133" s="27"/>
      <c r="T133" s="27"/>
      <c r="U133" s="27"/>
      <c r="V133" s="27"/>
      <c r="W133" s="27"/>
      <c r="X133" s="27"/>
      <c r="Y133" s="5"/>
      <c r="Z133" s="5"/>
      <c r="AA133" s="5"/>
      <c r="AB133" s="5"/>
      <c r="AC133" s="5"/>
      <c r="AD133" s="5"/>
      <c r="AE133" s="42"/>
      <c r="AF133" s="9"/>
      <c r="AG133" s="42"/>
      <c r="AH133" s="107" t="s">
        <v>374</v>
      </c>
      <c r="AI133" s="100">
        <v>0.16669999999999999</v>
      </c>
      <c r="AJ133" s="263">
        <v>0.16669999999999999</v>
      </c>
      <c r="AK133" s="5">
        <f t="shared" si="133"/>
        <v>1</v>
      </c>
      <c r="AL133" s="100">
        <v>0.16669999999999999</v>
      </c>
      <c r="AM133" s="100">
        <v>0.16669999999999999</v>
      </c>
      <c r="AN133" s="100">
        <v>0.16669999999999999</v>
      </c>
      <c r="AO133" s="100">
        <v>0.16669999999999999</v>
      </c>
      <c r="AP133" s="100">
        <v>0.16669999999999999</v>
      </c>
    </row>
    <row r="134" spans="1:42" ht="27" x14ac:dyDescent="0.25">
      <c r="A134" s="309"/>
      <c r="B134" s="225" t="s">
        <v>368</v>
      </c>
      <c r="C134" s="5">
        <v>0.125</v>
      </c>
      <c r="D134" s="27"/>
      <c r="E134" s="27"/>
      <c r="F134" s="42"/>
      <c r="G134" s="27"/>
      <c r="H134" s="27"/>
      <c r="I134" s="5"/>
      <c r="J134" s="27"/>
      <c r="K134" s="27"/>
      <c r="L134" s="5"/>
      <c r="M134" s="27"/>
      <c r="N134" s="27"/>
      <c r="O134" s="27"/>
      <c r="P134" s="27"/>
      <c r="Q134" s="27"/>
      <c r="R134" s="5"/>
      <c r="S134" s="27"/>
      <c r="T134" s="27"/>
      <c r="U134" s="27"/>
      <c r="V134" s="27"/>
      <c r="W134" s="27"/>
      <c r="X134" s="27"/>
      <c r="Y134" s="5"/>
      <c r="Z134" s="5"/>
      <c r="AA134" s="5"/>
      <c r="AB134" s="5"/>
      <c r="AC134" s="5"/>
      <c r="AD134" s="5"/>
      <c r="AE134" s="42"/>
      <c r="AF134" s="9"/>
      <c r="AG134" s="42"/>
      <c r="AH134" s="107" t="s">
        <v>375</v>
      </c>
      <c r="AI134" s="100">
        <v>0.16669999999999999</v>
      </c>
      <c r="AJ134" s="263">
        <v>0.16669999999999999</v>
      </c>
      <c r="AK134" s="5">
        <f t="shared" si="133"/>
        <v>1</v>
      </c>
      <c r="AL134" s="100">
        <v>0.16669999999999999</v>
      </c>
      <c r="AM134" s="100">
        <v>0.16669999999999999</v>
      </c>
      <c r="AN134" s="100">
        <v>0.16669999999999999</v>
      </c>
      <c r="AO134" s="100">
        <v>0.16669999999999999</v>
      </c>
      <c r="AP134" s="100">
        <v>0.16669999999999999</v>
      </c>
    </row>
    <row r="135" spans="1:42" ht="40.5" x14ac:dyDescent="0.25">
      <c r="A135" s="310" t="s">
        <v>542</v>
      </c>
      <c r="B135" s="225" t="s">
        <v>369</v>
      </c>
      <c r="C135" s="5">
        <v>0.125</v>
      </c>
      <c r="D135" s="27"/>
      <c r="E135" s="27"/>
      <c r="F135" s="42"/>
      <c r="G135" s="27"/>
      <c r="H135" s="27"/>
      <c r="I135" s="5"/>
      <c r="J135" s="27"/>
      <c r="K135" s="27"/>
      <c r="L135" s="5"/>
      <c r="M135" s="27"/>
      <c r="N135" s="27"/>
      <c r="O135" s="27"/>
      <c r="P135" s="27"/>
      <c r="Q135" s="27"/>
      <c r="R135" s="5"/>
      <c r="S135" s="27"/>
      <c r="T135" s="27"/>
      <c r="U135" s="27"/>
      <c r="V135" s="27"/>
      <c r="W135" s="27"/>
      <c r="X135" s="27"/>
      <c r="Y135" s="5"/>
      <c r="Z135" s="5"/>
      <c r="AA135" s="5"/>
      <c r="AB135" s="5"/>
      <c r="AC135" s="5"/>
      <c r="AD135" s="5"/>
      <c r="AE135" s="42"/>
      <c r="AF135" s="9"/>
      <c r="AG135" s="42"/>
      <c r="AH135" s="107" t="s">
        <v>376</v>
      </c>
      <c r="AI135" s="100">
        <v>0.16669999999999999</v>
      </c>
      <c r="AJ135" s="263">
        <v>0.16669999999999999</v>
      </c>
      <c r="AK135" s="5">
        <f t="shared" si="133"/>
        <v>1</v>
      </c>
      <c r="AL135" s="100">
        <v>0.16669999999999999</v>
      </c>
      <c r="AM135" s="100">
        <v>0.16669999999999999</v>
      </c>
      <c r="AN135" s="100">
        <v>0.16669999999999999</v>
      </c>
      <c r="AO135" s="100">
        <v>0.16669999999999999</v>
      </c>
      <c r="AP135" s="100">
        <v>0.16669999999999999</v>
      </c>
    </row>
    <row r="136" spans="1:42" ht="40.5" hidden="1" x14ac:dyDescent="0.25">
      <c r="A136" s="311"/>
      <c r="B136" s="97" t="s">
        <v>370</v>
      </c>
      <c r="C136" s="5">
        <v>0.125</v>
      </c>
      <c r="D136" s="27"/>
      <c r="E136" s="27"/>
      <c r="F136" s="42"/>
      <c r="G136" s="27"/>
      <c r="H136" s="27"/>
      <c r="I136" s="5"/>
      <c r="J136" s="27"/>
      <c r="K136" s="27"/>
      <c r="L136" s="5"/>
      <c r="M136" s="27"/>
      <c r="N136" s="27"/>
      <c r="O136" s="27"/>
      <c r="P136" s="27"/>
      <c r="Q136" s="27"/>
      <c r="R136" s="5"/>
      <c r="S136" s="27"/>
      <c r="T136" s="27"/>
      <c r="U136" s="27"/>
      <c r="V136" s="27"/>
      <c r="W136" s="27"/>
      <c r="X136" s="27"/>
      <c r="Y136" s="5"/>
      <c r="Z136" s="5"/>
      <c r="AA136" s="5"/>
      <c r="AB136" s="5"/>
      <c r="AC136" s="5"/>
      <c r="AD136" s="5"/>
      <c r="AE136" s="42"/>
      <c r="AF136" s="9"/>
      <c r="AG136" s="42"/>
      <c r="AH136" s="107" t="s">
        <v>377</v>
      </c>
      <c r="AI136" s="100"/>
      <c r="AJ136" s="253"/>
      <c r="AK136" s="253"/>
      <c r="AL136" s="100">
        <v>0</v>
      </c>
      <c r="AM136" s="100">
        <v>0.25</v>
      </c>
      <c r="AN136" s="100">
        <v>0.25</v>
      </c>
      <c r="AO136" s="100">
        <v>0.25</v>
      </c>
      <c r="AP136" s="100">
        <v>0.25</v>
      </c>
    </row>
    <row r="137" spans="1:42" ht="30" hidden="1" customHeight="1" x14ac:dyDescent="0.25">
      <c r="A137" s="41"/>
      <c r="B137" s="229" t="s">
        <v>17</v>
      </c>
      <c r="C137" s="5"/>
      <c r="D137" s="351"/>
      <c r="E137" s="351"/>
      <c r="F137" s="351"/>
      <c r="G137" s="352"/>
      <c r="H137" s="352"/>
      <c r="I137" s="352"/>
      <c r="J137" s="352"/>
      <c r="K137" s="352"/>
      <c r="L137" s="352"/>
      <c r="M137" s="352"/>
      <c r="N137" s="352"/>
      <c r="O137" s="352"/>
      <c r="P137" s="352"/>
      <c r="Q137" s="352"/>
      <c r="R137" s="352"/>
      <c r="S137" s="352"/>
      <c r="T137" s="352"/>
      <c r="U137" s="352"/>
      <c r="V137" s="352"/>
      <c r="W137" s="352"/>
      <c r="X137" s="352"/>
      <c r="Y137" s="352"/>
      <c r="Z137" s="41"/>
      <c r="AA137" s="41"/>
      <c r="AB137" s="41"/>
      <c r="AC137" s="41"/>
      <c r="AD137" s="41"/>
      <c r="AE137" s="41"/>
      <c r="AF137" s="119"/>
      <c r="AG137" s="41"/>
      <c r="AH137" s="41"/>
      <c r="AI137" s="128"/>
      <c r="AJ137" s="256"/>
      <c r="AK137" s="256"/>
      <c r="AL137" s="128"/>
      <c r="AM137" s="128"/>
      <c r="AN137" s="128"/>
      <c r="AO137" s="128"/>
      <c r="AP137" s="128"/>
    </row>
    <row r="138" spans="1:42" ht="30" customHeight="1" x14ac:dyDescent="0.25">
      <c r="A138" s="348" t="s">
        <v>27</v>
      </c>
      <c r="B138" s="350"/>
      <c r="C138" s="205"/>
      <c r="D138" s="33">
        <f>+D96*$C$96+D105*$C$105+D119*$C$119+D126*$C$126</f>
        <v>0.12</v>
      </c>
      <c r="E138" s="33">
        <f>+E96*$C$96+E105*$C$105+E119*$C$119+E126*$C$126</f>
        <v>0.09</v>
      </c>
      <c r="F138" s="33">
        <f t="shared" ref="F138" si="134">+E138/D138</f>
        <v>0.75</v>
      </c>
      <c r="G138" s="33">
        <f>+G96*$C$96+G105*$C$105+G119*$C$119+G126*$C$126</f>
        <v>0.27700000000000002</v>
      </c>
      <c r="H138" s="33">
        <f>+H96*$C$96+H105*$C$105+H119*$C$119+H126*$C$126</f>
        <v>0.27700000000000002</v>
      </c>
      <c r="I138" s="17">
        <f>+H138/G138</f>
        <v>1</v>
      </c>
      <c r="J138" s="33">
        <f>+J96*$C$96+J105*$C$105+J119*$C$119+J126*$C$126</f>
        <v>7.9237000000000002E-2</v>
      </c>
      <c r="K138" s="33">
        <f>+K96*$C$96+K105*$C$105+K119*$C$119+K126*$C$126</f>
        <v>7.4122222222222214E-2</v>
      </c>
      <c r="L138" s="17">
        <f>+K138/J138</f>
        <v>0.93544962861065173</v>
      </c>
      <c r="M138" s="33">
        <f>+M96*$C$96+M105*$C$105+M119*$C$119+M126*$C$126</f>
        <v>5.1393250000000001E-2</v>
      </c>
      <c r="N138" s="33">
        <f>+N96*$C$96+N105*$C$105+N119*$C$119+N126*$C$126</f>
        <v>5.1393250000000001E-2</v>
      </c>
      <c r="O138" s="33">
        <f>+N138/M138</f>
        <v>1</v>
      </c>
      <c r="P138" s="33">
        <f>+P96*$C$96+P105*$C$105+P119*$C$119+P126*$C$126</f>
        <v>0.10025039285714285</v>
      </c>
      <c r="Q138" s="33">
        <f>+Q96*$C$96+Q105*$C$105+Q119*$C$119+Q126*$C$126</f>
        <v>0.10025039285714285</v>
      </c>
      <c r="R138" s="33">
        <f>+Q138/P138</f>
        <v>1</v>
      </c>
      <c r="S138" s="33">
        <f t="shared" ref="S138:X138" si="135">+S96*$C$96+S105*$C$105+S119*$C$119+S126*$C$126</f>
        <v>5.5250392857142859E-2</v>
      </c>
      <c r="T138" s="33">
        <f t="shared" si="135"/>
        <v>5.5250392857142859E-2</v>
      </c>
      <c r="U138" s="33">
        <f t="shared" si="135"/>
        <v>5.5250392857142859E-2</v>
      </c>
      <c r="V138" s="33">
        <f t="shared" si="135"/>
        <v>5.1250392857142855E-2</v>
      </c>
      <c r="W138" s="33">
        <f t="shared" si="135"/>
        <v>5.1250392857142855E-2</v>
      </c>
      <c r="X138" s="33">
        <f t="shared" si="135"/>
        <v>0.10375039285714285</v>
      </c>
      <c r="Y138" s="8">
        <f>+D138+G138+J138+M138+P138+S138+T138+U138+V138+W138+X138</f>
        <v>0.99988299999999997</v>
      </c>
      <c r="Z138" s="33">
        <f t="shared" ref="Z138:AE138" si="136">+Z96*$C$96+Z105*$C$105+Z119*$C$119+Z126*$C$126</f>
        <v>0.62380064285714298</v>
      </c>
      <c r="AA138" s="33">
        <f t="shared" si="136"/>
        <v>0.59582364285714295</v>
      </c>
      <c r="AB138" s="33">
        <f t="shared" si="136"/>
        <v>2.7976999999999967E-2</v>
      </c>
      <c r="AC138" s="33">
        <f t="shared" si="136"/>
        <v>9.889039285714285E-2</v>
      </c>
      <c r="AD138" s="33">
        <f t="shared" si="136"/>
        <v>0.37584235714285713</v>
      </c>
      <c r="AE138" s="33">
        <f t="shared" si="136"/>
        <v>0.40381935714285716</v>
      </c>
      <c r="AF138" s="35"/>
      <c r="AG138" s="33">
        <v>0.40381935714285716</v>
      </c>
      <c r="AH138" s="33"/>
      <c r="AI138" s="125">
        <f>+(AI96*$C$96+AI105*$C$105+AI119*$C$119+AI126*$C$126)*$AG$138</f>
        <v>8.0326426033559301E-2</v>
      </c>
      <c r="AJ138" s="255">
        <f>+(AJ96*$C$96+AJ105*$C$105+AJ119*$C$119+AJ126*$C$126)*$AG$138</f>
        <v>8.0326426033559301E-2</v>
      </c>
      <c r="AK138" s="255">
        <f t="shared" ref="AK138" si="137">+AJ138/AI138</f>
        <v>1</v>
      </c>
      <c r="AL138" s="125">
        <f t="shared" ref="AL138:AP138" si="138">+(AL96*$C$96+AL105*$C$105+AL119*$C$119+AL126*$C$126)*$AG$138</f>
        <v>7.1413567474316444E-2</v>
      </c>
      <c r="AM138" s="125">
        <f t="shared" si="138"/>
        <v>0.11731754108333607</v>
      </c>
      <c r="AN138" s="125">
        <f t="shared" si="138"/>
        <v>4.684371859543978E-2</v>
      </c>
      <c r="AO138" s="125">
        <f t="shared" si="138"/>
        <v>4.1190812942539783E-2</v>
      </c>
      <c r="AP138" s="125">
        <f t="shared" si="138"/>
        <v>4.7070988129639793E-2</v>
      </c>
    </row>
    <row r="139" spans="1:42" ht="30" customHeight="1" x14ac:dyDescent="0.25">
      <c r="H139" s="19"/>
    </row>
    <row r="140" spans="1:42" ht="30" customHeight="1" x14ac:dyDescent="0.25">
      <c r="H140" s="19"/>
      <c r="AD140" s="2"/>
      <c r="AE140" s="2"/>
      <c r="AG140" s="2"/>
      <c r="AH140" s="2"/>
    </row>
    <row r="141" spans="1:42" ht="30" customHeight="1" x14ac:dyDescent="0.25">
      <c r="A141" s="342" t="s">
        <v>1</v>
      </c>
      <c r="B141" s="342"/>
      <c r="C141" s="342"/>
      <c r="D141" s="342"/>
      <c r="E141" s="342"/>
      <c r="F141" s="342"/>
      <c r="G141" s="342"/>
      <c r="H141" s="342"/>
      <c r="I141" s="342"/>
      <c r="J141" s="342"/>
      <c r="K141" s="342"/>
      <c r="L141" s="342"/>
      <c r="M141" s="342"/>
      <c r="N141" s="342"/>
      <c r="O141" s="342"/>
      <c r="P141" s="342"/>
      <c r="Q141" s="342"/>
      <c r="R141" s="342"/>
      <c r="S141" s="342"/>
      <c r="T141" s="342"/>
      <c r="U141" s="342"/>
      <c r="V141" s="342"/>
      <c r="W141" s="342"/>
      <c r="X141" s="342"/>
      <c r="Y141" s="342"/>
      <c r="Z141" s="342"/>
      <c r="AA141" s="342"/>
      <c r="AB141" s="342"/>
      <c r="AC141" s="342"/>
      <c r="AD141" s="342"/>
      <c r="AE141" s="342"/>
      <c r="AF141" s="342"/>
      <c r="AG141" s="342"/>
      <c r="AH141" s="342"/>
      <c r="AI141" s="342"/>
      <c r="AJ141" s="342"/>
      <c r="AK141" s="342"/>
      <c r="AL141" s="342"/>
      <c r="AM141" s="342"/>
      <c r="AN141" s="342"/>
      <c r="AO141" s="342"/>
      <c r="AP141" s="342"/>
    </row>
    <row r="142" spans="1:42" ht="30" customHeight="1" x14ac:dyDescent="0.25">
      <c r="A142" s="342" t="s">
        <v>2</v>
      </c>
      <c r="B142" s="342"/>
      <c r="C142" s="342"/>
      <c r="D142" s="342"/>
      <c r="E142" s="342"/>
      <c r="F142" s="342"/>
      <c r="G142" s="342"/>
      <c r="H142" s="342"/>
      <c r="I142" s="342"/>
      <c r="J142" s="342"/>
      <c r="K142" s="342"/>
      <c r="L142" s="342"/>
      <c r="M142" s="342"/>
      <c r="N142" s="342"/>
      <c r="O142" s="342"/>
      <c r="P142" s="342"/>
      <c r="Q142" s="342"/>
      <c r="R142" s="342"/>
      <c r="S142" s="342"/>
      <c r="T142" s="342"/>
      <c r="U142" s="342"/>
      <c r="V142" s="342"/>
      <c r="W142" s="342"/>
      <c r="X142" s="342"/>
      <c r="Y142" s="342"/>
      <c r="Z142" s="342"/>
      <c r="AA142" s="342"/>
      <c r="AB142" s="342"/>
      <c r="AC142" s="342"/>
      <c r="AD142" s="342"/>
      <c r="AE142" s="342"/>
      <c r="AF142" s="342"/>
      <c r="AG142" s="342"/>
      <c r="AH142" s="342"/>
      <c r="AI142" s="342"/>
      <c r="AJ142" s="342"/>
      <c r="AK142" s="342"/>
      <c r="AL142" s="342"/>
      <c r="AM142" s="342"/>
      <c r="AN142" s="342"/>
      <c r="AO142" s="342"/>
      <c r="AP142" s="342"/>
    </row>
    <row r="143" spans="1:42" ht="33.75" customHeight="1" x14ac:dyDescent="0.25">
      <c r="A143" s="355" t="s">
        <v>110</v>
      </c>
      <c r="B143" s="355"/>
      <c r="C143" s="355"/>
      <c r="D143" s="355"/>
      <c r="E143" s="355"/>
      <c r="F143" s="355"/>
      <c r="G143" s="355"/>
      <c r="H143" s="355"/>
      <c r="I143" s="355"/>
      <c r="J143" s="355"/>
      <c r="K143" s="355"/>
      <c r="L143" s="355"/>
      <c r="M143" s="355"/>
      <c r="N143" s="355"/>
      <c r="O143" s="355"/>
      <c r="P143" s="355"/>
      <c r="Q143" s="355"/>
      <c r="R143" s="355"/>
      <c r="S143" s="355"/>
      <c r="T143" s="355"/>
      <c r="U143" s="355"/>
      <c r="V143" s="355"/>
      <c r="W143" s="355"/>
      <c r="X143" s="355"/>
      <c r="Y143" s="355"/>
      <c r="Z143" s="355"/>
      <c r="AA143" s="355"/>
      <c r="AB143" s="355"/>
      <c r="AC143" s="355"/>
      <c r="AD143" s="355"/>
      <c r="AE143" s="355"/>
      <c r="AF143" s="355"/>
      <c r="AG143" s="355"/>
      <c r="AH143" s="355"/>
      <c r="AI143" s="355"/>
      <c r="AJ143" s="355"/>
      <c r="AK143" s="355"/>
      <c r="AL143" s="355"/>
      <c r="AM143" s="355"/>
      <c r="AN143" s="355"/>
      <c r="AO143" s="355"/>
      <c r="AP143" s="355"/>
    </row>
    <row r="144" spans="1:42" ht="30" customHeight="1" x14ac:dyDescent="0.25">
      <c r="A144" s="342" t="s">
        <v>29</v>
      </c>
      <c r="B144" s="342"/>
      <c r="C144" s="342"/>
      <c r="D144" s="342"/>
      <c r="E144" s="342"/>
      <c r="F144" s="342"/>
      <c r="G144" s="342"/>
      <c r="H144" s="342"/>
      <c r="I144" s="342"/>
      <c r="J144" s="342"/>
      <c r="K144" s="342"/>
      <c r="L144" s="342"/>
      <c r="M144" s="342"/>
      <c r="N144" s="342"/>
      <c r="O144" s="342"/>
      <c r="P144" s="342"/>
      <c r="Q144" s="342"/>
      <c r="R144" s="342"/>
      <c r="S144" s="342"/>
      <c r="T144" s="342"/>
      <c r="U144" s="342"/>
      <c r="V144" s="342"/>
      <c r="W144" s="342"/>
      <c r="X144" s="342"/>
      <c r="Y144" s="342"/>
      <c r="Z144" s="342"/>
      <c r="AA144" s="342"/>
      <c r="AB144" s="342"/>
      <c r="AC144" s="342"/>
      <c r="AD144" s="342"/>
      <c r="AE144" s="342"/>
      <c r="AF144" s="342"/>
      <c r="AG144" s="342"/>
      <c r="AH144" s="342"/>
      <c r="AI144" s="342"/>
      <c r="AJ144" s="342"/>
      <c r="AK144" s="342"/>
      <c r="AL144" s="342"/>
      <c r="AM144" s="342"/>
      <c r="AN144" s="342"/>
      <c r="AO144" s="342"/>
      <c r="AP144" s="342"/>
    </row>
    <row r="145" spans="1:42" ht="30" customHeight="1" x14ac:dyDescent="0.3">
      <c r="A145" s="331"/>
      <c r="B145" s="331"/>
      <c r="C145" s="331"/>
      <c r="D145" s="331"/>
      <c r="E145" s="331"/>
      <c r="F145" s="331"/>
      <c r="G145" s="331"/>
      <c r="H145" s="331"/>
      <c r="I145" s="331"/>
      <c r="J145" s="331"/>
      <c r="K145" s="331"/>
      <c r="L145" s="331"/>
      <c r="M145" s="331"/>
      <c r="N145" s="331"/>
      <c r="O145" s="331"/>
      <c r="P145" s="331"/>
      <c r="Q145" s="331"/>
      <c r="R145" s="331"/>
      <c r="S145" s="331"/>
      <c r="T145" s="331"/>
      <c r="U145" s="331"/>
      <c r="V145" s="331"/>
      <c r="W145" s="331"/>
      <c r="X145" s="331"/>
      <c r="Y145" s="331"/>
      <c r="AI145" s="322" t="s">
        <v>556</v>
      </c>
      <c r="AJ145" s="322"/>
      <c r="AK145" s="322"/>
      <c r="AL145" s="322"/>
      <c r="AM145" s="322"/>
      <c r="AN145" s="322"/>
      <c r="AO145" s="322"/>
      <c r="AP145" s="322"/>
    </row>
    <row r="146" spans="1:42" ht="30" customHeight="1" x14ac:dyDescent="0.25">
      <c r="A146" s="325" t="s">
        <v>30</v>
      </c>
      <c r="B146" s="327" t="s">
        <v>31</v>
      </c>
      <c r="C146" s="325" t="s">
        <v>5</v>
      </c>
      <c r="D146" s="325" t="s">
        <v>32</v>
      </c>
      <c r="E146" s="325"/>
      <c r="F146" s="325"/>
      <c r="G146" s="325"/>
      <c r="H146" s="325"/>
      <c r="I146" s="325"/>
      <c r="J146" s="325"/>
      <c r="K146" s="325"/>
      <c r="L146" s="325"/>
      <c r="M146" s="325"/>
      <c r="N146" s="325"/>
      <c r="O146" s="325"/>
      <c r="P146" s="325"/>
      <c r="Q146" s="325"/>
      <c r="R146" s="325"/>
      <c r="S146" s="325"/>
      <c r="T146" s="325"/>
      <c r="U146" s="325"/>
      <c r="V146" s="325"/>
      <c r="W146" s="325"/>
      <c r="X146" s="325"/>
      <c r="Y146" s="325"/>
      <c r="Z146" s="340" t="s">
        <v>7</v>
      </c>
      <c r="AA146" s="340" t="s">
        <v>8</v>
      </c>
      <c r="AB146" s="340" t="s">
        <v>9</v>
      </c>
      <c r="AC146" s="341" t="s">
        <v>10</v>
      </c>
      <c r="AD146" s="292" t="s">
        <v>11</v>
      </c>
      <c r="AE146" s="292" t="s">
        <v>12</v>
      </c>
      <c r="AF146" s="329" t="s">
        <v>13</v>
      </c>
      <c r="AG146" s="292" t="s">
        <v>14</v>
      </c>
      <c r="AH146" s="283" t="s">
        <v>280</v>
      </c>
      <c r="AI146" s="301">
        <v>2017</v>
      </c>
      <c r="AJ146" s="301" t="s">
        <v>554</v>
      </c>
      <c r="AK146" s="301" t="s">
        <v>555</v>
      </c>
      <c r="AL146" s="301">
        <v>2018</v>
      </c>
      <c r="AM146" s="301">
        <v>2019</v>
      </c>
      <c r="AN146" s="301">
        <v>2020</v>
      </c>
      <c r="AO146" s="301">
        <v>2021</v>
      </c>
      <c r="AP146" s="301">
        <v>2022</v>
      </c>
    </row>
    <row r="147" spans="1:42" ht="30" customHeight="1" x14ac:dyDescent="0.25">
      <c r="A147" s="326" t="s">
        <v>30</v>
      </c>
      <c r="B147" s="328"/>
      <c r="C147" s="326" t="s">
        <v>5</v>
      </c>
      <c r="D147" s="3">
        <v>2012</v>
      </c>
      <c r="E147" s="3" t="s">
        <v>15</v>
      </c>
      <c r="F147" s="3" t="s">
        <v>16</v>
      </c>
      <c r="G147" s="3">
        <v>2013</v>
      </c>
      <c r="H147" s="3" t="s">
        <v>15</v>
      </c>
      <c r="I147" s="3" t="s">
        <v>16</v>
      </c>
      <c r="J147" s="3">
        <v>2014</v>
      </c>
      <c r="K147" s="3" t="s">
        <v>15</v>
      </c>
      <c r="L147" s="3" t="s">
        <v>16</v>
      </c>
      <c r="M147" s="3">
        <v>2015</v>
      </c>
      <c r="N147" s="3" t="s">
        <v>15</v>
      </c>
      <c r="O147" s="3" t="s">
        <v>16</v>
      </c>
      <c r="P147" s="3">
        <v>2016</v>
      </c>
      <c r="Q147" s="3" t="s">
        <v>15</v>
      </c>
      <c r="R147" s="3" t="s">
        <v>16</v>
      </c>
      <c r="S147" s="3">
        <v>2017</v>
      </c>
      <c r="T147" s="3">
        <v>2018</v>
      </c>
      <c r="U147" s="3">
        <v>2019</v>
      </c>
      <c r="V147" s="3">
        <v>2020</v>
      </c>
      <c r="W147" s="3">
        <v>2021</v>
      </c>
      <c r="X147" s="3">
        <v>2022</v>
      </c>
      <c r="Y147" s="3" t="s">
        <v>17</v>
      </c>
      <c r="Z147" s="340"/>
      <c r="AA147" s="340"/>
      <c r="AB147" s="340"/>
      <c r="AC147" s="341"/>
      <c r="AD147" s="292"/>
      <c r="AE147" s="292"/>
      <c r="AF147" s="329"/>
      <c r="AG147" s="292"/>
      <c r="AH147" s="283"/>
      <c r="AI147" s="301"/>
      <c r="AJ147" s="302"/>
      <c r="AK147" s="302"/>
      <c r="AL147" s="301"/>
      <c r="AM147" s="301"/>
      <c r="AN147" s="301"/>
      <c r="AO147" s="301"/>
      <c r="AP147" s="301"/>
    </row>
    <row r="148" spans="1:42" ht="30" customHeight="1" x14ac:dyDescent="0.25">
      <c r="A148" s="21"/>
      <c r="B148" s="192" t="s">
        <v>111</v>
      </c>
      <c r="C148" s="37">
        <v>0.25</v>
      </c>
      <c r="D148" s="10">
        <f>+D149*$C$149+D150*$C$150+D151*$C$151</f>
        <v>0</v>
      </c>
      <c r="E148" s="10">
        <f>+E149*$C$149+E150*$C$150+E151*$C$151</f>
        <v>0</v>
      </c>
      <c r="F148" s="10"/>
      <c r="G148" s="10">
        <f t="shared" ref="G148:X148" si="139">+G149*$C$149+G150*$C$150+G151*$C$151</f>
        <v>0.495</v>
      </c>
      <c r="H148" s="10">
        <f t="shared" si="139"/>
        <v>0</v>
      </c>
      <c r="I148" s="10">
        <f>+H148/G148</f>
        <v>0</v>
      </c>
      <c r="J148" s="10">
        <f t="shared" si="139"/>
        <v>5.6111111111111112E-2</v>
      </c>
      <c r="K148" s="10">
        <f t="shared" si="139"/>
        <v>5.7200000000000001E-2</v>
      </c>
      <c r="L148" s="10">
        <f>+K148/J148</f>
        <v>1.0194059405940594</v>
      </c>
      <c r="M148" s="10">
        <f t="shared" si="139"/>
        <v>5.6111111111111112E-2</v>
      </c>
      <c r="N148" s="10">
        <f t="shared" si="139"/>
        <v>5.6111111111111112E-2</v>
      </c>
      <c r="O148" s="10">
        <f>+N148/M148</f>
        <v>1</v>
      </c>
      <c r="P148" s="10">
        <f t="shared" si="139"/>
        <v>5.6111111111111112E-2</v>
      </c>
      <c r="Q148" s="10">
        <f t="shared" si="139"/>
        <v>5.6111111111111112E-2</v>
      </c>
      <c r="R148" s="38">
        <f>+Q148/P148</f>
        <v>1</v>
      </c>
      <c r="S148" s="10">
        <f t="shared" si="139"/>
        <v>5.6111111111111112E-2</v>
      </c>
      <c r="T148" s="10">
        <f t="shared" si="139"/>
        <v>5.6111111111111112E-2</v>
      </c>
      <c r="U148" s="10">
        <f t="shared" si="139"/>
        <v>5.6111111111111112E-2</v>
      </c>
      <c r="V148" s="10">
        <f t="shared" si="139"/>
        <v>5.6111111111111112E-2</v>
      </c>
      <c r="W148" s="10">
        <f t="shared" si="139"/>
        <v>5.6111111111111112E-2</v>
      </c>
      <c r="X148" s="10">
        <f t="shared" si="139"/>
        <v>5.6111111111111112E-2</v>
      </c>
      <c r="Y148" s="8">
        <f t="shared" ref="Y148:Y170" si="140">+D148+G148+J148+M148+P148+S148+T148+U148+V148+W148+X148</f>
        <v>1</v>
      </c>
      <c r="Z148" s="10">
        <f t="shared" ref="Z148:AD148" si="141">+Z149*$C$149+Z150*$C$150+Z151*$C$151</f>
        <v>0.66333333333333333</v>
      </c>
      <c r="AA148" s="10">
        <f t="shared" si="141"/>
        <v>0.16942222222222222</v>
      </c>
      <c r="AB148" s="10">
        <f t="shared" si="141"/>
        <v>0.49391111111111113</v>
      </c>
      <c r="AC148" s="10">
        <f t="shared" si="141"/>
        <v>5.6111111111111112E-2</v>
      </c>
      <c r="AD148" s="10">
        <f t="shared" si="141"/>
        <v>0.33666666666666673</v>
      </c>
      <c r="AE148" s="10">
        <f>+AE149*$C$149+AE150*$C$150+AE151*$C$151</f>
        <v>0.83057777777777797</v>
      </c>
      <c r="AF148" s="22"/>
      <c r="AG148" s="10">
        <v>0.83057777777777797</v>
      </c>
      <c r="AH148" s="10"/>
      <c r="AI148" s="10">
        <f>+AI152*$C$152+AI153*$C$153+AI154*$C$154</f>
        <v>0.17</v>
      </c>
      <c r="AJ148" s="10">
        <f>+AJ152*$C$152+AJ153*$C$153+AJ154*$C$154</f>
        <v>8.5000000000000006E-2</v>
      </c>
      <c r="AK148" s="10">
        <f>+AJ148/AI148</f>
        <v>0.5</v>
      </c>
      <c r="AL148" s="10">
        <f t="shared" ref="AL148:AP148" si="142">+AL152*$C$152+AL153*$C$153+AL154*$C$154</f>
        <v>0.23600000000000002</v>
      </c>
      <c r="AM148" s="10">
        <f t="shared" si="142"/>
        <v>0.14850000000000002</v>
      </c>
      <c r="AN148" s="10">
        <f t="shared" si="142"/>
        <v>0.14850000000000002</v>
      </c>
      <c r="AO148" s="10">
        <f t="shared" si="142"/>
        <v>0.14850000000000002</v>
      </c>
      <c r="AP148" s="10">
        <f t="shared" si="142"/>
        <v>0.14850000000000002</v>
      </c>
    </row>
    <row r="149" spans="1:42" ht="30" hidden="1" customHeight="1" x14ac:dyDescent="0.25">
      <c r="A149" s="78" t="s">
        <v>112</v>
      </c>
      <c r="B149" s="222" t="s">
        <v>113</v>
      </c>
      <c r="C149" s="76">
        <v>0.33</v>
      </c>
      <c r="D149" s="74"/>
      <c r="E149" s="74"/>
      <c r="F149" s="75"/>
      <c r="G149" s="74">
        <v>0.5</v>
      </c>
      <c r="H149" s="74">
        <v>0</v>
      </c>
      <c r="I149" s="76">
        <f t="shared" ref="I149:I151" si="143">+H149/G149</f>
        <v>0</v>
      </c>
      <c r="J149" s="74">
        <v>5.5555555555555552E-2</v>
      </c>
      <c r="K149" s="74">
        <v>0.06</v>
      </c>
      <c r="L149" s="76">
        <f t="shared" ref="L149:L151" si="144">+K149/J149</f>
        <v>1.08</v>
      </c>
      <c r="M149" s="74">
        <v>5.5555555555555552E-2</v>
      </c>
      <c r="N149" s="74">
        <v>5.5555555555555552E-2</v>
      </c>
      <c r="O149" s="74">
        <f>+N149/M149</f>
        <v>1</v>
      </c>
      <c r="P149" s="74">
        <v>5.5555555555555552E-2</v>
      </c>
      <c r="Q149" s="74">
        <v>5.5555555555555552E-2</v>
      </c>
      <c r="R149" s="76">
        <f t="shared" ref="R149" si="145">+Q149/P149</f>
        <v>1</v>
      </c>
      <c r="S149" s="74">
        <v>5.5555555555555552E-2</v>
      </c>
      <c r="T149" s="74">
        <v>5.5555555555555552E-2</v>
      </c>
      <c r="U149" s="74">
        <v>5.5555555555555552E-2</v>
      </c>
      <c r="V149" s="74">
        <v>5.5555555555555552E-2</v>
      </c>
      <c r="W149" s="74">
        <v>5.5555555555555552E-2</v>
      </c>
      <c r="X149" s="74">
        <v>5.5555555555555552E-2</v>
      </c>
      <c r="Y149" s="76">
        <f t="shared" si="140"/>
        <v>1.0000000000000002</v>
      </c>
      <c r="Z149" s="76">
        <f t="shared" ref="Z149:AA151" si="146">+D149+G149+J149+M149+P149</f>
        <v>0.66666666666666674</v>
      </c>
      <c r="AA149" s="76">
        <f t="shared" si="146"/>
        <v>0.1711111111111111</v>
      </c>
      <c r="AB149" s="76">
        <f t="shared" ref="AB149:AB151" si="147">+Z149-AA149</f>
        <v>0.49555555555555564</v>
      </c>
      <c r="AC149" s="76">
        <f t="shared" ref="AC149:AC151" si="148">+P149</f>
        <v>5.5555555555555552E-2</v>
      </c>
      <c r="AD149" s="76">
        <f t="shared" ref="AD149:AD151" si="149">+S149+T149+U149+V149+W149+X149</f>
        <v>0.33333333333333337</v>
      </c>
      <c r="AE149" s="75">
        <f>+AB149+AD149</f>
        <v>0.82888888888888901</v>
      </c>
      <c r="AF149" s="94" t="s">
        <v>114</v>
      </c>
      <c r="AG149" s="75"/>
      <c r="AH149" s="75"/>
      <c r="AI149" s="124"/>
      <c r="AJ149" s="254"/>
      <c r="AK149" s="254"/>
      <c r="AL149" s="124"/>
      <c r="AM149" s="124"/>
      <c r="AN149" s="124"/>
      <c r="AO149" s="124"/>
      <c r="AP149" s="124"/>
    </row>
    <row r="150" spans="1:42" ht="30" hidden="1" customHeight="1" x14ac:dyDescent="0.25">
      <c r="A150" s="78" t="s">
        <v>115</v>
      </c>
      <c r="B150" s="222" t="s">
        <v>116</v>
      </c>
      <c r="C150" s="76">
        <v>0.33</v>
      </c>
      <c r="D150" s="74"/>
      <c r="E150" s="74"/>
      <c r="F150" s="75"/>
      <c r="G150" s="74">
        <v>1</v>
      </c>
      <c r="H150" s="74">
        <v>0</v>
      </c>
      <c r="I150" s="76">
        <f t="shared" si="143"/>
        <v>0</v>
      </c>
      <c r="J150" s="74"/>
      <c r="K150" s="74"/>
      <c r="L150" s="76"/>
      <c r="M150" s="74"/>
      <c r="N150" s="74"/>
      <c r="O150" s="74"/>
      <c r="P150" s="74"/>
      <c r="Q150" s="74"/>
      <c r="R150" s="74"/>
      <c r="S150" s="74"/>
      <c r="T150" s="74"/>
      <c r="U150" s="74"/>
      <c r="V150" s="74"/>
      <c r="W150" s="74"/>
      <c r="X150" s="74"/>
      <c r="Y150" s="76">
        <f t="shared" si="140"/>
        <v>1</v>
      </c>
      <c r="Z150" s="76">
        <f t="shared" si="146"/>
        <v>1</v>
      </c>
      <c r="AA150" s="76">
        <f t="shared" si="146"/>
        <v>0</v>
      </c>
      <c r="AB150" s="76">
        <f t="shared" si="147"/>
        <v>1</v>
      </c>
      <c r="AC150" s="76">
        <f t="shared" si="148"/>
        <v>0</v>
      </c>
      <c r="AD150" s="76">
        <f t="shared" si="149"/>
        <v>0</v>
      </c>
      <c r="AE150" s="75">
        <f>+AB150+AD150</f>
        <v>1</v>
      </c>
      <c r="AF150" s="94"/>
      <c r="AG150" s="75"/>
      <c r="AH150" s="75"/>
      <c r="AI150" s="124"/>
      <c r="AJ150" s="254"/>
      <c r="AK150" s="254"/>
      <c r="AL150" s="124"/>
      <c r="AM150" s="124"/>
      <c r="AN150" s="124"/>
      <c r="AO150" s="124"/>
      <c r="AP150" s="124"/>
    </row>
    <row r="151" spans="1:42" ht="30" hidden="1" customHeight="1" x14ac:dyDescent="0.25">
      <c r="A151" s="78" t="s">
        <v>117</v>
      </c>
      <c r="B151" s="222" t="s">
        <v>118</v>
      </c>
      <c r="C151" s="76">
        <v>0.34</v>
      </c>
      <c r="D151" s="74"/>
      <c r="E151" s="74"/>
      <c r="F151" s="75"/>
      <c r="G151" s="74"/>
      <c r="H151" s="74"/>
      <c r="I151" s="76" t="e">
        <f t="shared" si="143"/>
        <v>#DIV/0!</v>
      </c>
      <c r="J151" s="74">
        <v>0.1111111111111111</v>
      </c>
      <c r="K151" s="74">
        <v>0.11</v>
      </c>
      <c r="L151" s="76">
        <f t="shared" si="144"/>
        <v>0.9900000000000001</v>
      </c>
      <c r="M151" s="74">
        <v>0.1111111111111111</v>
      </c>
      <c r="N151" s="74">
        <v>0.1111111111111111</v>
      </c>
      <c r="O151" s="74">
        <f>+N151/M151</f>
        <v>1</v>
      </c>
      <c r="P151" s="74">
        <v>0.1111111111111111</v>
      </c>
      <c r="Q151" s="74">
        <v>0.1111111111111111</v>
      </c>
      <c r="R151" s="76">
        <f t="shared" ref="R151" si="150">+Q151/P151</f>
        <v>1</v>
      </c>
      <c r="S151" s="74">
        <v>0.1111111111111111</v>
      </c>
      <c r="T151" s="74">
        <v>0.1111111111111111</v>
      </c>
      <c r="U151" s="74">
        <v>0.1111111111111111</v>
      </c>
      <c r="V151" s="74">
        <v>0.1111111111111111</v>
      </c>
      <c r="W151" s="74">
        <v>0.1111111111111111</v>
      </c>
      <c r="X151" s="74">
        <v>0.1111111111111111</v>
      </c>
      <c r="Y151" s="76">
        <f t="shared" si="140"/>
        <v>1.0000000000000002</v>
      </c>
      <c r="Z151" s="76">
        <f t="shared" si="146"/>
        <v>0.33333333333333331</v>
      </c>
      <c r="AA151" s="76">
        <f t="shared" si="146"/>
        <v>0.3322222222222222</v>
      </c>
      <c r="AB151" s="76">
        <f t="shared" si="147"/>
        <v>1.1111111111111183E-3</v>
      </c>
      <c r="AC151" s="76">
        <f t="shared" si="148"/>
        <v>0.1111111111111111</v>
      </c>
      <c r="AD151" s="76">
        <f t="shared" si="149"/>
        <v>0.66666666666666674</v>
      </c>
      <c r="AE151" s="75">
        <f>+AB151+AD151</f>
        <v>0.6677777777777778</v>
      </c>
      <c r="AF151" s="94" t="s">
        <v>114</v>
      </c>
      <c r="AG151" s="75"/>
      <c r="AH151" s="75"/>
      <c r="AI151" s="124"/>
      <c r="AJ151" s="254"/>
      <c r="AK151" s="254"/>
      <c r="AL151" s="124"/>
      <c r="AM151" s="124"/>
      <c r="AN151" s="124"/>
      <c r="AO151" s="124"/>
      <c r="AP151" s="124"/>
    </row>
    <row r="152" spans="1:42" ht="60" hidden="1" x14ac:dyDescent="0.25">
      <c r="A152" s="290" t="s">
        <v>544</v>
      </c>
      <c r="B152" s="169" t="s">
        <v>378</v>
      </c>
      <c r="C152" s="5">
        <v>0.33</v>
      </c>
      <c r="D152" s="27"/>
      <c r="E152" s="27"/>
      <c r="F152" s="42"/>
      <c r="G152" s="27"/>
      <c r="H152" s="27"/>
      <c r="I152" s="5"/>
      <c r="J152" s="27"/>
      <c r="K152" s="27"/>
      <c r="L152" s="5"/>
      <c r="M152" s="27"/>
      <c r="N152" s="27"/>
      <c r="O152" s="27"/>
      <c r="P152" s="27"/>
      <c r="Q152" s="27"/>
      <c r="R152" s="5"/>
      <c r="S152" s="27"/>
      <c r="T152" s="27"/>
      <c r="U152" s="27"/>
      <c r="V152" s="27"/>
      <c r="W152" s="27"/>
      <c r="X152" s="27"/>
      <c r="Y152" s="5"/>
      <c r="Z152" s="5"/>
      <c r="AA152" s="5"/>
      <c r="AB152" s="5"/>
      <c r="AC152" s="5"/>
      <c r="AD152" s="5"/>
      <c r="AE152" s="42"/>
      <c r="AF152" s="9"/>
      <c r="AG152" s="42"/>
      <c r="AH152" s="173" t="s">
        <v>381</v>
      </c>
      <c r="AI152" s="131"/>
      <c r="AJ152" s="131"/>
      <c r="AK152" s="131"/>
      <c r="AL152" s="131">
        <v>0.2</v>
      </c>
      <c r="AM152" s="131">
        <v>0.2</v>
      </c>
      <c r="AN152" s="131">
        <v>0.2</v>
      </c>
      <c r="AO152" s="131">
        <v>0.2</v>
      </c>
      <c r="AP152" s="131">
        <v>0.2</v>
      </c>
    </row>
    <row r="153" spans="1:42" ht="60" hidden="1" x14ac:dyDescent="0.25">
      <c r="A153" s="290"/>
      <c r="B153" s="169" t="s">
        <v>379</v>
      </c>
      <c r="C153" s="5">
        <v>0.33</v>
      </c>
      <c r="D153" s="27"/>
      <c r="E153" s="27"/>
      <c r="F153" s="42"/>
      <c r="G153" s="27"/>
      <c r="H153" s="27"/>
      <c r="I153" s="5"/>
      <c r="J153" s="27"/>
      <c r="K153" s="27"/>
      <c r="L153" s="5"/>
      <c r="M153" s="27"/>
      <c r="N153" s="27"/>
      <c r="O153" s="27"/>
      <c r="P153" s="27"/>
      <c r="Q153" s="27"/>
      <c r="R153" s="5"/>
      <c r="S153" s="27"/>
      <c r="T153" s="27"/>
      <c r="U153" s="27"/>
      <c r="V153" s="27"/>
      <c r="W153" s="27"/>
      <c r="X153" s="27"/>
      <c r="Y153" s="5"/>
      <c r="Z153" s="5"/>
      <c r="AA153" s="5"/>
      <c r="AB153" s="5"/>
      <c r="AC153" s="5"/>
      <c r="AD153" s="5"/>
      <c r="AE153" s="42"/>
      <c r="AF153" s="9"/>
      <c r="AG153" s="42"/>
      <c r="AH153" s="173" t="s">
        <v>382</v>
      </c>
      <c r="AI153" s="131"/>
      <c r="AJ153" s="131"/>
      <c r="AK153" s="131"/>
      <c r="AL153" s="131">
        <v>0</v>
      </c>
      <c r="AM153" s="132">
        <v>0.25</v>
      </c>
      <c r="AN153" s="132">
        <v>0.25</v>
      </c>
      <c r="AO153" s="132">
        <v>0.25</v>
      </c>
      <c r="AP153" s="132">
        <v>0.25</v>
      </c>
    </row>
    <row r="154" spans="1:42" ht="108.75" customHeight="1" x14ac:dyDescent="0.25">
      <c r="A154" s="290"/>
      <c r="B154" s="169" t="s">
        <v>380</v>
      </c>
      <c r="C154" s="5">
        <v>0.34</v>
      </c>
      <c r="D154" s="27"/>
      <c r="E154" s="27"/>
      <c r="F154" s="42"/>
      <c r="G154" s="27"/>
      <c r="H154" s="27"/>
      <c r="I154" s="5"/>
      <c r="J154" s="27"/>
      <c r="K154" s="27"/>
      <c r="L154" s="5"/>
      <c r="M154" s="27"/>
      <c r="N154" s="27"/>
      <c r="O154" s="27"/>
      <c r="P154" s="27"/>
      <c r="Q154" s="27"/>
      <c r="R154" s="5"/>
      <c r="S154" s="27"/>
      <c r="T154" s="27"/>
      <c r="U154" s="27"/>
      <c r="V154" s="27"/>
      <c r="W154" s="27"/>
      <c r="X154" s="27"/>
      <c r="Y154" s="5"/>
      <c r="Z154" s="5"/>
      <c r="AA154" s="5"/>
      <c r="AB154" s="5"/>
      <c r="AC154" s="5"/>
      <c r="AD154" s="5"/>
      <c r="AE154" s="42"/>
      <c r="AF154" s="9"/>
      <c r="AG154" s="42"/>
      <c r="AH154" s="173" t="s">
        <v>383</v>
      </c>
      <c r="AI154" s="131">
        <v>0.5</v>
      </c>
      <c r="AJ154" s="131">
        <v>0.25</v>
      </c>
      <c r="AK154" s="392">
        <f t="shared" ref="AK154" si="151">+AJ154/AI154</f>
        <v>0.5</v>
      </c>
      <c r="AL154" s="131">
        <v>0.5</v>
      </c>
      <c r="AM154" s="131">
        <v>0</v>
      </c>
      <c r="AN154" s="131">
        <v>0</v>
      </c>
      <c r="AO154" s="131">
        <v>0</v>
      </c>
      <c r="AP154" s="131">
        <v>0</v>
      </c>
    </row>
    <row r="155" spans="1:42" ht="30" customHeight="1" x14ac:dyDescent="0.25">
      <c r="A155" s="21"/>
      <c r="B155" s="192" t="s">
        <v>119</v>
      </c>
      <c r="C155" s="37">
        <v>0.25</v>
      </c>
      <c r="D155" s="10">
        <f>+D156*$C$156+D157*$C$157+D158*$C$158+D159*$C$159</f>
        <v>0.25</v>
      </c>
      <c r="E155" s="10">
        <f>+E156*$C$156+E157*$C$157+E158*$C$158+E159*$C$159</f>
        <v>2.2727272727272728E-2</v>
      </c>
      <c r="F155" s="10">
        <f t="shared" ref="F155" si="152">+E155/D155</f>
        <v>9.0909090909090912E-2</v>
      </c>
      <c r="G155" s="10">
        <f t="shared" ref="G155:X155" si="153">+G156*$C$156+G157*$C$157+G158*$C$158+G159*$C$159</f>
        <v>0.25</v>
      </c>
      <c r="H155" s="10">
        <f t="shared" si="153"/>
        <v>0.25</v>
      </c>
      <c r="I155" s="10">
        <f>+H155/G155</f>
        <v>1</v>
      </c>
      <c r="J155" s="10">
        <f t="shared" si="153"/>
        <v>0</v>
      </c>
      <c r="K155" s="10"/>
      <c r="L155" s="10" t="e">
        <f>+K155/J155</f>
        <v>#DIV/0!</v>
      </c>
      <c r="M155" s="10">
        <f t="shared" si="153"/>
        <v>0.5</v>
      </c>
      <c r="N155" s="10">
        <f t="shared" si="153"/>
        <v>0.5</v>
      </c>
      <c r="O155" s="10">
        <f>+N155/M155</f>
        <v>1</v>
      </c>
      <c r="P155" s="10">
        <f t="shared" si="153"/>
        <v>0</v>
      </c>
      <c r="Q155" s="10">
        <f t="shared" si="153"/>
        <v>0</v>
      </c>
      <c r="R155" s="38">
        <v>0</v>
      </c>
      <c r="S155" s="10">
        <f t="shared" si="153"/>
        <v>0</v>
      </c>
      <c r="T155" s="10">
        <f t="shared" si="153"/>
        <v>0</v>
      </c>
      <c r="U155" s="10">
        <f t="shared" si="153"/>
        <v>0</v>
      </c>
      <c r="V155" s="10">
        <f t="shared" si="153"/>
        <v>0</v>
      </c>
      <c r="W155" s="10">
        <f t="shared" si="153"/>
        <v>0</v>
      </c>
      <c r="X155" s="10">
        <f t="shared" si="153"/>
        <v>0</v>
      </c>
      <c r="Y155" s="8">
        <f t="shared" si="140"/>
        <v>1</v>
      </c>
      <c r="Z155" s="10">
        <f t="shared" ref="Z155:AD155" si="154">+Z156*$C$156+Z157*$C$157+Z158*$C$158+Z159*$C$159</f>
        <v>1</v>
      </c>
      <c r="AA155" s="10">
        <f t="shared" si="154"/>
        <v>0.77272727272727271</v>
      </c>
      <c r="AB155" s="10">
        <f t="shared" si="154"/>
        <v>0.22727272727272727</v>
      </c>
      <c r="AC155" s="10">
        <f t="shared" si="154"/>
        <v>0</v>
      </c>
      <c r="AD155" s="10">
        <f t="shared" si="154"/>
        <v>0</v>
      </c>
      <c r="AE155" s="10">
        <f>+AE156*$C$156+AE157*$C$157+AE158*$C$158+AE159*$C$159</f>
        <v>0.22727272727272727</v>
      </c>
      <c r="AF155" s="22"/>
      <c r="AG155" s="10">
        <v>0.22727272727272727</v>
      </c>
      <c r="AH155" s="10"/>
      <c r="AI155" s="10">
        <f>+AI160*$C$160+AI161*$C$161+AI162*$C$162+AI163*$C$163</f>
        <v>0.16669999999999999</v>
      </c>
      <c r="AJ155" s="10">
        <f>+AJ160*$C$160+AJ161*$C$161+AJ162*$C$162+AJ163*$C$163</f>
        <v>0.16669999999999999</v>
      </c>
      <c r="AK155" s="10">
        <f>+AJ155/AI155</f>
        <v>1</v>
      </c>
      <c r="AL155" s="10">
        <f t="shared" ref="AL155:AP155" si="155">+AL160*$C$160+AL161*$C$161+AL162*$C$162+AL163*$C$163</f>
        <v>0.16669999999999999</v>
      </c>
      <c r="AM155" s="10">
        <f t="shared" si="155"/>
        <v>0.16669999999999999</v>
      </c>
      <c r="AN155" s="10">
        <f t="shared" si="155"/>
        <v>0.16669999999999999</v>
      </c>
      <c r="AO155" s="10">
        <f t="shared" si="155"/>
        <v>0.16669999999999999</v>
      </c>
      <c r="AP155" s="10">
        <f t="shared" si="155"/>
        <v>0.16669999999999999</v>
      </c>
    </row>
    <row r="156" spans="1:42" ht="30" hidden="1" customHeight="1" x14ac:dyDescent="0.25">
      <c r="A156" s="73" t="s">
        <v>120</v>
      </c>
      <c r="B156" s="222" t="s">
        <v>121</v>
      </c>
      <c r="C156" s="76">
        <v>0.5</v>
      </c>
      <c r="D156" s="74"/>
      <c r="E156" s="74"/>
      <c r="F156" s="75"/>
      <c r="G156" s="74">
        <v>0.5</v>
      </c>
      <c r="H156" s="74">
        <v>0.5</v>
      </c>
      <c r="I156" s="76">
        <f t="shared" ref="I156:I159" si="156">+H156/G156</f>
        <v>1</v>
      </c>
      <c r="J156" s="74"/>
      <c r="K156" s="74"/>
      <c r="L156" s="76"/>
      <c r="M156" s="74">
        <v>0.5</v>
      </c>
      <c r="N156" s="74">
        <v>0.5</v>
      </c>
      <c r="O156" s="74">
        <f>+N156/M156</f>
        <v>1</v>
      </c>
      <c r="P156" s="74"/>
      <c r="Q156" s="74"/>
      <c r="R156" s="74"/>
      <c r="S156" s="74"/>
      <c r="T156" s="74"/>
      <c r="U156" s="74"/>
      <c r="V156" s="74"/>
      <c r="W156" s="74"/>
      <c r="X156" s="74"/>
      <c r="Y156" s="76">
        <f t="shared" si="140"/>
        <v>1</v>
      </c>
      <c r="Z156" s="76">
        <f t="shared" ref="Z156:AA159" si="157">+D156+G156+J156+M156+P156</f>
        <v>1</v>
      </c>
      <c r="AA156" s="76">
        <f t="shared" si="157"/>
        <v>1</v>
      </c>
      <c r="AB156" s="76">
        <f t="shared" ref="AB156:AB159" si="158">+Z156-AA156</f>
        <v>0</v>
      </c>
      <c r="AC156" s="76">
        <f t="shared" ref="AC156:AC159" si="159">+P156</f>
        <v>0</v>
      </c>
      <c r="AD156" s="76">
        <f t="shared" ref="AD156:AD159" si="160">+S156+T156+U156+V156+W156+X156</f>
        <v>0</v>
      </c>
      <c r="AE156" s="75">
        <f>+AB156+AD156</f>
        <v>0</v>
      </c>
      <c r="AF156" s="94"/>
      <c r="AG156" s="75"/>
      <c r="AH156" s="75"/>
      <c r="AI156" s="124"/>
      <c r="AJ156" s="254"/>
      <c r="AK156" s="254"/>
      <c r="AL156" s="124"/>
      <c r="AM156" s="124"/>
      <c r="AN156" s="124"/>
      <c r="AO156" s="124"/>
      <c r="AP156" s="124"/>
    </row>
    <row r="157" spans="1:42" ht="30" hidden="1" customHeight="1" x14ac:dyDescent="0.25">
      <c r="A157" s="73" t="s">
        <v>122</v>
      </c>
      <c r="B157" s="222" t="s">
        <v>123</v>
      </c>
      <c r="C157" s="76"/>
      <c r="D157" s="74"/>
      <c r="E157" s="74"/>
      <c r="F157" s="75"/>
      <c r="G157" s="74"/>
      <c r="H157" s="74"/>
      <c r="I157" s="76" t="e">
        <f t="shared" si="156"/>
        <v>#DIV/0!</v>
      </c>
      <c r="J157" s="74"/>
      <c r="K157" s="74"/>
      <c r="L157" s="76"/>
      <c r="M157" s="74"/>
      <c r="N157" s="74"/>
      <c r="O157" s="74"/>
      <c r="P157" s="74"/>
      <c r="Q157" s="74"/>
      <c r="R157" s="74"/>
      <c r="S157" s="74"/>
      <c r="T157" s="74"/>
      <c r="U157" s="74"/>
      <c r="V157" s="74"/>
      <c r="W157" s="74"/>
      <c r="X157" s="74"/>
      <c r="Y157" s="76">
        <f t="shared" si="140"/>
        <v>0</v>
      </c>
      <c r="Z157" s="76">
        <f t="shared" si="157"/>
        <v>0</v>
      </c>
      <c r="AA157" s="76">
        <f t="shared" si="157"/>
        <v>0</v>
      </c>
      <c r="AB157" s="76">
        <f t="shared" si="158"/>
        <v>0</v>
      </c>
      <c r="AC157" s="76">
        <f t="shared" si="159"/>
        <v>0</v>
      </c>
      <c r="AD157" s="76">
        <f t="shared" si="160"/>
        <v>0</v>
      </c>
      <c r="AE157" s="75">
        <f>+AB157+AD157</f>
        <v>0</v>
      </c>
      <c r="AF157" s="94"/>
      <c r="AG157" s="75"/>
      <c r="AH157" s="75"/>
      <c r="AI157" s="124"/>
      <c r="AJ157" s="254"/>
      <c r="AK157" s="254"/>
      <c r="AL157" s="124"/>
      <c r="AM157" s="124"/>
      <c r="AN157" s="124"/>
      <c r="AO157" s="124"/>
      <c r="AP157" s="124"/>
    </row>
    <row r="158" spans="1:42" ht="30" hidden="1" customHeight="1" x14ac:dyDescent="0.25">
      <c r="A158" s="78" t="s">
        <v>124</v>
      </c>
      <c r="B158" s="222" t="s">
        <v>125</v>
      </c>
      <c r="C158" s="76">
        <v>0.25</v>
      </c>
      <c r="D158" s="74"/>
      <c r="E158" s="74"/>
      <c r="F158" s="75"/>
      <c r="G158" s="74"/>
      <c r="H158" s="74"/>
      <c r="I158" s="76" t="e">
        <f t="shared" si="156"/>
        <v>#DIV/0!</v>
      </c>
      <c r="J158" s="74"/>
      <c r="K158" s="74"/>
      <c r="L158" s="76"/>
      <c r="M158" s="74">
        <v>1</v>
      </c>
      <c r="N158" s="74">
        <v>1</v>
      </c>
      <c r="O158" s="74">
        <f>+N158/M158</f>
        <v>1</v>
      </c>
      <c r="P158" s="74"/>
      <c r="Q158" s="74"/>
      <c r="R158" s="74"/>
      <c r="S158" s="74"/>
      <c r="T158" s="74"/>
      <c r="U158" s="74"/>
      <c r="V158" s="74"/>
      <c r="W158" s="74"/>
      <c r="X158" s="74"/>
      <c r="Y158" s="76">
        <f t="shared" si="140"/>
        <v>1</v>
      </c>
      <c r="Z158" s="76">
        <f t="shared" si="157"/>
        <v>1</v>
      </c>
      <c r="AA158" s="76">
        <f t="shared" si="157"/>
        <v>1</v>
      </c>
      <c r="AB158" s="76">
        <f t="shared" si="158"/>
        <v>0</v>
      </c>
      <c r="AC158" s="76">
        <f t="shared" si="159"/>
        <v>0</v>
      </c>
      <c r="AD158" s="76">
        <f t="shared" si="160"/>
        <v>0</v>
      </c>
      <c r="AE158" s="75">
        <f>+AB158+AD158</f>
        <v>0</v>
      </c>
      <c r="AF158" s="94"/>
      <c r="AG158" s="75"/>
      <c r="AH158" s="75"/>
      <c r="AI158" s="124"/>
      <c r="AJ158" s="254"/>
      <c r="AK158" s="254"/>
      <c r="AL158" s="124"/>
      <c r="AM158" s="124"/>
      <c r="AN158" s="124"/>
      <c r="AO158" s="124"/>
      <c r="AP158" s="124"/>
    </row>
    <row r="159" spans="1:42" ht="30" hidden="1" customHeight="1" x14ac:dyDescent="0.25">
      <c r="A159" s="78" t="s">
        <v>126</v>
      </c>
      <c r="B159" s="222" t="s">
        <v>127</v>
      </c>
      <c r="C159" s="76">
        <v>0.25</v>
      </c>
      <c r="D159" s="74">
        <v>1</v>
      </c>
      <c r="E159" s="74">
        <v>9.0909090909090912E-2</v>
      </c>
      <c r="F159" s="75">
        <f t="shared" ref="F159:F170" si="161">+E159/D159</f>
        <v>9.0909090909090912E-2</v>
      </c>
      <c r="G159" s="74"/>
      <c r="H159" s="74"/>
      <c r="I159" s="76" t="e">
        <f t="shared" si="156"/>
        <v>#DIV/0!</v>
      </c>
      <c r="J159" s="74"/>
      <c r="K159" s="74"/>
      <c r="L159" s="76"/>
      <c r="M159" s="74"/>
      <c r="N159" s="74"/>
      <c r="O159" s="74"/>
      <c r="P159" s="74"/>
      <c r="Q159" s="74"/>
      <c r="R159" s="74"/>
      <c r="S159" s="74"/>
      <c r="T159" s="74"/>
      <c r="U159" s="74"/>
      <c r="V159" s="74"/>
      <c r="W159" s="74"/>
      <c r="X159" s="74"/>
      <c r="Y159" s="76">
        <f t="shared" si="140"/>
        <v>1</v>
      </c>
      <c r="Z159" s="76">
        <f t="shared" si="157"/>
        <v>1</v>
      </c>
      <c r="AA159" s="76">
        <f t="shared" si="157"/>
        <v>9.0909090909090912E-2</v>
      </c>
      <c r="AB159" s="76">
        <f t="shared" si="158"/>
        <v>0.90909090909090906</v>
      </c>
      <c r="AC159" s="76">
        <f t="shared" si="159"/>
        <v>0</v>
      </c>
      <c r="AD159" s="76">
        <f t="shared" si="160"/>
        <v>0</v>
      </c>
      <c r="AE159" s="75">
        <f>+AB159+AD159</f>
        <v>0.90909090909090906</v>
      </c>
      <c r="AF159" s="94"/>
      <c r="AG159" s="75"/>
      <c r="AH159" s="75"/>
      <c r="AI159" s="124"/>
      <c r="AJ159" s="254"/>
      <c r="AK159" s="254"/>
      <c r="AL159" s="124"/>
      <c r="AM159" s="124"/>
      <c r="AN159" s="124"/>
      <c r="AO159" s="124"/>
      <c r="AP159" s="124"/>
    </row>
    <row r="160" spans="1:42" ht="30" customHeight="1" x14ac:dyDescent="0.25">
      <c r="A160" s="290" t="s">
        <v>544</v>
      </c>
      <c r="B160" s="171" t="s">
        <v>384</v>
      </c>
      <c r="C160" s="5">
        <v>0.25</v>
      </c>
      <c r="D160" s="27"/>
      <c r="E160" s="27"/>
      <c r="F160" s="42"/>
      <c r="G160" s="27"/>
      <c r="H160" s="27"/>
      <c r="I160" s="5"/>
      <c r="J160" s="27"/>
      <c r="K160" s="27"/>
      <c r="L160" s="5"/>
      <c r="M160" s="27"/>
      <c r="N160" s="27"/>
      <c r="O160" s="27"/>
      <c r="P160" s="27"/>
      <c r="Q160" s="27"/>
      <c r="R160" s="27"/>
      <c r="S160" s="27"/>
      <c r="T160" s="27"/>
      <c r="U160" s="27"/>
      <c r="V160" s="27"/>
      <c r="W160" s="27"/>
      <c r="X160" s="27"/>
      <c r="Y160" s="5"/>
      <c r="Z160" s="5"/>
      <c r="AA160" s="5"/>
      <c r="AB160" s="5"/>
      <c r="AC160" s="5"/>
      <c r="AD160" s="5"/>
      <c r="AE160" s="42"/>
      <c r="AF160" s="9"/>
      <c r="AG160" s="42"/>
      <c r="AH160" s="173" t="s">
        <v>388</v>
      </c>
      <c r="AI160" s="100">
        <v>0.16669999999999999</v>
      </c>
      <c r="AJ160" s="263">
        <v>0.16669999999999999</v>
      </c>
      <c r="AK160" s="5">
        <f t="shared" ref="AK160:AK163" si="162">+AJ160/AI160</f>
        <v>1</v>
      </c>
      <c r="AL160" s="100">
        <v>0.16669999999999999</v>
      </c>
      <c r="AM160" s="100">
        <v>0.16669999999999999</v>
      </c>
      <c r="AN160" s="100">
        <v>0.16669999999999999</v>
      </c>
      <c r="AO160" s="100">
        <v>0.16669999999999999</v>
      </c>
      <c r="AP160" s="100">
        <v>0.16669999999999999</v>
      </c>
    </row>
    <row r="161" spans="1:42" ht="30" customHeight="1" x14ac:dyDescent="0.25">
      <c r="A161" s="290"/>
      <c r="B161" s="171" t="s">
        <v>385</v>
      </c>
      <c r="C161" s="5">
        <v>0.25</v>
      </c>
      <c r="D161" s="27"/>
      <c r="E161" s="27"/>
      <c r="F161" s="42"/>
      <c r="G161" s="27"/>
      <c r="H161" s="27"/>
      <c r="I161" s="5"/>
      <c r="J161" s="27"/>
      <c r="K161" s="27"/>
      <c r="L161" s="5"/>
      <c r="M161" s="27"/>
      <c r="N161" s="27"/>
      <c r="O161" s="27"/>
      <c r="P161" s="27"/>
      <c r="Q161" s="27"/>
      <c r="R161" s="27"/>
      <c r="S161" s="27"/>
      <c r="T161" s="27"/>
      <c r="U161" s="27"/>
      <c r="V161" s="27"/>
      <c r="W161" s="27"/>
      <c r="X161" s="27"/>
      <c r="Y161" s="5"/>
      <c r="Z161" s="5"/>
      <c r="AA161" s="5"/>
      <c r="AB161" s="5"/>
      <c r="AC161" s="5"/>
      <c r="AD161" s="5"/>
      <c r="AE161" s="42"/>
      <c r="AF161" s="9"/>
      <c r="AG161" s="42"/>
      <c r="AH161" s="173" t="s">
        <v>389</v>
      </c>
      <c r="AI161" s="100">
        <v>0.16669999999999999</v>
      </c>
      <c r="AJ161" s="263">
        <v>0.16669999999999999</v>
      </c>
      <c r="AK161" s="5">
        <f t="shared" si="162"/>
        <v>1</v>
      </c>
      <c r="AL161" s="100">
        <v>0.16669999999999999</v>
      </c>
      <c r="AM161" s="100">
        <v>0.16669999999999999</v>
      </c>
      <c r="AN161" s="100">
        <v>0.16669999999999999</v>
      </c>
      <c r="AO161" s="100">
        <v>0.16669999999999999</v>
      </c>
      <c r="AP161" s="100">
        <v>0.16669999999999999</v>
      </c>
    </row>
    <row r="162" spans="1:42" ht="30" customHeight="1" x14ac:dyDescent="0.25">
      <c r="A162" s="290"/>
      <c r="B162" s="171" t="s">
        <v>386</v>
      </c>
      <c r="C162" s="5">
        <v>0.25</v>
      </c>
      <c r="D162" s="27"/>
      <c r="E162" s="27"/>
      <c r="F162" s="42"/>
      <c r="G162" s="27"/>
      <c r="H162" s="27"/>
      <c r="I162" s="5"/>
      <c r="J162" s="27"/>
      <c r="K162" s="27"/>
      <c r="L162" s="5"/>
      <c r="M162" s="27"/>
      <c r="N162" s="27"/>
      <c r="O162" s="27"/>
      <c r="P162" s="27"/>
      <c r="Q162" s="27"/>
      <c r="R162" s="27"/>
      <c r="S162" s="27"/>
      <c r="T162" s="27"/>
      <c r="U162" s="27"/>
      <c r="V162" s="27"/>
      <c r="W162" s="27"/>
      <c r="X162" s="27"/>
      <c r="Y162" s="5"/>
      <c r="Z162" s="5"/>
      <c r="AA162" s="5"/>
      <c r="AB162" s="5"/>
      <c r="AC162" s="5"/>
      <c r="AD162" s="5"/>
      <c r="AE162" s="42"/>
      <c r="AF162" s="9"/>
      <c r="AG162" s="42"/>
      <c r="AH162" s="173" t="s">
        <v>390</v>
      </c>
      <c r="AI162" s="100">
        <v>0.16669999999999999</v>
      </c>
      <c r="AJ162" s="263">
        <v>0.16669999999999999</v>
      </c>
      <c r="AK162" s="5">
        <f t="shared" si="162"/>
        <v>1</v>
      </c>
      <c r="AL162" s="100">
        <v>0.16669999999999999</v>
      </c>
      <c r="AM162" s="100">
        <v>0.16669999999999999</v>
      </c>
      <c r="AN162" s="100">
        <v>0.16669999999999999</v>
      </c>
      <c r="AO162" s="100">
        <v>0.16669999999999999</v>
      </c>
      <c r="AP162" s="100">
        <v>0.16669999999999999</v>
      </c>
    </row>
    <row r="163" spans="1:42" ht="59.25" customHeight="1" x14ac:dyDescent="0.25">
      <c r="A163" s="290"/>
      <c r="B163" s="171" t="s">
        <v>387</v>
      </c>
      <c r="C163" s="5">
        <v>0.25</v>
      </c>
      <c r="D163" s="27"/>
      <c r="E163" s="27"/>
      <c r="F163" s="42"/>
      <c r="G163" s="27"/>
      <c r="H163" s="27"/>
      <c r="I163" s="5"/>
      <c r="J163" s="27"/>
      <c r="K163" s="27"/>
      <c r="L163" s="5"/>
      <c r="M163" s="27"/>
      <c r="N163" s="27"/>
      <c r="O163" s="27"/>
      <c r="P163" s="27"/>
      <c r="Q163" s="27"/>
      <c r="R163" s="27"/>
      <c r="S163" s="27"/>
      <c r="T163" s="27"/>
      <c r="U163" s="27"/>
      <c r="V163" s="27"/>
      <c r="W163" s="27"/>
      <c r="X163" s="27"/>
      <c r="Y163" s="5"/>
      <c r="Z163" s="5"/>
      <c r="AA163" s="5"/>
      <c r="AB163" s="5"/>
      <c r="AC163" s="5"/>
      <c r="AD163" s="5"/>
      <c r="AE163" s="42"/>
      <c r="AF163" s="9"/>
      <c r="AG163" s="42"/>
      <c r="AH163" s="173" t="s">
        <v>391</v>
      </c>
      <c r="AI163" s="100">
        <v>0.16669999999999999</v>
      </c>
      <c r="AJ163" s="263">
        <v>0.16669999999999999</v>
      </c>
      <c r="AK163" s="5">
        <f t="shared" si="162"/>
        <v>1</v>
      </c>
      <c r="AL163" s="100">
        <v>0.16669999999999999</v>
      </c>
      <c r="AM163" s="100">
        <v>0.16669999999999999</v>
      </c>
      <c r="AN163" s="100">
        <v>0.16669999999999999</v>
      </c>
      <c r="AO163" s="100">
        <v>0.16669999999999999</v>
      </c>
      <c r="AP163" s="100">
        <v>0.16669999999999999</v>
      </c>
    </row>
    <row r="164" spans="1:42" ht="30" customHeight="1" x14ac:dyDescent="0.25">
      <c r="A164" s="43"/>
      <c r="B164" s="230" t="s">
        <v>128</v>
      </c>
      <c r="C164" s="8">
        <v>0.25</v>
      </c>
      <c r="D164" s="44"/>
      <c r="E164" s="44"/>
      <c r="F164" s="44"/>
      <c r="G164" s="44"/>
      <c r="H164" s="44"/>
      <c r="I164" s="44"/>
      <c r="J164" s="44"/>
      <c r="K164" s="44"/>
      <c r="L164" s="44"/>
      <c r="M164" s="44"/>
      <c r="N164" s="44"/>
      <c r="O164" s="44"/>
      <c r="P164" s="44">
        <f>+P165*$C$165</f>
        <v>0.5</v>
      </c>
      <c r="Q164" s="44">
        <f>+Q165*$C$165</f>
        <v>0.5</v>
      </c>
      <c r="R164" s="38">
        <f>+Q164/P164</f>
        <v>1</v>
      </c>
      <c r="S164" s="44">
        <f t="shared" ref="S164:AD164" si="163">+S165*$C$165</f>
        <v>8.3333333333333343E-2</v>
      </c>
      <c r="T164" s="44">
        <f t="shared" si="163"/>
        <v>8.3333333333333343E-2</v>
      </c>
      <c r="U164" s="44">
        <f t="shared" si="163"/>
        <v>8.3333333333333343E-2</v>
      </c>
      <c r="V164" s="44">
        <f t="shared" si="163"/>
        <v>8.3333333333333343E-2</v>
      </c>
      <c r="W164" s="44">
        <f t="shared" si="163"/>
        <v>8.3333333333333343E-2</v>
      </c>
      <c r="X164" s="44">
        <f t="shared" si="163"/>
        <v>8.3333333333333343E-2</v>
      </c>
      <c r="Y164" s="8">
        <f t="shared" si="140"/>
        <v>1.0000000000000002</v>
      </c>
      <c r="Z164" s="44">
        <f t="shared" si="163"/>
        <v>0.5</v>
      </c>
      <c r="AA164" s="46">
        <f t="shared" si="163"/>
        <v>0.5</v>
      </c>
      <c r="AB164" s="46">
        <f t="shared" si="163"/>
        <v>0</v>
      </c>
      <c r="AC164" s="46">
        <f t="shared" si="163"/>
        <v>0.5</v>
      </c>
      <c r="AD164" s="46">
        <f t="shared" si="163"/>
        <v>0.50000000000000011</v>
      </c>
      <c r="AE164" s="46">
        <f>+AE165*$C$165</f>
        <v>0.50000000000000011</v>
      </c>
      <c r="AF164" s="215"/>
      <c r="AG164" s="46">
        <v>0.50000000000000011</v>
      </c>
      <c r="AH164" s="46"/>
      <c r="AI164" s="46">
        <f>+AI166*$C$166</f>
        <v>0.16669999999999999</v>
      </c>
      <c r="AJ164" s="46">
        <f>+AJ166*$C$166</f>
        <v>0.16669999999999999</v>
      </c>
      <c r="AK164" s="10">
        <f>+AJ164/AI164</f>
        <v>1</v>
      </c>
      <c r="AL164" s="46">
        <f t="shared" ref="AL164:AP164" si="164">+AL166*$C$166</f>
        <v>0.16669999999999999</v>
      </c>
      <c r="AM164" s="46">
        <f t="shared" si="164"/>
        <v>0.16669999999999999</v>
      </c>
      <c r="AN164" s="46">
        <f t="shared" si="164"/>
        <v>0.16669999999999999</v>
      </c>
      <c r="AO164" s="46">
        <f t="shared" si="164"/>
        <v>0.16669999999999999</v>
      </c>
      <c r="AP164" s="46">
        <f t="shared" si="164"/>
        <v>0.16669999999999999</v>
      </c>
    </row>
    <row r="165" spans="1:42" ht="30" hidden="1" customHeight="1" x14ac:dyDescent="0.25">
      <c r="A165" s="78" t="s">
        <v>129</v>
      </c>
      <c r="B165" s="222" t="s">
        <v>130</v>
      </c>
      <c r="C165" s="76">
        <v>1</v>
      </c>
      <c r="D165" s="74"/>
      <c r="E165" s="74"/>
      <c r="F165" s="75"/>
      <c r="G165" s="74"/>
      <c r="H165" s="74"/>
      <c r="I165" s="76" t="e">
        <f>+H165/G165</f>
        <v>#DIV/0!</v>
      </c>
      <c r="J165" s="74"/>
      <c r="K165" s="74"/>
      <c r="L165" s="76"/>
      <c r="M165" s="74"/>
      <c r="N165" s="74"/>
      <c r="O165" s="74"/>
      <c r="P165" s="74">
        <v>0.5</v>
      </c>
      <c r="Q165" s="74">
        <v>0.5</v>
      </c>
      <c r="R165" s="76">
        <f t="shared" ref="R165" si="165">+Q165/P165</f>
        <v>1</v>
      </c>
      <c r="S165" s="74">
        <v>8.3333333333333343E-2</v>
      </c>
      <c r="T165" s="74">
        <v>8.3333333333333343E-2</v>
      </c>
      <c r="U165" s="74">
        <v>8.3333333333333343E-2</v>
      </c>
      <c r="V165" s="74">
        <v>8.3333333333333343E-2</v>
      </c>
      <c r="W165" s="74">
        <v>8.3333333333333343E-2</v>
      </c>
      <c r="X165" s="74">
        <v>8.3333333333333343E-2</v>
      </c>
      <c r="Y165" s="76">
        <f t="shared" si="140"/>
        <v>1.0000000000000002</v>
      </c>
      <c r="Z165" s="76">
        <f t="shared" ref="Z165:AA165" si="166">+D165+G165+J165+M165+P165</f>
        <v>0.5</v>
      </c>
      <c r="AA165" s="76">
        <f t="shared" si="166"/>
        <v>0.5</v>
      </c>
      <c r="AB165" s="76">
        <f t="shared" ref="AB165" si="167">+Z165-AA165</f>
        <v>0</v>
      </c>
      <c r="AC165" s="76">
        <f t="shared" ref="AC165" si="168">+P165</f>
        <v>0.5</v>
      </c>
      <c r="AD165" s="76">
        <f t="shared" ref="AD165" si="169">+S165+T165+U165+V165+W165+X165</f>
        <v>0.50000000000000011</v>
      </c>
      <c r="AE165" s="75">
        <f>+AB165+AD165</f>
        <v>0.50000000000000011</v>
      </c>
      <c r="AF165" s="94" t="s">
        <v>114</v>
      </c>
      <c r="AG165" s="75"/>
      <c r="AH165" s="75"/>
      <c r="AI165" s="124"/>
      <c r="AJ165" s="254"/>
      <c r="AK165" s="254"/>
      <c r="AL165" s="124"/>
      <c r="AM165" s="124"/>
      <c r="AN165" s="124"/>
      <c r="AO165" s="124"/>
      <c r="AP165" s="124"/>
    </row>
    <row r="166" spans="1:42" ht="126.75" customHeight="1" x14ac:dyDescent="0.25">
      <c r="A166" s="195" t="s">
        <v>545</v>
      </c>
      <c r="B166" s="231" t="s">
        <v>392</v>
      </c>
      <c r="C166" s="5">
        <v>1</v>
      </c>
      <c r="D166" s="27"/>
      <c r="E166" s="27"/>
      <c r="F166" s="42"/>
      <c r="G166" s="27"/>
      <c r="H166" s="27"/>
      <c r="I166" s="5"/>
      <c r="J166" s="27"/>
      <c r="K166" s="27"/>
      <c r="L166" s="5"/>
      <c r="M166" s="27"/>
      <c r="N166" s="27"/>
      <c r="O166" s="27"/>
      <c r="P166" s="27"/>
      <c r="Q166" s="27"/>
      <c r="R166" s="5"/>
      <c r="S166" s="27"/>
      <c r="T166" s="27"/>
      <c r="U166" s="27"/>
      <c r="V166" s="27"/>
      <c r="W166" s="27"/>
      <c r="X166" s="27"/>
      <c r="Y166" s="5"/>
      <c r="Z166" s="5"/>
      <c r="AA166" s="5"/>
      <c r="AB166" s="5"/>
      <c r="AC166" s="5"/>
      <c r="AD166" s="5"/>
      <c r="AE166" s="42"/>
      <c r="AF166" s="9"/>
      <c r="AG166" s="42"/>
      <c r="AH166" s="146" t="s">
        <v>393</v>
      </c>
      <c r="AI166" s="100">
        <v>0.16669999999999999</v>
      </c>
      <c r="AJ166" s="263">
        <v>0.16669999999999999</v>
      </c>
      <c r="AK166" s="5">
        <f t="shared" ref="AK166" si="170">+AJ166/AI166</f>
        <v>1</v>
      </c>
      <c r="AL166" s="100">
        <v>0.16669999999999999</v>
      </c>
      <c r="AM166" s="100">
        <v>0.16669999999999999</v>
      </c>
      <c r="AN166" s="100">
        <v>0.16669999999999999</v>
      </c>
      <c r="AO166" s="100">
        <v>0.16669999999999999</v>
      </c>
      <c r="AP166" s="100">
        <v>0.16669999999999999</v>
      </c>
    </row>
    <row r="167" spans="1:42" ht="30" customHeight="1" x14ac:dyDescent="0.25">
      <c r="A167" s="43"/>
      <c r="B167" s="230" t="s">
        <v>131</v>
      </c>
      <c r="C167" s="46">
        <v>0.25</v>
      </c>
      <c r="D167" s="46">
        <f>+D168*$C$168+D169*$C$169+D170*$C$170</f>
        <v>0.2</v>
      </c>
      <c r="E167" s="46">
        <f>+E168*$C$168+E169*$C$169+E170*$C$170</f>
        <v>0.14900000000000002</v>
      </c>
      <c r="F167" s="10">
        <f t="shared" si="161"/>
        <v>0.74500000000000011</v>
      </c>
      <c r="G167" s="46">
        <f t="shared" ref="G167:Q167" si="171">+G168*$C$168+G169*$C$169+G170*$C$170</f>
        <v>0.2</v>
      </c>
      <c r="H167" s="46">
        <f t="shared" si="171"/>
        <v>0.16304000000000002</v>
      </c>
      <c r="I167" s="10">
        <f>+H167/G167</f>
        <v>0.81520000000000004</v>
      </c>
      <c r="J167" s="46">
        <f t="shared" si="171"/>
        <v>0.2</v>
      </c>
      <c r="K167" s="46">
        <f t="shared" si="171"/>
        <v>0.2</v>
      </c>
      <c r="L167" s="10">
        <f>+K167/J167</f>
        <v>1</v>
      </c>
      <c r="M167" s="46">
        <f t="shared" si="171"/>
        <v>0.2</v>
      </c>
      <c r="N167" s="46">
        <f t="shared" si="171"/>
        <v>0.2</v>
      </c>
      <c r="O167" s="10">
        <f>+N167/M167</f>
        <v>1</v>
      </c>
      <c r="P167" s="46">
        <f t="shared" si="171"/>
        <v>0.2</v>
      </c>
      <c r="Q167" s="46">
        <f t="shared" si="171"/>
        <v>0.2</v>
      </c>
      <c r="R167" s="193">
        <f>+Q167/P167</f>
        <v>1</v>
      </c>
      <c r="S167" s="46"/>
      <c r="T167" s="46"/>
      <c r="U167" s="46"/>
      <c r="V167" s="46"/>
      <c r="W167" s="46"/>
      <c r="X167" s="46"/>
      <c r="Y167" s="8">
        <f t="shared" si="140"/>
        <v>1</v>
      </c>
      <c r="Z167" s="46">
        <f t="shared" ref="Z167:AD167" si="172">+Z168*$C$168+Z169*$C$169+Z170*$C$170</f>
        <v>1</v>
      </c>
      <c r="AA167" s="46">
        <f t="shared" si="172"/>
        <v>0.91204000000000007</v>
      </c>
      <c r="AB167" s="46">
        <f t="shared" si="172"/>
        <v>8.7959999999999927E-2</v>
      </c>
      <c r="AC167" s="46">
        <f t="shared" si="172"/>
        <v>0.2</v>
      </c>
      <c r="AD167" s="46">
        <f t="shared" si="172"/>
        <v>0</v>
      </c>
      <c r="AE167" s="46">
        <f>+AE168*$C$168+AE169*$C$169+AE170*$C$170</f>
        <v>8.7959999999999927E-2</v>
      </c>
      <c r="AF167" s="215"/>
      <c r="AG167" s="46">
        <v>8.7959999999999927E-2</v>
      </c>
      <c r="AH167" s="46"/>
      <c r="AI167" s="46">
        <f>+AI171*$C$171+AI172*$C$172+AI173*$C$173+AI174*$C$174</f>
        <v>0.16669999999999999</v>
      </c>
      <c r="AJ167" s="46">
        <f>+AJ171*$C$171+AJ172*$C$172+AJ173*$C$173+AJ174*$C$174</f>
        <v>0.16669999999999999</v>
      </c>
      <c r="AK167" s="10">
        <f>+AJ167/AI167</f>
        <v>1</v>
      </c>
      <c r="AL167" s="46">
        <f t="shared" ref="AL167:AP167" si="173">+AL171*$C$171+AL172*$C$172+AL173*$C$173+AL174*$C$174</f>
        <v>0.16669999999999999</v>
      </c>
      <c r="AM167" s="46">
        <f t="shared" si="173"/>
        <v>0.16669999999999999</v>
      </c>
      <c r="AN167" s="46">
        <f t="shared" si="173"/>
        <v>0.16669999999999999</v>
      </c>
      <c r="AO167" s="46">
        <f t="shared" si="173"/>
        <v>0.16669999999999999</v>
      </c>
      <c r="AP167" s="46">
        <f t="shared" si="173"/>
        <v>0.16669999999999999</v>
      </c>
    </row>
    <row r="168" spans="1:42" ht="30" hidden="1" customHeight="1" x14ac:dyDescent="0.25">
      <c r="A168" s="73" t="s">
        <v>132</v>
      </c>
      <c r="B168" s="222" t="s">
        <v>133</v>
      </c>
      <c r="C168" s="76">
        <v>0.33</v>
      </c>
      <c r="D168" s="74">
        <v>0.2</v>
      </c>
      <c r="E168" s="74">
        <v>0.2</v>
      </c>
      <c r="F168" s="75">
        <f t="shared" si="161"/>
        <v>1</v>
      </c>
      <c r="G168" s="74">
        <v>0.2</v>
      </c>
      <c r="H168" s="74">
        <f>+G168*0.44</f>
        <v>8.8000000000000009E-2</v>
      </c>
      <c r="I168" s="76">
        <f t="shared" ref="I168:I170" si="174">+H168/G168</f>
        <v>0.44</v>
      </c>
      <c r="J168" s="74">
        <v>0.2</v>
      </c>
      <c r="K168" s="74">
        <v>0.2</v>
      </c>
      <c r="L168" s="76">
        <f t="shared" ref="L168:L170" si="175">+K168/J168</f>
        <v>1</v>
      </c>
      <c r="M168" s="74">
        <v>0.2</v>
      </c>
      <c r="N168" s="74">
        <v>0.2</v>
      </c>
      <c r="O168" s="74">
        <f t="shared" ref="O168:O170" si="176">+N168/M168</f>
        <v>1</v>
      </c>
      <c r="P168" s="74">
        <v>0.2</v>
      </c>
      <c r="Q168" s="74">
        <v>0.2</v>
      </c>
      <c r="R168" s="76">
        <f t="shared" ref="R168:R170" si="177">+Q168/P168</f>
        <v>1</v>
      </c>
      <c r="S168" s="74"/>
      <c r="T168" s="74"/>
      <c r="U168" s="74"/>
      <c r="V168" s="74"/>
      <c r="W168" s="74"/>
      <c r="X168" s="74"/>
      <c r="Y168" s="76">
        <f t="shared" si="140"/>
        <v>1</v>
      </c>
      <c r="Z168" s="76">
        <f t="shared" ref="Z168:AA170" si="178">+D168+G168+J168+M168+P168</f>
        <v>1</v>
      </c>
      <c r="AA168" s="76">
        <f t="shared" si="178"/>
        <v>0.88800000000000012</v>
      </c>
      <c r="AB168" s="76">
        <f t="shared" ref="AB168:AB170" si="179">+Z168-AA168</f>
        <v>0.11199999999999988</v>
      </c>
      <c r="AC168" s="76">
        <f t="shared" ref="AC168:AC170" si="180">+P168</f>
        <v>0.2</v>
      </c>
      <c r="AD168" s="76">
        <f t="shared" ref="AD168:AD170" si="181">+S168+T168+U168+V168+W168+X168</f>
        <v>0</v>
      </c>
      <c r="AE168" s="75">
        <f>+AB168+AD168</f>
        <v>0.11199999999999988</v>
      </c>
      <c r="AF168" s="94" t="s">
        <v>114</v>
      </c>
      <c r="AG168" s="75"/>
      <c r="AH168" s="75"/>
      <c r="AI168" s="124"/>
      <c r="AJ168" s="254"/>
      <c r="AK168" s="254"/>
      <c r="AL168" s="124"/>
      <c r="AM168" s="124"/>
      <c r="AN168" s="124"/>
      <c r="AO168" s="124"/>
      <c r="AP168" s="124"/>
    </row>
    <row r="169" spans="1:42" ht="30" hidden="1" customHeight="1" x14ac:dyDescent="0.25">
      <c r="A169" s="73" t="s">
        <v>134</v>
      </c>
      <c r="B169" s="222" t="s">
        <v>135</v>
      </c>
      <c r="C169" s="76">
        <v>0.33</v>
      </c>
      <c r="D169" s="74">
        <v>0.2</v>
      </c>
      <c r="E169" s="74">
        <v>0.2</v>
      </c>
      <c r="F169" s="75">
        <f t="shared" si="161"/>
        <v>1</v>
      </c>
      <c r="G169" s="74">
        <v>0.2</v>
      </c>
      <c r="H169" s="74">
        <v>0.2</v>
      </c>
      <c r="I169" s="76">
        <f t="shared" si="174"/>
        <v>1</v>
      </c>
      <c r="J169" s="74">
        <v>0.2</v>
      </c>
      <c r="K169" s="74">
        <v>0.2</v>
      </c>
      <c r="L169" s="76">
        <f t="shared" si="175"/>
        <v>1</v>
      </c>
      <c r="M169" s="74">
        <v>0.2</v>
      </c>
      <c r="N169" s="74">
        <v>0.2</v>
      </c>
      <c r="O169" s="74">
        <f t="shared" si="176"/>
        <v>1</v>
      </c>
      <c r="P169" s="74">
        <v>0.2</v>
      </c>
      <c r="Q169" s="74">
        <v>0.2</v>
      </c>
      <c r="R169" s="76">
        <f t="shared" si="177"/>
        <v>1</v>
      </c>
      <c r="S169" s="74"/>
      <c r="T169" s="74"/>
      <c r="U169" s="74"/>
      <c r="V169" s="74"/>
      <c r="W169" s="74"/>
      <c r="X169" s="74"/>
      <c r="Y169" s="76">
        <f t="shared" si="140"/>
        <v>1</v>
      </c>
      <c r="Z169" s="76">
        <f t="shared" si="178"/>
        <v>1</v>
      </c>
      <c r="AA169" s="76">
        <f t="shared" si="178"/>
        <v>1</v>
      </c>
      <c r="AB169" s="76">
        <f t="shared" si="179"/>
        <v>0</v>
      </c>
      <c r="AC169" s="76">
        <f t="shared" si="180"/>
        <v>0.2</v>
      </c>
      <c r="AD169" s="76">
        <f t="shared" si="181"/>
        <v>0</v>
      </c>
      <c r="AE169" s="75">
        <f>+AB169+AD169</f>
        <v>0</v>
      </c>
      <c r="AF169" s="94" t="s">
        <v>48</v>
      </c>
      <c r="AG169" s="75"/>
      <c r="AH169" s="75"/>
      <c r="AI169" s="124"/>
      <c r="AJ169" s="254"/>
      <c r="AK169" s="254"/>
      <c r="AL169" s="124"/>
      <c r="AM169" s="124"/>
      <c r="AN169" s="124"/>
      <c r="AO169" s="124"/>
      <c r="AP169" s="124"/>
    </row>
    <row r="170" spans="1:42" ht="30" hidden="1" customHeight="1" x14ac:dyDescent="0.25">
      <c r="A170" s="78" t="s">
        <v>136</v>
      </c>
      <c r="B170" s="222" t="s">
        <v>137</v>
      </c>
      <c r="C170" s="76">
        <v>0.34</v>
      </c>
      <c r="D170" s="74">
        <v>0.2</v>
      </c>
      <c r="E170" s="74">
        <v>0.05</v>
      </c>
      <c r="F170" s="75">
        <f t="shared" si="161"/>
        <v>0.25</v>
      </c>
      <c r="G170" s="74">
        <v>0.2</v>
      </c>
      <c r="H170" s="74">
        <v>0.2</v>
      </c>
      <c r="I170" s="76">
        <f t="shared" si="174"/>
        <v>1</v>
      </c>
      <c r="J170" s="74">
        <v>0.2</v>
      </c>
      <c r="K170" s="74">
        <v>0.2</v>
      </c>
      <c r="L170" s="76">
        <f t="shared" si="175"/>
        <v>1</v>
      </c>
      <c r="M170" s="74">
        <v>0.2</v>
      </c>
      <c r="N170" s="74">
        <v>0.2</v>
      </c>
      <c r="O170" s="74">
        <f t="shared" si="176"/>
        <v>1</v>
      </c>
      <c r="P170" s="74">
        <v>0.2</v>
      </c>
      <c r="Q170" s="74">
        <v>0.2</v>
      </c>
      <c r="R170" s="76">
        <f t="shared" si="177"/>
        <v>1</v>
      </c>
      <c r="S170" s="74"/>
      <c r="T170" s="74"/>
      <c r="U170" s="74"/>
      <c r="V170" s="74"/>
      <c r="W170" s="74"/>
      <c r="X170" s="74"/>
      <c r="Y170" s="76">
        <f t="shared" si="140"/>
        <v>1</v>
      </c>
      <c r="Z170" s="76">
        <f t="shared" si="178"/>
        <v>1</v>
      </c>
      <c r="AA170" s="76">
        <f t="shared" si="178"/>
        <v>0.85000000000000009</v>
      </c>
      <c r="AB170" s="76">
        <f t="shared" si="179"/>
        <v>0.14999999999999991</v>
      </c>
      <c r="AC170" s="76">
        <f t="shared" si="180"/>
        <v>0.2</v>
      </c>
      <c r="AD170" s="76">
        <f t="shared" si="181"/>
        <v>0</v>
      </c>
      <c r="AE170" s="75">
        <f>+AB170+AD170</f>
        <v>0.14999999999999991</v>
      </c>
      <c r="AF170" s="94" t="s">
        <v>48</v>
      </c>
      <c r="AG170" s="75"/>
      <c r="AH170" s="75"/>
      <c r="AI170" s="124"/>
      <c r="AJ170" s="254"/>
      <c r="AK170" s="254"/>
      <c r="AL170" s="124"/>
      <c r="AM170" s="124"/>
      <c r="AN170" s="124"/>
      <c r="AO170" s="124"/>
      <c r="AP170" s="124"/>
    </row>
    <row r="171" spans="1:42" ht="30" customHeight="1" x14ac:dyDescent="0.25">
      <c r="A171" s="290" t="s">
        <v>545</v>
      </c>
      <c r="B171" s="232" t="s">
        <v>394</v>
      </c>
      <c r="C171" s="5">
        <v>0.25</v>
      </c>
      <c r="D171" s="27"/>
      <c r="E171" s="27"/>
      <c r="F171" s="27"/>
      <c r="G171" s="27"/>
      <c r="H171" s="27"/>
      <c r="I171" s="27"/>
      <c r="J171" s="27"/>
      <c r="K171" s="27"/>
      <c r="L171" s="27"/>
      <c r="M171" s="27"/>
      <c r="N171" s="27"/>
      <c r="O171" s="27"/>
      <c r="P171" s="27"/>
      <c r="Q171" s="27"/>
      <c r="R171" s="27"/>
      <c r="S171" s="27"/>
      <c r="T171" s="27"/>
      <c r="U171" s="27"/>
      <c r="V171" s="27"/>
      <c r="W171" s="27"/>
      <c r="X171" s="27"/>
      <c r="Y171" s="54">
        <f t="shared" ref="Y171:Y174" si="182">SUM(D171:X171)</f>
        <v>0</v>
      </c>
      <c r="Z171" s="27"/>
      <c r="AA171" s="27"/>
      <c r="AB171" s="27"/>
      <c r="AC171" s="27"/>
      <c r="AD171" s="27"/>
      <c r="AE171" s="27"/>
      <c r="AF171" s="144"/>
      <c r="AG171" s="27"/>
      <c r="AH171" s="146" t="s">
        <v>398</v>
      </c>
      <c r="AI171" s="100">
        <v>0.16669999999999999</v>
      </c>
      <c r="AJ171" s="263">
        <v>0.16669999999999999</v>
      </c>
      <c r="AK171" s="5">
        <f t="shared" ref="AK171:AK174" si="183">+AJ171/AI171</f>
        <v>1</v>
      </c>
      <c r="AL171" s="100">
        <v>0.16669999999999999</v>
      </c>
      <c r="AM171" s="100">
        <v>0.16669999999999999</v>
      </c>
      <c r="AN171" s="100">
        <v>0.16669999999999999</v>
      </c>
      <c r="AO171" s="100">
        <v>0.16669999999999999</v>
      </c>
      <c r="AP171" s="100">
        <v>0.16669999999999999</v>
      </c>
    </row>
    <row r="172" spans="1:42" ht="30" customHeight="1" x14ac:dyDescent="0.25">
      <c r="A172" s="290"/>
      <c r="B172" s="231" t="s">
        <v>395</v>
      </c>
      <c r="C172" s="5">
        <v>0.25</v>
      </c>
      <c r="D172" s="27"/>
      <c r="E172" s="27"/>
      <c r="F172" s="27"/>
      <c r="G172" s="27"/>
      <c r="H172" s="27"/>
      <c r="I172" s="27"/>
      <c r="J172" s="27"/>
      <c r="K172" s="27"/>
      <c r="L172" s="27"/>
      <c r="M172" s="27"/>
      <c r="N172" s="27"/>
      <c r="O172" s="27"/>
      <c r="P172" s="27"/>
      <c r="Q172" s="27"/>
      <c r="R172" s="27"/>
      <c r="S172" s="27"/>
      <c r="T172" s="27"/>
      <c r="U172" s="27"/>
      <c r="V172" s="27"/>
      <c r="W172" s="27"/>
      <c r="X172" s="27"/>
      <c r="Y172" s="54">
        <f t="shared" si="182"/>
        <v>0</v>
      </c>
      <c r="Z172" s="27"/>
      <c r="AA172" s="27"/>
      <c r="AB172" s="27"/>
      <c r="AC172" s="27"/>
      <c r="AD172" s="27"/>
      <c r="AE172" s="27"/>
      <c r="AF172" s="144"/>
      <c r="AG172" s="27"/>
      <c r="AH172" s="146" t="s">
        <v>399</v>
      </c>
      <c r="AI172" s="100">
        <v>0.16669999999999999</v>
      </c>
      <c r="AJ172" s="263">
        <v>0.16669999999999999</v>
      </c>
      <c r="AK172" s="5">
        <f t="shared" si="183"/>
        <v>1</v>
      </c>
      <c r="AL172" s="100">
        <v>0.16669999999999999</v>
      </c>
      <c r="AM172" s="100">
        <v>0.16669999999999999</v>
      </c>
      <c r="AN172" s="100">
        <v>0.16669999999999999</v>
      </c>
      <c r="AO172" s="100">
        <v>0.16669999999999999</v>
      </c>
      <c r="AP172" s="100">
        <v>0.16669999999999999</v>
      </c>
    </row>
    <row r="173" spans="1:42" ht="30" customHeight="1" x14ac:dyDescent="0.25">
      <c r="A173" s="290"/>
      <c r="B173" s="233" t="s">
        <v>396</v>
      </c>
      <c r="C173" s="5">
        <v>0.25</v>
      </c>
      <c r="D173" s="27"/>
      <c r="E173" s="27"/>
      <c r="F173" s="27"/>
      <c r="G173" s="27"/>
      <c r="H173" s="27"/>
      <c r="I173" s="27"/>
      <c r="J173" s="27"/>
      <c r="K173" s="27"/>
      <c r="L173" s="27"/>
      <c r="M173" s="27"/>
      <c r="N173" s="27"/>
      <c r="O173" s="27"/>
      <c r="P173" s="27"/>
      <c r="Q173" s="27"/>
      <c r="R173" s="27"/>
      <c r="S173" s="27"/>
      <c r="T173" s="27"/>
      <c r="U173" s="27"/>
      <c r="V173" s="27"/>
      <c r="W173" s="27"/>
      <c r="X173" s="27"/>
      <c r="Y173" s="54">
        <f t="shared" si="182"/>
        <v>0</v>
      </c>
      <c r="Z173" s="27"/>
      <c r="AA173" s="27"/>
      <c r="AB173" s="27"/>
      <c r="AC173" s="27"/>
      <c r="AD173" s="27"/>
      <c r="AE173" s="27"/>
      <c r="AF173" s="144"/>
      <c r="AG173" s="27"/>
      <c r="AH173" s="146" t="s">
        <v>382</v>
      </c>
      <c r="AI173" s="100">
        <v>0.16669999999999999</v>
      </c>
      <c r="AJ173" s="263">
        <v>0.16669999999999999</v>
      </c>
      <c r="AK173" s="5">
        <f t="shared" si="183"/>
        <v>1</v>
      </c>
      <c r="AL173" s="100">
        <v>0.16669999999999999</v>
      </c>
      <c r="AM173" s="100">
        <v>0.16669999999999999</v>
      </c>
      <c r="AN173" s="100">
        <v>0.16669999999999999</v>
      </c>
      <c r="AO173" s="100">
        <v>0.16669999999999999</v>
      </c>
      <c r="AP173" s="100">
        <v>0.16669999999999999</v>
      </c>
    </row>
    <row r="174" spans="1:42" ht="30" customHeight="1" x14ac:dyDescent="0.25">
      <c r="A174" s="290"/>
      <c r="B174" s="231" t="s">
        <v>397</v>
      </c>
      <c r="C174" s="5">
        <v>0.25</v>
      </c>
      <c r="D174" s="27"/>
      <c r="E174" s="27"/>
      <c r="F174" s="27"/>
      <c r="G174" s="27"/>
      <c r="H174" s="27"/>
      <c r="I174" s="27"/>
      <c r="J174" s="27"/>
      <c r="K174" s="27"/>
      <c r="L174" s="27"/>
      <c r="M174" s="27"/>
      <c r="N174" s="27"/>
      <c r="O174" s="27"/>
      <c r="P174" s="27"/>
      <c r="Q174" s="27"/>
      <c r="R174" s="27"/>
      <c r="S174" s="27"/>
      <c r="T174" s="27"/>
      <c r="U174" s="27"/>
      <c r="V174" s="27"/>
      <c r="W174" s="27"/>
      <c r="X174" s="27"/>
      <c r="Y174" s="54">
        <f t="shared" si="182"/>
        <v>0</v>
      </c>
      <c r="Z174" s="27"/>
      <c r="AA174" s="27"/>
      <c r="AB174" s="27"/>
      <c r="AC174" s="27"/>
      <c r="AD174" s="27"/>
      <c r="AE174" s="27"/>
      <c r="AF174" s="144"/>
      <c r="AG174" s="27"/>
      <c r="AH174" s="146" t="s">
        <v>400</v>
      </c>
      <c r="AI174" s="100">
        <v>0.16669999999999999</v>
      </c>
      <c r="AJ174" s="263">
        <v>0.16669999999999999</v>
      </c>
      <c r="AK174" s="5">
        <f t="shared" si="183"/>
        <v>1</v>
      </c>
      <c r="AL174" s="100">
        <v>0.16669999999999999</v>
      </c>
      <c r="AM174" s="100">
        <v>0.16669999999999999</v>
      </c>
      <c r="AN174" s="100">
        <v>0.16669999999999999</v>
      </c>
      <c r="AO174" s="100">
        <v>0.16669999999999999</v>
      </c>
      <c r="AP174" s="100">
        <v>0.16669999999999999</v>
      </c>
    </row>
    <row r="175" spans="1:42" ht="30" customHeight="1" x14ac:dyDescent="0.25">
      <c r="A175" s="133"/>
      <c r="B175" s="219" t="s">
        <v>17</v>
      </c>
      <c r="C175" s="5"/>
      <c r="D175" s="5"/>
      <c r="E175" s="5"/>
      <c r="F175" s="5"/>
      <c r="G175" s="5"/>
      <c r="H175" s="5"/>
      <c r="I175" s="5"/>
      <c r="J175" s="5"/>
      <c r="K175" s="5"/>
      <c r="L175" s="5"/>
      <c r="M175" s="5"/>
      <c r="N175" s="5"/>
      <c r="O175" s="5"/>
      <c r="P175" s="5"/>
      <c r="Q175" s="5"/>
      <c r="R175" s="5"/>
      <c r="S175" s="5"/>
      <c r="T175" s="5"/>
      <c r="U175" s="5"/>
      <c r="V175" s="5"/>
      <c r="W175" s="5"/>
      <c r="X175" s="5"/>
      <c r="Y175" s="5"/>
      <c r="Z175" s="5"/>
      <c r="AA175" s="5"/>
      <c r="AB175" s="5"/>
      <c r="AC175" s="5"/>
      <c r="AD175" s="5"/>
      <c r="AE175" s="5"/>
      <c r="AF175" s="9"/>
      <c r="AG175" s="5"/>
      <c r="AH175" s="5"/>
      <c r="AI175" s="124"/>
      <c r="AJ175" s="254"/>
      <c r="AK175" s="254"/>
      <c r="AL175" s="124"/>
      <c r="AM175" s="124"/>
      <c r="AN175" s="124"/>
      <c r="AO175" s="124"/>
      <c r="AP175" s="124"/>
    </row>
    <row r="176" spans="1:42" ht="30" customHeight="1" x14ac:dyDescent="0.25">
      <c r="A176" s="325" t="s">
        <v>27</v>
      </c>
      <c r="B176" s="325"/>
      <c r="C176" s="205"/>
      <c r="D176" s="125">
        <f>+D148*$C$148+D155*$C$155+D164*$C$164+D167*$C$167</f>
        <v>0.1125</v>
      </c>
      <c r="E176" s="125">
        <f>+E148*$C$148+E155*$C$155+E164*$C$164+E167*$C$167</f>
        <v>4.2931818181818189E-2</v>
      </c>
      <c r="F176" s="125">
        <f t="shared" ref="F176" si="184">+E176/D176</f>
        <v>0.38161616161616169</v>
      </c>
      <c r="G176" s="125">
        <f>+G148*$C$148+G155*$C$155+G164*$C$164+G167*$C$167</f>
        <v>0.23625000000000002</v>
      </c>
      <c r="H176" s="125">
        <f>+H148*$C$148+H155*$C$155+H164*$C$164+H167*$C$167</f>
        <v>0.10326</v>
      </c>
      <c r="I176" s="17">
        <f>+H176/G176</f>
        <v>0.43707936507936507</v>
      </c>
      <c r="J176" s="125">
        <f>+J148*$C$148+J155*$C$155+J164*$C$164+J167*$C$167</f>
        <v>6.4027777777777781E-2</v>
      </c>
      <c r="K176" s="125">
        <f>+K148*$C$148+K155*$C$155+K164*$C$164+K167*$C$167</f>
        <v>6.4299999999999996E-2</v>
      </c>
      <c r="L176" s="17">
        <f>+K176/J176</f>
        <v>1.0042516268980477</v>
      </c>
      <c r="M176" s="125">
        <f>+M148*$C$148+M155*$C$155+M164*$C$164+M167*$C$167</f>
        <v>0.18902777777777779</v>
      </c>
      <c r="N176" s="125">
        <f>+N148*$C$148+N155*$C$155+N164*$C$164+N167*$C$167</f>
        <v>0.18902777777777779</v>
      </c>
      <c r="O176" s="125">
        <f>+N176/M176</f>
        <v>1</v>
      </c>
      <c r="P176" s="125">
        <f>+P148*$C$148+P155*$C$155+P164*$C$164+P167*$C$167</f>
        <v>0.18902777777777779</v>
      </c>
      <c r="Q176" s="125">
        <f>+Q148*$C$148+Q155*$C$155+Q164*$C$164+Q167*$C$167</f>
        <v>0.18902777777777779</v>
      </c>
      <c r="R176" s="125">
        <f>+Q176/P176</f>
        <v>1</v>
      </c>
      <c r="S176" s="125">
        <f t="shared" ref="S176:X176" si="185">+S148*$C$148+S155*$C$155+S164*$C$164+S167*$C$167</f>
        <v>3.4861111111111114E-2</v>
      </c>
      <c r="T176" s="125">
        <f t="shared" si="185"/>
        <v>3.4861111111111114E-2</v>
      </c>
      <c r="U176" s="125">
        <f t="shared" si="185"/>
        <v>3.4861111111111114E-2</v>
      </c>
      <c r="V176" s="125">
        <f t="shared" si="185"/>
        <v>3.4861111111111114E-2</v>
      </c>
      <c r="W176" s="125">
        <f t="shared" si="185"/>
        <v>3.4861111111111114E-2</v>
      </c>
      <c r="X176" s="125">
        <f t="shared" si="185"/>
        <v>3.4861111111111114E-2</v>
      </c>
      <c r="Y176" s="8">
        <f>+D176+G176+J176+M176+P176+S176+T176+U176+V176+W176+X176</f>
        <v>1</v>
      </c>
      <c r="Z176" s="125">
        <f t="shared" ref="Z176:AE176" si="186">+Z148*$C$148+Z155*$C$155+Z164*$C$164+Z167*$C$167</f>
        <v>0.79083333333333328</v>
      </c>
      <c r="AA176" s="125">
        <f t="shared" si="186"/>
        <v>0.58854737373737376</v>
      </c>
      <c r="AB176" s="125">
        <f t="shared" si="186"/>
        <v>0.20228595959595957</v>
      </c>
      <c r="AC176" s="125">
        <f t="shared" si="186"/>
        <v>0.18902777777777779</v>
      </c>
      <c r="AD176" s="125">
        <f t="shared" si="186"/>
        <v>0.20916666666666672</v>
      </c>
      <c r="AE176" s="125">
        <f t="shared" si="186"/>
        <v>0.41145262626262624</v>
      </c>
      <c r="AF176" s="35"/>
      <c r="AG176" s="125">
        <v>0.41145262626262624</v>
      </c>
      <c r="AH176" s="125"/>
      <c r="AI176" s="125">
        <f>+(AI148*$C$148+AI155*$C$155+AI164*$C$164+AI167*$C$167)*$AG$176</f>
        <v>6.8928601214646459E-2</v>
      </c>
      <c r="AJ176" s="255">
        <f>+(AJ148*$C$148+AJ155*$C$155+AJ164*$C$164+AJ167*$C$167)*$AG$176</f>
        <v>6.0185232906565647E-2</v>
      </c>
      <c r="AK176" s="255">
        <f t="shared" ref="AK176" si="187">+AJ176/AI176</f>
        <v>0.87315326070735699</v>
      </c>
      <c r="AL176" s="125">
        <f t="shared" ref="AL176:AP176" si="188">+(AL148*$C$148+AL155*$C$155+AL164*$C$164+AL167*$C$167)*$AG$176</f>
        <v>7.5717569547979785E-2</v>
      </c>
      <c r="AM176" s="125">
        <f t="shared" si="188"/>
        <v>6.6717043348484842E-2</v>
      </c>
      <c r="AN176" s="125">
        <f t="shared" si="188"/>
        <v>6.6717043348484842E-2</v>
      </c>
      <c r="AO176" s="125">
        <f t="shared" si="188"/>
        <v>6.6717043348484842E-2</v>
      </c>
      <c r="AP176" s="125">
        <f t="shared" si="188"/>
        <v>6.6717043348484842E-2</v>
      </c>
    </row>
    <row r="177" spans="1:42" ht="30" customHeight="1" x14ac:dyDescent="0.25">
      <c r="A177" s="64"/>
      <c r="B177" s="234"/>
      <c r="C177" s="206"/>
      <c r="D177" s="64"/>
      <c r="E177" s="64"/>
      <c r="F177" s="64"/>
      <c r="G177" s="64"/>
      <c r="H177" s="57"/>
      <c r="I177" s="64"/>
      <c r="J177" s="64"/>
      <c r="K177" s="64"/>
      <c r="L177" s="64"/>
      <c r="M177" s="64"/>
      <c r="N177" s="64"/>
      <c r="O177" s="64"/>
      <c r="P177" s="64"/>
      <c r="Q177" s="64"/>
      <c r="R177" s="64"/>
      <c r="S177" s="64"/>
      <c r="T177" s="64"/>
      <c r="U177" s="64"/>
      <c r="V177" s="64"/>
      <c r="W177" s="64"/>
      <c r="X177" s="64"/>
      <c r="Y177" s="64"/>
      <c r="Z177" s="64"/>
      <c r="AA177" s="64"/>
      <c r="AB177" s="64"/>
      <c r="AC177" s="64"/>
      <c r="AD177" s="64"/>
      <c r="AE177" s="64"/>
      <c r="AF177" s="65"/>
      <c r="AG177" s="64"/>
      <c r="AH177" s="64"/>
      <c r="AI177" s="213"/>
      <c r="AJ177" s="213"/>
      <c r="AK177" s="213"/>
      <c r="AL177" s="213"/>
      <c r="AM177" s="213"/>
      <c r="AN177" s="213"/>
      <c r="AO177" s="213"/>
      <c r="AP177" s="213"/>
    </row>
    <row r="178" spans="1:42" ht="30" customHeight="1" x14ac:dyDescent="0.25">
      <c r="A178" s="64"/>
      <c r="B178" s="234"/>
      <c r="C178" s="206"/>
      <c r="D178" s="64"/>
      <c r="E178" s="64"/>
      <c r="F178" s="64"/>
      <c r="G178" s="64"/>
      <c r="H178" s="57"/>
      <c r="I178" s="64"/>
      <c r="J178" s="64"/>
      <c r="K178" s="64"/>
      <c r="L178" s="64"/>
      <c r="M178" s="64"/>
      <c r="N178" s="64"/>
      <c r="O178" s="64"/>
      <c r="P178" s="64"/>
      <c r="Q178" s="64"/>
      <c r="R178" s="64"/>
      <c r="S178" s="64"/>
      <c r="T178" s="64"/>
      <c r="U178" s="64"/>
      <c r="V178" s="64"/>
      <c r="W178" s="64"/>
      <c r="X178" s="64"/>
      <c r="Y178" s="64"/>
      <c r="Z178" s="64"/>
      <c r="AA178" s="64"/>
      <c r="AB178" s="64"/>
      <c r="AC178" s="64"/>
      <c r="AD178" s="191"/>
      <c r="AE178" s="191"/>
      <c r="AF178" s="65"/>
      <c r="AG178" s="191"/>
      <c r="AH178" s="191"/>
      <c r="AI178" s="213"/>
      <c r="AJ178" s="213"/>
      <c r="AK178" s="213"/>
      <c r="AL178" s="213"/>
      <c r="AM178" s="213"/>
      <c r="AN178" s="213"/>
      <c r="AO178" s="213"/>
      <c r="AP178" s="213"/>
    </row>
    <row r="179" spans="1:42" ht="30" customHeight="1" x14ac:dyDescent="0.3">
      <c r="A179" s="323" t="s">
        <v>0</v>
      </c>
      <c r="B179" s="323"/>
      <c r="C179" s="323"/>
      <c r="D179" s="323"/>
      <c r="E179" s="323"/>
      <c r="F179" s="323"/>
      <c r="G179" s="323"/>
      <c r="H179" s="323"/>
      <c r="I179" s="323"/>
      <c r="J179" s="323"/>
      <c r="K179" s="323"/>
      <c r="L179" s="323"/>
      <c r="M179" s="323"/>
      <c r="N179" s="323"/>
      <c r="O179" s="323"/>
      <c r="P179" s="323"/>
      <c r="Q179" s="323"/>
      <c r="R179" s="323"/>
      <c r="S179" s="323"/>
      <c r="T179" s="323"/>
      <c r="U179" s="323"/>
      <c r="V179" s="323"/>
      <c r="W179" s="323"/>
      <c r="X179" s="323"/>
      <c r="Y179" s="323"/>
      <c r="Z179" s="323"/>
      <c r="AA179" s="323"/>
      <c r="AB179" s="323"/>
      <c r="AC179" s="323"/>
      <c r="AD179" s="323"/>
      <c r="AE179" s="323"/>
      <c r="AF179" s="323"/>
      <c r="AG179" s="323"/>
      <c r="AH179" s="323"/>
      <c r="AI179" s="323"/>
      <c r="AJ179" s="323"/>
      <c r="AK179" s="323"/>
      <c r="AL179" s="323"/>
      <c r="AM179" s="323"/>
      <c r="AN179" s="323"/>
      <c r="AO179" s="323"/>
      <c r="AP179" s="323"/>
    </row>
    <row r="180" spans="1:42" ht="30" customHeight="1" x14ac:dyDescent="0.3">
      <c r="A180" s="323" t="s">
        <v>1</v>
      </c>
      <c r="B180" s="323"/>
      <c r="C180" s="323"/>
      <c r="D180" s="323"/>
      <c r="E180" s="323"/>
      <c r="F180" s="323"/>
      <c r="G180" s="323"/>
      <c r="H180" s="323"/>
      <c r="I180" s="323"/>
      <c r="J180" s="323"/>
      <c r="K180" s="323"/>
      <c r="L180" s="323"/>
      <c r="M180" s="323"/>
      <c r="N180" s="323"/>
      <c r="O180" s="323"/>
      <c r="P180" s="323"/>
      <c r="Q180" s="323"/>
      <c r="R180" s="323"/>
      <c r="S180" s="323"/>
      <c r="T180" s="323"/>
      <c r="U180" s="323"/>
      <c r="V180" s="323"/>
      <c r="W180" s="323"/>
      <c r="X180" s="323"/>
      <c r="Y180" s="323"/>
      <c r="Z180" s="323"/>
      <c r="AA180" s="323"/>
      <c r="AB180" s="323"/>
      <c r="AC180" s="323"/>
      <c r="AD180" s="323"/>
      <c r="AE180" s="323"/>
      <c r="AF180" s="323"/>
      <c r="AG180" s="323"/>
      <c r="AH180" s="323"/>
      <c r="AI180" s="323"/>
      <c r="AJ180" s="323"/>
      <c r="AK180" s="323"/>
      <c r="AL180" s="323"/>
      <c r="AM180" s="323"/>
      <c r="AN180" s="323"/>
      <c r="AO180" s="323"/>
      <c r="AP180" s="323"/>
    </row>
    <row r="181" spans="1:42" ht="30" customHeight="1" x14ac:dyDescent="0.3">
      <c r="A181" s="323" t="s">
        <v>2</v>
      </c>
      <c r="B181" s="323"/>
      <c r="C181" s="323"/>
      <c r="D181" s="323"/>
      <c r="E181" s="323"/>
      <c r="F181" s="323"/>
      <c r="G181" s="323"/>
      <c r="H181" s="323"/>
      <c r="I181" s="323"/>
      <c r="J181" s="323"/>
      <c r="K181" s="323"/>
      <c r="L181" s="323"/>
      <c r="M181" s="323"/>
      <c r="N181" s="323"/>
      <c r="O181" s="323"/>
      <c r="P181" s="323"/>
      <c r="Q181" s="323"/>
      <c r="R181" s="323"/>
      <c r="S181" s="323"/>
      <c r="T181" s="323"/>
      <c r="U181" s="323"/>
      <c r="V181" s="323"/>
      <c r="W181" s="323"/>
      <c r="X181" s="323"/>
      <c r="Y181" s="323"/>
      <c r="Z181" s="323"/>
      <c r="AA181" s="323"/>
      <c r="AB181" s="323"/>
      <c r="AC181" s="323"/>
      <c r="AD181" s="323"/>
      <c r="AE181" s="323"/>
      <c r="AF181" s="323"/>
      <c r="AG181" s="323"/>
      <c r="AH181" s="323"/>
      <c r="AI181" s="323"/>
      <c r="AJ181" s="323"/>
      <c r="AK181" s="323"/>
      <c r="AL181" s="323"/>
      <c r="AM181" s="323"/>
      <c r="AN181" s="323"/>
      <c r="AO181" s="323"/>
      <c r="AP181" s="323"/>
    </row>
    <row r="182" spans="1:42" ht="42.75" customHeight="1" x14ac:dyDescent="0.3">
      <c r="A182" s="390" t="s">
        <v>138</v>
      </c>
      <c r="B182" s="390"/>
      <c r="C182" s="390"/>
      <c r="D182" s="390"/>
      <c r="E182" s="390"/>
      <c r="F182" s="390"/>
      <c r="G182" s="390"/>
      <c r="H182" s="390"/>
      <c r="I182" s="390"/>
      <c r="J182" s="390"/>
      <c r="K182" s="390"/>
      <c r="L182" s="390"/>
      <c r="M182" s="390"/>
      <c r="N182" s="390"/>
      <c r="O182" s="390"/>
      <c r="P182" s="390"/>
      <c r="Q182" s="390"/>
      <c r="R182" s="390"/>
      <c r="S182" s="390"/>
      <c r="T182" s="390"/>
      <c r="U182" s="390"/>
      <c r="V182" s="390"/>
      <c r="W182" s="390"/>
      <c r="X182" s="390"/>
      <c r="Y182" s="390"/>
      <c r="Z182" s="390"/>
      <c r="AA182" s="390"/>
      <c r="AB182" s="390"/>
      <c r="AC182" s="390"/>
      <c r="AD182" s="390"/>
      <c r="AE182" s="390"/>
      <c r="AF182" s="390"/>
      <c r="AG182" s="390"/>
      <c r="AH182" s="390"/>
      <c r="AI182" s="390"/>
      <c r="AJ182" s="390"/>
      <c r="AK182" s="390"/>
      <c r="AL182" s="390"/>
      <c r="AM182" s="390"/>
      <c r="AN182" s="390"/>
      <c r="AO182" s="390"/>
      <c r="AP182" s="390"/>
    </row>
    <row r="183" spans="1:42" ht="30" customHeight="1" x14ac:dyDescent="0.3">
      <c r="A183" s="323" t="s">
        <v>29</v>
      </c>
      <c r="B183" s="323"/>
      <c r="C183" s="323"/>
      <c r="D183" s="323"/>
      <c r="E183" s="323"/>
      <c r="F183" s="323"/>
      <c r="G183" s="323"/>
      <c r="H183" s="323"/>
      <c r="I183" s="323"/>
      <c r="J183" s="323"/>
      <c r="K183" s="323"/>
      <c r="L183" s="323"/>
      <c r="M183" s="323"/>
      <c r="N183" s="323"/>
      <c r="O183" s="323"/>
      <c r="P183" s="323"/>
      <c r="Q183" s="323"/>
      <c r="R183" s="323"/>
      <c r="S183" s="323"/>
      <c r="T183" s="323"/>
      <c r="U183" s="323"/>
      <c r="V183" s="323"/>
      <c r="W183" s="323"/>
      <c r="X183" s="323"/>
      <c r="Y183" s="323"/>
      <c r="Z183" s="323"/>
      <c r="AA183" s="323"/>
      <c r="AB183" s="323"/>
      <c r="AC183" s="323"/>
      <c r="AD183" s="323"/>
      <c r="AE183" s="323"/>
      <c r="AF183" s="323"/>
      <c r="AG183" s="323"/>
      <c r="AH183" s="323"/>
      <c r="AI183" s="323"/>
      <c r="AJ183" s="323"/>
      <c r="AK183" s="323"/>
      <c r="AL183" s="323"/>
      <c r="AM183" s="323"/>
      <c r="AN183" s="323"/>
      <c r="AO183" s="323"/>
      <c r="AP183" s="323"/>
    </row>
    <row r="184" spans="1:42" ht="30" customHeight="1" x14ac:dyDescent="0.3">
      <c r="A184" s="324"/>
      <c r="B184" s="324"/>
      <c r="C184" s="324"/>
      <c r="D184" s="324"/>
      <c r="E184" s="324"/>
      <c r="F184" s="324"/>
      <c r="G184" s="324"/>
      <c r="H184" s="324"/>
      <c r="I184" s="324"/>
      <c r="J184" s="324"/>
      <c r="K184" s="324"/>
      <c r="L184" s="324"/>
      <c r="M184" s="324"/>
      <c r="N184" s="324"/>
      <c r="O184" s="324"/>
      <c r="P184" s="324"/>
      <c r="Q184" s="324"/>
      <c r="R184" s="324"/>
      <c r="S184" s="324"/>
      <c r="T184" s="324"/>
      <c r="U184" s="324"/>
      <c r="V184" s="324"/>
      <c r="W184" s="324"/>
      <c r="X184" s="324"/>
      <c r="Y184" s="324"/>
      <c r="Z184" s="64"/>
      <c r="AA184" s="64"/>
      <c r="AB184" s="64"/>
      <c r="AC184" s="64"/>
      <c r="AD184" s="64"/>
      <c r="AE184" s="64"/>
      <c r="AF184" s="65"/>
      <c r="AG184" s="64"/>
      <c r="AH184" s="64"/>
      <c r="AI184" s="322" t="s">
        <v>556</v>
      </c>
      <c r="AJ184" s="322"/>
      <c r="AK184" s="322"/>
      <c r="AL184" s="322"/>
      <c r="AM184" s="322"/>
      <c r="AN184" s="322"/>
      <c r="AO184" s="322"/>
      <c r="AP184" s="322"/>
    </row>
    <row r="185" spans="1:42" ht="30" customHeight="1" x14ac:dyDescent="0.25">
      <c r="A185" s="325" t="s">
        <v>30</v>
      </c>
      <c r="B185" s="327" t="s">
        <v>31</v>
      </c>
      <c r="C185" s="325" t="s">
        <v>5</v>
      </c>
      <c r="D185" s="325" t="s">
        <v>32</v>
      </c>
      <c r="E185" s="325"/>
      <c r="F185" s="325"/>
      <c r="G185" s="325"/>
      <c r="H185" s="325"/>
      <c r="I185" s="325"/>
      <c r="J185" s="325"/>
      <c r="K185" s="325"/>
      <c r="L185" s="325"/>
      <c r="M185" s="325"/>
      <c r="N185" s="325"/>
      <c r="O185" s="325"/>
      <c r="P185" s="325"/>
      <c r="Q185" s="325"/>
      <c r="R185" s="325"/>
      <c r="S185" s="325"/>
      <c r="T185" s="325"/>
      <c r="U185" s="325"/>
      <c r="V185" s="325"/>
      <c r="W185" s="325"/>
      <c r="X185" s="325"/>
      <c r="Y185" s="325"/>
      <c r="Z185" s="340" t="s">
        <v>7</v>
      </c>
      <c r="AA185" s="340" t="s">
        <v>8</v>
      </c>
      <c r="AB185" s="340" t="s">
        <v>9</v>
      </c>
      <c r="AC185" s="341" t="s">
        <v>10</v>
      </c>
      <c r="AD185" s="292" t="s">
        <v>11</v>
      </c>
      <c r="AE185" s="292" t="s">
        <v>12</v>
      </c>
      <c r="AF185" s="329" t="s">
        <v>13</v>
      </c>
      <c r="AG185" s="292" t="s">
        <v>14</v>
      </c>
      <c r="AH185" s="283" t="s">
        <v>280</v>
      </c>
      <c r="AI185" s="301">
        <v>2017</v>
      </c>
      <c r="AJ185" s="301" t="s">
        <v>554</v>
      </c>
      <c r="AK185" s="301" t="s">
        <v>555</v>
      </c>
      <c r="AL185" s="301">
        <v>2018</v>
      </c>
      <c r="AM185" s="301">
        <v>2019</v>
      </c>
      <c r="AN185" s="301">
        <v>2020</v>
      </c>
      <c r="AO185" s="301">
        <v>2021</v>
      </c>
      <c r="AP185" s="301">
        <v>2022</v>
      </c>
    </row>
    <row r="186" spans="1:42" ht="30" customHeight="1" x14ac:dyDescent="0.25">
      <c r="A186" s="326" t="s">
        <v>30</v>
      </c>
      <c r="B186" s="328"/>
      <c r="C186" s="326" t="s">
        <v>5</v>
      </c>
      <c r="D186" s="3">
        <v>2012</v>
      </c>
      <c r="E186" s="3" t="s">
        <v>15</v>
      </c>
      <c r="F186" s="3" t="s">
        <v>16</v>
      </c>
      <c r="G186" s="3">
        <v>2013</v>
      </c>
      <c r="H186" s="3" t="s">
        <v>15</v>
      </c>
      <c r="I186" s="3" t="s">
        <v>16</v>
      </c>
      <c r="J186" s="3">
        <v>2014</v>
      </c>
      <c r="K186" s="3" t="s">
        <v>15</v>
      </c>
      <c r="L186" s="3" t="s">
        <v>16</v>
      </c>
      <c r="M186" s="3">
        <v>2015</v>
      </c>
      <c r="N186" s="3" t="s">
        <v>15</v>
      </c>
      <c r="O186" s="3" t="s">
        <v>16</v>
      </c>
      <c r="P186" s="3">
        <v>2016</v>
      </c>
      <c r="Q186" s="3" t="s">
        <v>15</v>
      </c>
      <c r="R186" s="3" t="s">
        <v>16</v>
      </c>
      <c r="S186" s="3">
        <v>2017</v>
      </c>
      <c r="T186" s="3">
        <v>2018</v>
      </c>
      <c r="U186" s="3">
        <v>2019</v>
      </c>
      <c r="V186" s="3">
        <v>2020</v>
      </c>
      <c r="W186" s="3">
        <v>2021</v>
      </c>
      <c r="X186" s="3">
        <v>2022</v>
      </c>
      <c r="Y186" s="3" t="s">
        <v>17</v>
      </c>
      <c r="Z186" s="340"/>
      <c r="AA186" s="340"/>
      <c r="AB186" s="340"/>
      <c r="AC186" s="341"/>
      <c r="AD186" s="292"/>
      <c r="AE186" s="292"/>
      <c r="AF186" s="329"/>
      <c r="AG186" s="292"/>
      <c r="AH186" s="283"/>
      <c r="AI186" s="301"/>
      <c r="AJ186" s="302"/>
      <c r="AK186" s="302"/>
      <c r="AL186" s="301"/>
      <c r="AM186" s="301"/>
      <c r="AN186" s="301"/>
      <c r="AO186" s="301"/>
      <c r="AP186" s="301"/>
    </row>
    <row r="187" spans="1:42" ht="30" customHeight="1" x14ac:dyDescent="0.25">
      <c r="A187" s="48"/>
      <c r="B187" s="268" t="s">
        <v>139</v>
      </c>
      <c r="C187" s="8">
        <v>0.5</v>
      </c>
      <c r="D187" s="44">
        <f>+D188*$C$188+D189*$C$189+D190*$C$190+D191*$C$191</f>
        <v>0.29545454545454541</v>
      </c>
      <c r="E187" s="44">
        <f>+E188*$C$188+E189*$C$189+E190*$C$190+E191*$C$191</f>
        <v>0.29545454545454541</v>
      </c>
      <c r="F187" s="10">
        <f t="shared" ref="F187:F188" si="189">+E187/D187</f>
        <v>1</v>
      </c>
      <c r="G187" s="44">
        <f t="shared" ref="G187:X187" si="190">+G188*$C$188+G189*$C$189+G190*$C$190+G191*$C$191</f>
        <v>0.29545454545454541</v>
      </c>
      <c r="H187" s="44">
        <f t="shared" si="190"/>
        <v>4.5454545454545456E-2</v>
      </c>
      <c r="I187" s="10">
        <f>+H187/G187</f>
        <v>0.15384615384615388</v>
      </c>
      <c r="J187" s="44">
        <f t="shared" si="190"/>
        <v>4.5454545454545456E-2</v>
      </c>
      <c r="K187" s="44">
        <f t="shared" si="190"/>
        <v>4.4999999999999998E-2</v>
      </c>
      <c r="L187" s="10">
        <f>+K187/J187</f>
        <v>0.99</v>
      </c>
      <c r="M187" s="44">
        <f t="shared" si="190"/>
        <v>4.5454545454545456E-2</v>
      </c>
      <c r="N187" s="44">
        <f t="shared" si="190"/>
        <v>2.7272727272727268E-2</v>
      </c>
      <c r="O187" s="44">
        <f>+N187/M187</f>
        <v>0.59999999999999987</v>
      </c>
      <c r="P187" s="44">
        <f t="shared" si="190"/>
        <v>4.5454545454545456E-2</v>
      </c>
      <c r="Q187" s="44">
        <f t="shared" si="190"/>
        <v>4.5454545454545456E-2</v>
      </c>
      <c r="R187" s="38">
        <f>+Q187/P187</f>
        <v>1</v>
      </c>
      <c r="S187" s="44">
        <f t="shared" si="190"/>
        <v>4.5454545454545456E-2</v>
      </c>
      <c r="T187" s="44">
        <f t="shared" si="190"/>
        <v>4.5454545454545456E-2</v>
      </c>
      <c r="U187" s="44">
        <f t="shared" si="190"/>
        <v>4.5454545454545456E-2</v>
      </c>
      <c r="V187" s="44">
        <f t="shared" si="190"/>
        <v>4.5454545454545456E-2</v>
      </c>
      <c r="W187" s="44">
        <f t="shared" si="190"/>
        <v>4.5454545454545456E-2</v>
      </c>
      <c r="X187" s="44">
        <f t="shared" si="190"/>
        <v>4.5454545454545456E-2</v>
      </c>
      <c r="Y187" s="8">
        <f t="shared" ref="Y187:Y219" si="191">+D187+G187+J187+M187+P187+S187+T187+U187+V187+W187+X187</f>
        <v>0.99999999999999956</v>
      </c>
      <c r="Z187" s="44">
        <f t="shared" ref="Z187:AD187" si="192">+Z188*$C$188+Z189*$C$189+Z190*$C$190+Z191*$C$191</f>
        <v>0.72727272727272729</v>
      </c>
      <c r="AA187" s="46">
        <f t="shared" si="192"/>
        <v>0.45863636363636373</v>
      </c>
      <c r="AB187" s="46">
        <f t="shared" si="192"/>
        <v>0.26863636363636356</v>
      </c>
      <c r="AC187" s="46">
        <f t="shared" si="192"/>
        <v>4.5454545454545456E-2</v>
      </c>
      <c r="AD187" s="46">
        <f t="shared" si="192"/>
        <v>0.27272727272727276</v>
      </c>
      <c r="AE187" s="46">
        <f>+AE188*$C$188+AE189*$C$189+AE190*$C$190+AE191*$C$191</f>
        <v>0.54136363636363638</v>
      </c>
      <c r="AF187" s="215"/>
      <c r="AG187" s="46">
        <v>0.54136363636363638</v>
      </c>
      <c r="AH187" s="46"/>
      <c r="AI187" s="46">
        <f>+AI192*$C$192+AI193*$C$193</f>
        <v>0.16669999999999999</v>
      </c>
      <c r="AJ187" s="46">
        <f>+AJ192*$C$192+AJ193*$C$193</f>
        <v>0.13169299999999998</v>
      </c>
      <c r="AK187" s="10">
        <f>+AJ187/AI187</f>
        <v>0.78999999999999992</v>
      </c>
      <c r="AL187" s="46">
        <f t="shared" ref="AL187:AP187" si="193">+AL192*$C$192+AL193*$C$193</f>
        <v>0.16669999999999999</v>
      </c>
      <c r="AM187" s="46">
        <f t="shared" si="193"/>
        <v>0.16669999999999999</v>
      </c>
      <c r="AN187" s="46">
        <f t="shared" si="193"/>
        <v>0.16669999999999999</v>
      </c>
      <c r="AO187" s="46">
        <f t="shared" si="193"/>
        <v>0.16669999999999999</v>
      </c>
      <c r="AP187" s="46">
        <f t="shared" si="193"/>
        <v>0.16669999999999999</v>
      </c>
    </row>
    <row r="188" spans="1:42" ht="30" hidden="1" customHeight="1" x14ac:dyDescent="0.25">
      <c r="A188" s="78" t="s">
        <v>140</v>
      </c>
      <c r="B188" s="224" t="s">
        <v>141</v>
      </c>
      <c r="C188" s="76">
        <v>0.25</v>
      </c>
      <c r="D188" s="74">
        <v>1</v>
      </c>
      <c r="E188" s="74">
        <v>1</v>
      </c>
      <c r="F188" s="75">
        <f t="shared" si="189"/>
        <v>1</v>
      </c>
      <c r="G188" s="74"/>
      <c r="H188" s="74"/>
      <c r="I188" s="76" t="e">
        <f t="shared" ref="I188:I191" si="194">+H188/G188</f>
        <v>#DIV/0!</v>
      </c>
      <c r="J188" s="74"/>
      <c r="K188" s="74"/>
      <c r="L188" s="76"/>
      <c r="M188" s="74"/>
      <c r="N188" s="74"/>
      <c r="O188" s="74"/>
      <c r="P188" s="74"/>
      <c r="Q188" s="74"/>
      <c r="R188" s="74"/>
      <c r="S188" s="74"/>
      <c r="T188" s="74"/>
      <c r="U188" s="74"/>
      <c r="V188" s="74"/>
      <c r="W188" s="74"/>
      <c r="X188" s="74"/>
      <c r="Y188" s="76">
        <f t="shared" si="191"/>
        <v>1</v>
      </c>
      <c r="Z188" s="76">
        <f t="shared" ref="Z188:AA191" si="195">+D188+G188+J188+M188+P188</f>
        <v>1</v>
      </c>
      <c r="AA188" s="76">
        <f t="shared" si="195"/>
        <v>1</v>
      </c>
      <c r="AB188" s="76">
        <f t="shared" ref="AB188:AB191" si="196">+Z188-AA188</f>
        <v>0</v>
      </c>
      <c r="AC188" s="76">
        <f t="shared" ref="AC188:AC191" si="197">+P188</f>
        <v>0</v>
      </c>
      <c r="AD188" s="76">
        <f t="shared" ref="AD188:AD191" si="198">+S188+T188+U188+V188+W188+X188</f>
        <v>0</v>
      </c>
      <c r="AE188" s="75">
        <f>+AB188+AD188</f>
        <v>0</v>
      </c>
      <c r="AF188" s="94"/>
      <c r="AG188" s="75"/>
      <c r="AH188" s="75"/>
      <c r="AI188" s="124"/>
      <c r="AJ188" s="254"/>
      <c r="AK188" s="254"/>
      <c r="AL188" s="124"/>
      <c r="AM188" s="124"/>
      <c r="AN188" s="124"/>
      <c r="AO188" s="124"/>
      <c r="AP188" s="124"/>
    </row>
    <row r="189" spans="1:42" ht="30" hidden="1" customHeight="1" x14ac:dyDescent="0.25">
      <c r="A189" s="78" t="s">
        <v>142</v>
      </c>
      <c r="B189" s="224" t="s">
        <v>143</v>
      </c>
      <c r="C189" s="76">
        <v>0.25</v>
      </c>
      <c r="D189" s="74"/>
      <c r="E189" s="74"/>
      <c r="F189" s="75"/>
      <c r="G189" s="74">
        <v>1</v>
      </c>
      <c r="H189" s="74"/>
      <c r="I189" s="76">
        <f t="shared" si="194"/>
        <v>0</v>
      </c>
      <c r="J189" s="74"/>
      <c r="K189" s="74"/>
      <c r="L189" s="76"/>
      <c r="M189" s="74"/>
      <c r="N189" s="74"/>
      <c r="O189" s="74"/>
      <c r="P189" s="74"/>
      <c r="Q189" s="74"/>
      <c r="R189" s="74"/>
      <c r="S189" s="74"/>
      <c r="T189" s="74"/>
      <c r="U189" s="74"/>
      <c r="V189" s="74"/>
      <c r="W189" s="74"/>
      <c r="X189" s="74"/>
      <c r="Y189" s="76">
        <f t="shared" si="191"/>
        <v>1</v>
      </c>
      <c r="Z189" s="76">
        <f t="shared" si="195"/>
        <v>1</v>
      </c>
      <c r="AA189" s="76">
        <f t="shared" si="195"/>
        <v>0</v>
      </c>
      <c r="AB189" s="76">
        <f t="shared" si="196"/>
        <v>1</v>
      </c>
      <c r="AC189" s="76">
        <f t="shared" si="197"/>
        <v>0</v>
      </c>
      <c r="AD189" s="76">
        <f t="shared" si="198"/>
        <v>0</v>
      </c>
      <c r="AE189" s="75">
        <f>+AB189+AD189</f>
        <v>1</v>
      </c>
      <c r="AF189" s="94"/>
      <c r="AG189" s="75"/>
      <c r="AH189" s="75"/>
      <c r="AI189" s="124"/>
      <c r="AJ189" s="254"/>
      <c r="AK189" s="254"/>
      <c r="AL189" s="124"/>
      <c r="AM189" s="124"/>
      <c r="AN189" s="124"/>
      <c r="AO189" s="124"/>
      <c r="AP189" s="124"/>
    </row>
    <row r="190" spans="1:42" ht="30" hidden="1" customHeight="1" x14ac:dyDescent="0.25">
      <c r="A190" s="78" t="s">
        <v>144</v>
      </c>
      <c r="B190" s="222" t="s">
        <v>145</v>
      </c>
      <c r="C190" s="76">
        <v>0.25</v>
      </c>
      <c r="D190" s="74">
        <v>9.0909090909090912E-2</v>
      </c>
      <c r="E190" s="74">
        <v>9.0909090909090912E-2</v>
      </c>
      <c r="F190" s="75">
        <f t="shared" ref="F190:F198" si="199">+E190/D190</f>
        <v>1</v>
      </c>
      <c r="G190" s="74">
        <v>9.0909090909090912E-2</v>
      </c>
      <c r="H190" s="74">
        <v>9.0909090909090912E-2</v>
      </c>
      <c r="I190" s="76">
        <f t="shared" si="194"/>
        <v>1</v>
      </c>
      <c r="J190" s="74">
        <v>9.0909090909090912E-2</v>
      </c>
      <c r="K190" s="74">
        <v>0.09</v>
      </c>
      <c r="L190" s="76">
        <f t="shared" ref="L190:L191" si="200">+K190/J190</f>
        <v>0.99</v>
      </c>
      <c r="M190" s="74">
        <v>9.0909090909090912E-2</v>
      </c>
      <c r="N190" s="74">
        <f>9.09090909090909%*60%</f>
        <v>5.4545454545454536E-2</v>
      </c>
      <c r="O190" s="74">
        <f t="shared" ref="O190:O191" si="201">+N190/M190</f>
        <v>0.59999999999999987</v>
      </c>
      <c r="P190" s="74">
        <v>9.0909090909090912E-2</v>
      </c>
      <c r="Q190" s="74">
        <v>9.0909090909090912E-2</v>
      </c>
      <c r="R190" s="76">
        <f t="shared" ref="R190:R191" si="202">+Q190/P190</f>
        <v>1</v>
      </c>
      <c r="S190" s="74">
        <v>9.0909090909090912E-2</v>
      </c>
      <c r="T190" s="74">
        <v>9.0909090909090912E-2</v>
      </c>
      <c r="U190" s="74">
        <v>9.0909090909090912E-2</v>
      </c>
      <c r="V190" s="74">
        <v>9.0909090909090912E-2</v>
      </c>
      <c r="W190" s="74">
        <v>9.0909090909090912E-2</v>
      </c>
      <c r="X190" s="74">
        <v>9.0909090909090912E-2</v>
      </c>
      <c r="Y190" s="76">
        <f t="shared" si="191"/>
        <v>1.0000000000000002</v>
      </c>
      <c r="Z190" s="76">
        <f t="shared" si="195"/>
        <v>0.45454545454545459</v>
      </c>
      <c r="AA190" s="76">
        <f t="shared" si="195"/>
        <v>0.41727272727272735</v>
      </c>
      <c r="AB190" s="76">
        <f t="shared" si="196"/>
        <v>3.7272727272727235E-2</v>
      </c>
      <c r="AC190" s="76">
        <f t="shared" si="197"/>
        <v>9.0909090909090912E-2</v>
      </c>
      <c r="AD190" s="76">
        <f t="shared" si="198"/>
        <v>0.54545454545454553</v>
      </c>
      <c r="AE190" s="75">
        <f>+AB190+AD190</f>
        <v>0.58272727272727276</v>
      </c>
      <c r="AF190" s="94" t="s">
        <v>146</v>
      </c>
      <c r="AG190" s="75"/>
      <c r="AH190" s="75"/>
      <c r="AI190" s="124"/>
      <c r="AJ190" s="254"/>
      <c r="AK190" s="254"/>
      <c r="AL190" s="124"/>
      <c r="AM190" s="124"/>
      <c r="AN190" s="124"/>
      <c r="AO190" s="124"/>
      <c r="AP190" s="124"/>
    </row>
    <row r="191" spans="1:42" ht="30" hidden="1" customHeight="1" x14ac:dyDescent="0.25">
      <c r="A191" s="78" t="s">
        <v>147</v>
      </c>
      <c r="B191" s="224" t="s">
        <v>148</v>
      </c>
      <c r="C191" s="76">
        <v>0.25</v>
      </c>
      <c r="D191" s="74">
        <v>9.0909090909090912E-2</v>
      </c>
      <c r="E191" s="74">
        <v>9.0909090909090912E-2</v>
      </c>
      <c r="F191" s="75">
        <f t="shared" si="199"/>
        <v>1</v>
      </c>
      <c r="G191" s="74">
        <v>9.0909090909090912E-2</v>
      </c>
      <c r="H191" s="74">
        <v>9.0909090909090912E-2</v>
      </c>
      <c r="I191" s="76">
        <f t="shared" si="194"/>
        <v>1</v>
      </c>
      <c r="J191" s="74">
        <v>9.0909090909090912E-2</v>
      </c>
      <c r="K191" s="74">
        <v>0.09</v>
      </c>
      <c r="L191" s="76">
        <f t="shared" si="200"/>
        <v>0.99</v>
      </c>
      <c r="M191" s="74">
        <v>9.0909090909090912E-2</v>
      </c>
      <c r="N191" s="74">
        <f>9.09090909090909%*60%</f>
        <v>5.4545454545454536E-2</v>
      </c>
      <c r="O191" s="74">
        <f t="shared" si="201"/>
        <v>0.59999999999999987</v>
      </c>
      <c r="P191" s="74">
        <v>9.0909090909090912E-2</v>
      </c>
      <c r="Q191" s="74">
        <v>9.0909090909090912E-2</v>
      </c>
      <c r="R191" s="76">
        <f t="shared" si="202"/>
        <v>1</v>
      </c>
      <c r="S191" s="74">
        <v>9.0909090909090912E-2</v>
      </c>
      <c r="T191" s="74">
        <v>9.0909090909090912E-2</v>
      </c>
      <c r="U191" s="74">
        <v>9.0909090909090912E-2</v>
      </c>
      <c r="V191" s="74">
        <v>9.0909090909090912E-2</v>
      </c>
      <c r="W191" s="74">
        <v>9.0909090909090912E-2</v>
      </c>
      <c r="X191" s="74">
        <v>9.0909090909090912E-2</v>
      </c>
      <c r="Y191" s="76">
        <f t="shared" si="191"/>
        <v>1.0000000000000002</v>
      </c>
      <c r="Z191" s="76">
        <f t="shared" si="195"/>
        <v>0.45454545454545459</v>
      </c>
      <c r="AA191" s="76">
        <f t="shared" si="195"/>
        <v>0.41727272727272735</v>
      </c>
      <c r="AB191" s="76">
        <f t="shared" si="196"/>
        <v>3.7272727272727235E-2</v>
      </c>
      <c r="AC191" s="76">
        <f t="shared" si="197"/>
        <v>9.0909090909090912E-2</v>
      </c>
      <c r="AD191" s="76">
        <f t="shared" si="198"/>
        <v>0.54545454545454553</v>
      </c>
      <c r="AE191" s="75">
        <f>+AB191+AD191</f>
        <v>0.58272727272727276</v>
      </c>
      <c r="AF191" s="94" t="s">
        <v>146</v>
      </c>
      <c r="AG191" s="75"/>
      <c r="AH191" s="75"/>
      <c r="AI191" s="124"/>
      <c r="AJ191" s="254"/>
      <c r="AK191" s="254"/>
      <c r="AL191" s="124"/>
      <c r="AM191" s="124"/>
      <c r="AN191" s="124"/>
      <c r="AO191" s="124"/>
      <c r="AP191" s="124"/>
    </row>
    <row r="192" spans="1:42" ht="30" customHeight="1" x14ac:dyDescent="0.25">
      <c r="A192" s="312" t="s">
        <v>546</v>
      </c>
      <c r="B192" s="235" t="s">
        <v>401</v>
      </c>
      <c r="C192" s="81">
        <v>0.5</v>
      </c>
      <c r="D192" s="135"/>
      <c r="E192" s="135"/>
      <c r="F192" s="137"/>
      <c r="G192" s="135"/>
      <c r="H192" s="135"/>
      <c r="I192" s="134"/>
      <c r="J192" s="135"/>
      <c r="K192" s="135"/>
      <c r="L192" s="134"/>
      <c r="M192" s="135"/>
      <c r="N192" s="135"/>
      <c r="O192" s="135"/>
      <c r="P192" s="135"/>
      <c r="Q192" s="135"/>
      <c r="R192" s="134"/>
      <c r="S192" s="135"/>
      <c r="T192" s="135"/>
      <c r="U192" s="135"/>
      <c r="V192" s="135"/>
      <c r="W192" s="135"/>
      <c r="X192" s="135"/>
      <c r="Y192" s="134"/>
      <c r="Z192" s="134"/>
      <c r="AA192" s="134"/>
      <c r="AB192" s="134"/>
      <c r="AC192" s="134"/>
      <c r="AD192" s="134"/>
      <c r="AE192" s="137"/>
      <c r="AF192" s="136"/>
      <c r="AG192" s="137"/>
      <c r="AH192" s="137"/>
      <c r="AI192" s="100">
        <v>0.16669999999999999</v>
      </c>
      <c r="AJ192" s="263">
        <v>0.16669999999999999</v>
      </c>
      <c r="AK192" s="5">
        <f t="shared" ref="AK192:AK193" si="203">+AJ192/AI192</f>
        <v>1</v>
      </c>
      <c r="AL192" s="100">
        <v>0.16669999999999999</v>
      </c>
      <c r="AM192" s="100">
        <v>0.16669999999999999</v>
      </c>
      <c r="AN192" s="100">
        <v>0.16669999999999999</v>
      </c>
      <c r="AO192" s="100">
        <v>0.16669999999999999</v>
      </c>
      <c r="AP192" s="100">
        <v>0.16669999999999999</v>
      </c>
    </row>
    <row r="193" spans="1:42" ht="55.5" customHeight="1" x14ac:dyDescent="0.25">
      <c r="A193" s="313"/>
      <c r="B193" s="235" t="s">
        <v>402</v>
      </c>
      <c r="C193" s="81">
        <v>0.5</v>
      </c>
      <c r="D193" s="27"/>
      <c r="E193" s="27"/>
      <c r="F193" s="42"/>
      <c r="G193" s="27"/>
      <c r="H193" s="27"/>
      <c r="I193" s="5"/>
      <c r="J193" s="27"/>
      <c r="K193" s="27"/>
      <c r="L193" s="5"/>
      <c r="M193" s="27"/>
      <c r="N193" s="27"/>
      <c r="O193" s="27"/>
      <c r="P193" s="27"/>
      <c r="Q193" s="27"/>
      <c r="R193" s="5"/>
      <c r="S193" s="27"/>
      <c r="T193" s="27"/>
      <c r="U193" s="27"/>
      <c r="V193" s="27"/>
      <c r="W193" s="27"/>
      <c r="X193" s="27"/>
      <c r="Y193" s="5"/>
      <c r="Z193" s="5"/>
      <c r="AA193" s="5"/>
      <c r="AB193" s="5"/>
      <c r="AC193" s="5"/>
      <c r="AD193" s="5"/>
      <c r="AE193" s="42"/>
      <c r="AF193" s="9"/>
      <c r="AG193" s="42"/>
      <c r="AH193" s="42"/>
      <c r="AI193" s="100">
        <v>0.16669999999999999</v>
      </c>
      <c r="AJ193" s="253">
        <f>+AI193*0.58</f>
        <v>9.668599999999998E-2</v>
      </c>
      <c r="AK193" s="392">
        <f t="shared" si="203"/>
        <v>0.57999999999999996</v>
      </c>
      <c r="AL193" s="100">
        <v>0.16669999999999999</v>
      </c>
      <c r="AM193" s="100">
        <v>0.16669999999999999</v>
      </c>
      <c r="AN193" s="100">
        <v>0.16669999999999999</v>
      </c>
      <c r="AO193" s="100">
        <v>0.16669999999999999</v>
      </c>
      <c r="AP193" s="100">
        <v>0.16669999999999999</v>
      </c>
    </row>
    <row r="194" spans="1:42" ht="36.75" customHeight="1" x14ac:dyDescent="0.25">
      <c r="A194" s="48"/>
      <c r="B194" s="268" t="s">
        <v>149</v>
      </c>
      <c r="C194" s="8">
        <v>0.25</v>
      </c>
      <c r="D194" s="44">
        <f>+D195*$C$195+D196*$C$196+D197*$C$197+D198*$C$198+D199*$C$199</f>
        <v>0.66363636363636358</v>
      </c>
      <c r="E194" s="44">
        <f>+E195*$C$195+E196*$C$196+E197*$C$197+E198*$C$198+E199*$C$199</f>
        <v>0.46363636363636362</v>
      </c>
      <c r="F194" s="10">
        <f t="shared" si="199"/>
        <v>0.69863013698630139</v>
      </c>
      <c r="G194" s="44">
        <f t="shared" ref="G194:X194" si="204">+G195*$C$195+G196*$C$196+G197*$C$197+G198*$C$198+G199*$C$199</f>
        <v>3.3636363636363638E-2</v>
      </c>
      <c r="H194" s="44">
        <f t="shared" si="204"/>
        <v>3.3636363636363638E-2</v>
      </c>
      <c r="I194" s="10">
        <f>+H194/G194</f>
        <v>1</v>
      </c>
      <c r="J194" s="44">
        <f t="shared" si="204"/>
        <v>3.3636363636363638E-2</v>
      </c>
      <c r="K194" s="44">
        <f t="shared" si="204"/>
        <v>1.35E-2</v>
      </c>
      <c r="L194" s="10">
        <f>+K194/J194</f>
        <v>0.4013513513513513</v>
      </c>
      <c r="M194" s="44">
        <f t="shared" si="204"/>
        <v>3.3636363636363638E-2</v>
      </c>
      <c r="N194" s="44">
        <f t="shared" si="204"/>
        <v>3.3636363636363638E-2</v>
      </c>
      <c r="O194" s="44">
        <f>+N194/M194</f>
        <v>1</v>
      </c>
      <c r="P194" s="44">
        <f t="shared" si="204"/>
        <v>3.3636363636363638E-2</v>
      </c>
      <c r="Q194" s="44">
        <f t="shared" si="204"/>
        <v>3.3636363636363638E-2</v>
      </c>
      <c r="R194" s="38">
        <f>+Q194/P194</f>
        <v>1</v>
      </c>
      <c r="S194" s="44">
        <f t="shared" si="204"/>
        <v>3.3636363636363638E-2</v>
      </c>
      <c r="T194" s="44">
        <f t="shared" si="204"/>
        <v>3.3636363636363638E-2</v>
      </c>
      <c r="U194" s="44">
        <f t="shared" si="204"/>
        <v>3.3636363636363638E-2</v>
      </c>
      <c r="V194" s="44">
        <f t="shared" si="204"/>
        <v>3.3636363636363638E-2</v>
      </c>
      <c r="W194" s="44">
        <f t="shared" si="204"/>
        <v>3.3636363636363638E-2</v>
      </c>
      <c r="X194" s="44">
        <f t="shared" si="204"/>
        <v>3.3636363636363638E-2</v>
      </c>
      <c r="Y194" s="8">
        <f t="shared" si="191"/>
        <v>1.0000000000000004</v>
      </c>
      <c r="Z194" s="44">
        <f t="shared" ref="Z194:AD194" si="205">+Z195*$C$195+Z196*$C$196+Z197*$C$197+Z198*$C$198+Z199*$C$199</f>
        <v>0.79818181818181833</v>
      </c>
      <c r="AA194" s="46">
        <f t="shared" si="205"/>
        <v>0.57804545454545464</v>
      </c>
      <c r="AB194" s="46">
        <f t="shared" si="205"/>
        <v>0.2201363636363636</v>
      </c>
      <c r="AC194" s="46">
        <f t="shared" si="205"/>
        <v>3.3636363636363638E-2</v>
      </c>
      <c r="AD194" s="46">
        <f t="shared" si="205"/>
        <v>0.20181818181818184</v>
      </c>
      <c r="AE194" s="46">
        <f>+AE195*$C$195+AE196*$C$196+AE197*$C$197+AE198*$C$198+AE199*$C$199</f>
        <v>0.42195454545454547</v>
      </c>
      <c r="AF194" s="215"/>
      <c r="AG194" s="46">
        <v>0.42195454545454547</v>
      </c>
      <c r="AH194" s="46"/>
      <c r="AI194" s="46">
        <f>+AI200*$C$200+AI201*$C$201+AI202*$C$202+AI203*$C$203</f>
        <v>0.17502499999999999</v>
      </c>
      <c r="AJ194" s="46">
        <f>+AJ200*$C$200+AJ201*$C$201+AJ202*$C$202+AJ203*$C$203</f>
        <v>0.17502499999999999</v>
      </c>
      <c r="AK194" s="10">
        <f>+AJ194/AI194</f>
        <v>1</v>
      </c>
      <c r="AL194" s="46" t="e">
        <f>+AL200*$C$200+AL201*$C$201+AL202*$C$202+AL203*$C$203+#REF!*#REF!</f>
        <v>#REF!</v>
      </c>
      <c r="AM194" s="46" t="e">
        <f>+AM200*$C$200+AM201*$C$201+AM202*$C$202+AM203*$C$203+#REF!*#REF!</f>
        <v>#REF!</v>
      </c>
      <c r="AN194" s="46" t="e">
        <f>+AN200*$C$200+AN201*$C$201+AN202*$C$202+AN203*$C$203+#REF!*#REF!</f>
        <v>#REF!</v>
      </c>
      <c r="AO194" s="46" t="e">
        <f>+AO200*$C$200+AO201*$C$201+AO202*$C$202+AO203*$C$203+#REF!*#REF!</f>
        <v>#REF!</v>
      </c>
      <c r="AP194" s="46" t="e">
        <f>+AP200*$C$200+AP201*$C$201+AP202*$C$202+AP203*$C$203+#REF!*#REF!</f>
        <v>#REF!</v>
      </c>
    </row>
    <row r="195" spans="1:42" ht="30" hidden="1" customHeight="1" x14ac:dyDescent="0.25">
      <c r="A195" s="78" t="s">
        <v>150</v>
      </c>
      <c r="B195" s="224" t="s">
        <v>151</v>
      </c>
      <c r="C195" s="76">
        <v>0.25</v>
      </c>
      <c r="D195" s="74">
        <v>1</v>
      </c>
      <c r="E195" s="74">
        <v>1</v>
      </c>
      <c r="F195" s="75">
        <f t="shared" si="199"/>
        <v>1</v>
      </c>
      <c r="G195" s="74"/>
      <c r="H195" s="74"/>
      <c r="I195" s="76" t="e">
        <f t="shared" ref="I195:I199" si="206">+H195/G195</f>
        <v>#DIV/0!</v>
      </c>
      <c r="J195" s="74"/>
      <c r="K195" s="74"/>
      <c r="L195" s="76"/>
      <c r="M195" s="74"/>
      <c r="N195" s="74"/>
      <c r="O195" s="74"/>
      <c r="P195" s="74"/>
      <c r="Q195" s="74"/>
      <c r="R195" s="74"/>
      <c r="S195" s="74"/>
      <c r="T195" s="74"/>
      <c r="U195" s="74"/>
      <c r="V195" s="74"/>
      <c r="W195" s="74"/>
      <c r="X195" s="74"/>
      <c r="Y195" s="76">
        <f t="shared" si="191"/>
        <v>1</v>
      </c>
      <c r="Z195" s="76">
        <f t="shared" ref="Z195:AA199" si="207">+D195+G195+J195+M195+P195</f>
        <v>1</v>
      </c>
      <c r="AA195" s="76">
        <f t="shared" si="207"/>
        <v>1</v>
      </c>
      <c r="AB195" s="76">
        <f t="shared" ref="AB195:AB199" si="208">+Z195-AA195</f>
        <v>0</v>
      </c>
      <c r="AC195" s="76">
        <f t="shared" ref="AC195:AC199" si="209">+P195</f>
        <v>0</v>
      </c>
      <c r="AD195" s="76">
        <f t="shared" ref="AD195:AD199" si="210">+S195+T195+U195+V195+W195+X195</f>
        <v>0</v>
      </c>
      <c r="AE195" s="75">
        <f>+AB195+AD195</f>
        <v>0</v>
      </c>
      <c r="AF195" s="94"/>
      <c r="AG195" s="75"/>
      <c r="AH195" s="75"/>
      <c r="AI195" s="124"/>
      <c r="AJ195" s="254"/>
      <c r="AK195" s="254"/>
      <c r="AL195" s="124"/>
      <c r="AM195" s="124"/>
      <c r="AN195" s="124"/>
      <c r="AO195" s="124"/>
      <c r="AP195" s="124"/>
    </row>
    <row r="196" spans="1:42" ht="30" hidden="1" customHeight="1" x14ac:dyDescent="0.25">
      <c r="A196" s="78" t="s">
        <v>152</v>
      </c>
      <c r="B196" s="224" t="s">
        <v>153</v>
      </c>
      <c r="C196" s="76">
        <v>0.15</v>
      </c>
      <c r="D196" s="74">
        <v>1</v>
      </c>
      <c r="E196" s="74">
        <v>0.5</v>
      </c>
      <c r="F196" s="75">
        <f t="shared" si="199"/>
        <v>0.5</v>
      </c>
      <c r="G196" s="74"/>
      <c r="H196" s="74"/>
      <c r="I196" s="76" t="e">
        <f t="shared" si="206"/>
        <v>#DIV/0!</v>
      </c>
      <c r="J196" s="74"/>
      <c r="K196" s="74"/>
      <c r="L196" s="76"/>
      <c r="M196" s="74"/>
      <c r="N196" s="74"/>
      <c r="O196" s="74"/>
      <c r="P196" s="74"/>
      <c r="Q196" s="74"/>
      <c r="R196" s="74"/>
      <c r="S196" s="74"/>
      <c r="T196" s="74"/>
      <c r="U196" s="74"/>
      <c r="V196" s="74"/>
      <c r="W196" s="74"/>
      <c r="X196" s="74"/>
      <c r="Y196" s="76">
        <f t="shared" si="191"/>
        <v>1</v>
      </c>
      <c r="Z196" s="76">
        <f t="shared" si="207"/>
        <v>1</v>
      </c>
      <c r="AA196" s="76">
        <f t="shared" si="207"/>
        <v>0.5</v>
      </c>
      <c r="AB196" s="76">
        <f t="shared" si="208"/>
        <v>0.5</v>
      </c>
      <c r="AC196" s="76">
        <f t="shared" si="209"/>
        <v>0</v>
      </c>
      <c r="AD196" s="76">
        <f t="shared" si="210"/>
        <v>0</v>
      </c>
      <c r="AE196" s="75">
        <f>+AB196+AD196</f>
        <v>0.5</v>
      </c>
      <c r="AF196" s="94"/>
      <c r="AG196" s="75"/>
      <c r="AH196" s="75"/>
      <c r="AI196" s="124"/>
      <c r="AJ196" s="254"/>
      <c r="AK196" s="254"/>
      <c r="AL196" s="124"/>
      <c r="AM196" s="124"/>
      <c r="AN196" s="124"/>
      <c r="AO196" s="124"/>
      <c r="AP196" s="124"/>
    </row>
    <row r="197" spans="1:42" ht="30" hidden="1" customHeight="1" x14ac:dyDescent="0.25">
      <c r="A197" s="78" t="s">
        <v>154</v>
      </c>
      <c r="B197" s="224" t="s">
        <v>155</v>
      </c>
      <c r="C197" s="76">
        <v>0.15</v>
      </c>
      <c r="D197" s="74">
        <v>9.0909090909090912E-2</v>
      </c>
      <c r="E197" s="74">
        <v>9.0909090909090912E-2</v>
      </c>
      <c r="F197" s="75">
        <f t="shared" si="199"/>
        <v>1</v>
      </c>
      <c r="G197" s="74">
        <v>9.0909090909090912E-2</v>
      </c>
      <c r="H197" s="74">
        <v>9.0909090909090912E-2</v>
      </c>
      <c r="I197" s="76">
        <f t="shared" si="206"/>
        <v>1</v>
      </c>
      <c r="J197" s="74">
        <v>9.0909090909090912E-2</v>
      </c>
      <c r="K197" s="74">
        <v>0.09</v>
      </c>
      <c r="L197" s="76">
        <f t="shared" ref="L197:L199" si="211">+K197/J197</f>
        <v>0.99</v>
      </c>
      <c r="M197" s="74">
        <v>9.0909090909090912E-2</v>
      </c>
      <c r="N197" s="74">
        <v>9.0909090909090912E-2</v>
      </c>
      <c r="O197" s="74">
        <f>+N197/M197</f>
        <v>1</v>
      </c>
      <c r="P197" s="74">
        <v>9.0909090909090912E-2</v>
      </c>
      <c r="Q197" s="74">
        <v>9.0909090909090912E-2</v>
      </c>
      <c r="R197" s="76">
        <f t="shared" ref="R197" si="212">+Q197/P197</f>
        <v>1</v>
      </c>
      <c r="S197" s="74">
        <v>9.0909090909090912E-2</v>
      </c>
      <c r="T197" s="74">
        <v>9.0909090909090912E-2</v>
      </c>
      <c r="U197" s="74">
        <v>9.0909090909090912E-2</v>
      </c>
      <c r="V197" s="74">
        <v>9.0909090909090912E-2</v>
      </c>
      <c r="W197" s="74">
        <v>9.0909090909090912E-2</v>
      </c>
      <c r="X197" s="74">
        <v>9.0909090909090912E-2</v>
      </c>
      <c r="Y197" s="76">
        <f t="shared" si="191"/>
        <v>1.0000000000000002</v>
      </c>
      <c r="Z197" s="76">
        <f t="shared" si="207"/>
        <v>0.45454545454545459</v>
      </c>
      <c r="AA197" s="76">
        <f t="shared" si="207"/>
        <v>0.45363636363636373</v>
      </c>
      <c r="AB197" s="76">
        <f t="shared" si="208"/>
        <v>9.0909090909085943E-4</v>
      </c>
      <c r="AC197" s="76">
        <f t="shared" si="209"/>
        <v>9.0909090909090912E-2</v>
      </c>
      <c r="AD197" s="76">
        <f t="shared" si="210"/>
        <v>0.54545454545454553</v>
      </c>
      <c r="AE197" s="75">
        <f>+AB197+AD197</f>
        <v>0.54636363636363638</v>
      </c>
      <c r="AF197" s="94" t="s">
        <v>146</v>
      </c>
      <c r="AG197" s="75"/>
      <c r="AH197" s="75"/>
      <c r="AI197" s="124"/>
      <c r="AJ197" s="254"/>
      <c r="AK197" s="254"/>
      <c r="AL197" s="124"/>
      <c r="AM197" s="124"/>
      <c r="AN197" s="124"/>
      <c r="AO197" s="124"/>
      <c r="AP197" s="124"/>
    </row>
    <row r="198" spans="1:42" ht="30" hidden="1" customHeight="1" x14ac:dyDescent="0.25">
      <c r="A198" s="78" t="s">
        <v>156</v>
      </c>
      <c r="B198" s="224" t="s">
        <v>157</v>
      </c>
      <c r="C198" s="76">
        <v>0.25</v>
      </c>
      <c r="D198" s="74">
        <v>1</v>
      </c>
      <c r="E198" s="74">
        <v>0.5</v>
      </c>
      <c r="F198" s="75">
        <f t="shared" si="199"/>
        <v>0.5</v>
      </c>
      <c r="G198" s="74"/>
      <c r="H198" s="74"/>
      <c r="I198" s="76" t="e">
        <f t="shared" si="206"/>
        <v>#DIV/0!</v>
      </c>
      <c r="J198" s="74"/>
      <c r="K198" s="74"/>
      <c r="L198" s="76"/>
      <c r="M198" s="74"/>
      <c r="N198" s="74"/>
      <c r="O198" s="74"/>
      <c r="P198" s="74"/>
      <c r="Q198" s="74"/>
      <c r="R198" s="74"/>
      <c r="S198" s="74"/>
      <c r="T198" s="74"/>
      <c r="U198" s="74"/>
      <c r="V198" s="74"/>
      <c r="W198" s="74"/>
      <c r="X198" s="74"/>
      <c r="Y198" s="76">
        <f t="shared" si="191"/>
        <v>1</v>
      </c>
      <c r="Z198" s="76">
        <f t="shared" si="207"/>
        <v>1</v>
      </c>
      <c r="AA198" s="76">
        <f t="shared" si="207"/>
        <v>0.5</v>
      </c>
      <c r="AB198" s="76">
        <f t="shared" si="208"/>
        <v>0.5</v>
      </c>
      <c r="AC198" s="76">
        <f t="shared" si="209"/>
        <v>0</v>
      </c>
      <c r="AD198" s="76">
        <f t="shared" si="210"/>
        <v>0</v>
      </c>
      <c r="AE198" s="75">
        <f>+AB198+AD198</f>
        <v>0.5</v>
      </c>
      <c r="AF198" s="94"/>
      <c r="AG198" s="75"/>
      <c r="AH198" s="75"/>
      <c r="AI198" s="124"/>
      <c r="AJ198" s="254"/>
      <c r="AK198" s="254"/>
      <c r="AL198" s="124"/>
      <c r="AM198" s="124"/>
      <c r="AN198" s="124"/>
      <c r="AO198" s="124"/>
      <c r="AP198" s="124"/>
    </row>
    <row r="199" spans="1:42" ht="30" hidden="1" customHeight="1" x14ac:dyDescent="0.25">
      <c r="A199" s="78" t="s">
        <v>158</v>
      </c>
      <c r="B199" s="224" t="s">
        <v>159</v>
      </c>
      <c r="C199" s="76">
        <v>0.2</v>
      </c>
      <c r="D199" s="74"/>
      <c r="E199" s="74"/>
      <c r="F199" s="75"/>
      <c r="G199" s="74">
        <v>0.1</v>
      </c>
      <c r="H199" s="74">
        <v>0.1</v>
      </c>
      <c r="I199" s="76">
        <f t="shared" si="206"/>
        <v>1</v>
      </c>
      <c r="J199" s="74">
        <v>0.1</v>
      </c>
      <c r="K199" s="74">
        <v>0</v>
      </c>
      <c r="L199" s="76">
        <f t="shared" si="211"/>
        <v>0</v>
      </c>
      <c r="M199" s="74">
        <v>0.1</v>
      </c>
      <c r="N199" s="74">
        <v>0.1</v>
      </c>
      <c r="O199" s="74">
        <f>+N199/M199</f>
        <v>1</v>
      </c>
      <c r="P199" s="74">
        <v>0.1</v>
      </c>
      <c r="Q199" s="74">
        <v>0.1</v>
      </c>
      <c r="R199" s="76">
        <f t="shared" ref="R199" si="213">+Q199/P199</f>
        <v>1</v>
      </c>
      <c r="S199" s="74">
        <v>0.1</v>
      </c>
      <c r="T199" s="74">
        <v>0.1</v>
      </c>
      <c r="U199" s="74">
        <v>0.1</v>
      </c>
      <c r="V199" s="74">
        <v>0.1</v>
      </c>
      <c r="W199" s="74">
        <v>0.1</v>
      </c>
      <c r="X199" s="74">
        <v>0.1</v>
      </c>
      <c r="Y199" s="76">
        <f t="shared" si="191"/>
        <v>0.99999999999999989</v>
      </c>
      <c r="Z199" s="76">
        <f t="shared" si="207"/>
        <v>0.4</v>
      </c>
      <c r="AA199" s="76">
        <f t="shared" si="207"/>
        <v>0.30000000000000004</v>
      </c>
      <c r="AB199" s="76">
        <f t="shared" si="208"/>
        <v>9.9999999999999978E-2</v>
      </c>
      <c r="AC199" s="76">
        <f t="shared" si="209"/>
        <v>0.1</v>
      </c>
      <c r="AD199" s="76">
        <f t="shared" si="210"/>
        <v>0.6</v>
      </c>
      <c r="AE199" s="75">
        <f>+AB199+AD199</f>
        <v>0.7</v>
      </c>
      <c r="AF199" s="94" t="s">
        <v>146</v>
      </c>
      <c r="AG199" s="75"/>
      <c r="AH199" s="75"/>
      <c r="AI199" s="124"/>
      <c r="AJ199" s="254"/>
      <c r="AK199" s="254"/>
      <c r="AL199" s="124"/>
      <c r="AM199" s="124"/>
      <c r="AN199" s="124"/>
      <c r="AO199" s="124"/>
      <c r="AP199" s="124"/>
    </row>
    <row r="200" spans="1:42" ht="49.5" customHeight="1" x14ac:dyDescent="0.25">
      <c r="A200" s="314" t="s">
        <v>546</v>
      </c>
      <c r="B200" s="151" t="s">
        <v>403</v>
      </c>
      <c r="C200" s="5">
        <v>0.25</v>
      </c>
      <c r="D200" s="27"/>
      <c r="E200" s="27"/>
      <c r="F200" s="42"/>
      <c r="G200" s="27"/>
      <c r="H200" s="27"/>
      <c r="I200" s="5"/>
      <c r="J200" s="27"/>
      <c r="K200" s="27"/>
      <c r="L200" s="5"/>
      <c r="M200" s="27"/>
      <c r="N200" s="27"/>
      <c r="O200" s="27"/>
      <c r="P200" s="27"/>
      <c r="Q200" s="27"/>
      <c r="R200" s="5"/>
      <c r="S200" s="27"/>
      <c r="T200" s="27"/>
      <c r="U200" s="27"/>
      <c r="V200" s="27"/>
      <c r="W200" s="27"/>
      <c r="X200" s="27"/>
      <c r="Y200" s="5"/>
      <c r="Z200" s="5"/>
      <c r="AA200" s="5"/>
      <c r="AB200" s="5"/>
      <c r="AC200" s="5"/>
      <c r="AD200" s="5"/>
      <c r="AE200" s="42"/>
      <c r="AF200" s="9"/>
      <c r="AG200" s="42"/>
      <c r="AH200" s="149" t="s">
        <v>408</v>
      </c>
      <c r="AI200" s="150">
        <v>0.2</v>
      </c>
      <c r="AJ200" s="150">
        <v>0.2</v>
      </c>
      <c r="AK200" s="5">
        <f t="shared" ref="AK200:AK203" si="214">+AJ200/AI200</f>
        <v>1</v>
      </c>
      <c r="AL200" s="150">
        <v>0.2</v>
      </c>
      <c r="AM200" s="150">
        <v>0.2</v>
      </c>
      <c r="AN200" s="150">
        <v>0.2</v>
      </c>
      <c r="AO200" s="150">
        <v>0.2</v>
      </c>
      <c r="AP200" s="150">
        <v>0</v>
      </c>
    </row>
    <row r="201" spans="1:42" ht="90" customHeight="1" x14ac:dyDescent="0.25">
      <c r="A201" s="314"/>
      <c r="B201" s="151" t="s">
        <v>404</v>
      </c>
      <c r="C201" s="5">
        <v>0.25</v>
      </c>
      <c r="D201" s="27"/>
      <c r="E201" s="27"/>
      <c r="F201" s="42"/>
      <c r="G201" s="27"/>
      <c r="H201" s="27"/>
      <c r="I201" s="5"/>
      <c r="J201" s="27"/>
      <c r="K201" s="27"/>
      <c r="L201" s="5"/>
      <c r="M201" s="27"/>
      <c r="N201" s="27"/>
      <c r="O201" s="27"/>
      <c r="P201" s="27"/>
      <c r="Q201" s="27"/>
      <c r="R201" s="5"/>
      <c r="S201" s="27"/>
      <c r="T201" s="27"/>
      <c r="U201" s="27"/>
      <c r="V201" s="27"/>
      <c r="W201" s="27"/>
      <c r="X201" s="27"/>
      <c r="Y201" s="5"/>
      <c r="Z201" s="5"/>
      <c r="AA201" s="5"/>
      <c r="AB201" s="5"/>
      <c r="AC201" s="5"/>
      <c r="AD201" s="5"/>
      <c r="AE201" s="42"/>
      <c r="AF201" s="9"/>
      <c r="AG201" s="42"/>
      <c r="AH201" s="149" t="s">
        <v>409</v>
      </c>
      <c r="AI201" s="100">
        <v>0.16669999999999999</v>
      </c>
      <c r="AJ201" s="263">
        <v>0.16669999999999999</v>
      </c>
      <c r="AK201" s="5">
        <f t="shared" si="214"/>
        <v>1</v>
      </c>
      <c r="AL201" s="100">
        <v>0.16669999999999999</v>
      </c>
      <c r="AM201" s="100">
        <v>0.16669999999999999</v>
      </c>
      <c r="AN201" s="100">
        <v>0.16669999999999999</v>
      </c>
      <c r="AO201" s="100">
        <v>0.16669999999999999</v>
      </c>
      <c r="AP201" s="100">
        <v>0.16669999999999999</v>
      </c>
    </row>
    <row r="202" spans="1:42" ht="77.25" customHeight="1" x14ac:dyDescent="0.25">
      <c r="A202" s="314"/>
      <c r="B202" s="151" t="s">
        <v>405</v>
      </c>
      <c r="C202" s="5">
        <v>0.25</v>
      </c>
      <c r="D202" s="27"/>
      <c r="E202" s="27"/>
      <c r="F202" s="42"/>
      <c r="G202" s="27"/>
      <c r="H202" s="27"/>
      <c r="I202" s="5"/>
      <c r="J202" s="27"/>
      <c r="K202" s="27"/>
      <c r="L202" s="5"/>
      <c r="M202" s="27"/>
      <c r="N202" s="27"/>
      <c r="O202" s="27"/>
      <c r="P202" s="27"/>
      <c r="Q202" s="27"/>
      <c r="R202" s="5"/>
      <c r="S202" s="27"/>
      <c r="T202" s="27"/>
      <c r="U202" s="27"/>
      <c r="V202" s="27"/>
      <c r="W202" s="27"/>
      <c r="X202" s="27"/>
      <c r="Y202" s="5"/>
      <c r="Z202" s="5"/>
      <c r="AA202" s="5"/>
      <c r="AB202" s="5"/>
      <c r="AC202" s="5"/>
      <c r="AD202" s="5"/>
      <c r="AE202" s="42"/>
      <c r="AF202" s="9"/>
      <c r="AG202" s="42"/>
      <c r="AH202" s="149" t="s">
        <v>410</v>
      </c>
      <c r="AI202" s="100">
        <v>0.16669999999999999</v>
      </c>
      <c r="AJ202" s="263">
        <v>0.16669999999999999</v>
      </c>
      <c r="AK202" s="5">
        <f t="shared" si="214"/>
        <v>1</v>
      </c>
      <c r="AL202" s="100">
        <v>0.16669999999999999</v>
      </c>
      <c r="AM202" s="100">
        <v>0.16669999999999999</v>
      </c>
      <c r="AN202" s="100">
        <v>0.16669999999999999</v>
      </c>
      <c r="AO202" s="100">
        <v>0.16669999999999999</v>
      </c>
      <c r="AP202" s="100">
        <v>0.16669999999999999</v>
      </c>
    </row>
    <row r="203" spans="1:42" ht="43.5" customHeight="1" x14ac:dyDescent="0.25">
      <c r="A203" s="314"/>
      <c r="B203" s="151" t="s">
        <v>406</v>
      </c>
      <c r="C203" s="5">
        <v>0.25</v>
      </c>
      <c r="D203" s="27"/>
      <c r="E203" s="27"/>
      <c r="F203" s="42"/>
      <c r="G203" s="27"/>
      <c r="H203" s="27"/>
      <c r="I203" s="5"/>
      <c r="J203" s="27"/>
      <c r="K203" s="27"/>
      <c r="L203" s="5"/>
      <c r="M203" s="27"/>
      <c r="N203" s="27"/>
      <c r="O203" s="27"/>
      <c r="P203" s="27"/>
      <c r="Q203" s="27"/>
      <c r="R203" s="5"/>
      <c r="S203" s="27"/>
      <c r="T203" s="27"/>
      <c r="U203" s="27"/>
      <c r="V203" s="27"/>
      <c r="W203" s="27"/>
      <c r="X203" s="27"/>
      <c r="Y203" s="5"/>
      <c r="Z203" s="5"/>
      <c r="AA203" s="5"/>
      <c r="AB203" s="5"/>
      <c r="AC203" s="5"/>
      <c r="AD203" s="5"/>
      <c r="AE203" s="42"/>
      <c r="AF203" s="9"/>
      <c r="AG203" s="42"/>
      <c r="AH203" s="149" t="s">
        <v>411</v>
      </c>
      <c r="AI203" s="100">
        <v>0.16669999999999999</v>
      </c>
      <c r="AJ203" s="263">
        <v>0.16669999999999999</v>
      </c>
      <c r="AK203" s="5">
        <f t="shared" si="214"/>
        <v>1</v>
      </c>
      <c r="AL203" s="100">
        <v>0.16669999999999999</v>
      </c>
      <c r="AM203" s="100">
        <v>0.16669999999999999</v>
      </c>
      <c r="AN203" s="100">
        <v>0.16669999999999999</v>
      </c>
      <c r="AO203" s="100">
        <v>0.16669999999999999</v>
      </c>
      <c r="AP203" s="100">
        <v>0.16669999999999999</v>
      </c>
    </row>
    <row r="204" spans="1:42" ht="45.75" customHeight="1" x14ac:dyDescent="0.25">
      <c r="A204" s="49"/>
      <c r="B204" s="270" t="s">
        <v>160</v>
      </c>
      <c r="C204" s="8">
        <v>0.25</v>
      </c>
      <c r="D204" s="50">
        <f>+D205*$C$205+D206*$C$206</f>
        <v>4.5454545454545456E-2</v>
      </c>
      <c r="E204" s="50">
        <f>+E205*$C$205+E206*$C$206</f>
        <v>4.5454545454545456E-2</v>
      </c>
      <c r="F204" s="10">
        <v>0</v>
      </c>
      <c r="G204" s="50">
        <f t="shared" ref="G204:X204" si="215">+G205*$C$205+G206*$C$206</f>
        <v>0.54545454545454541</v>
      </c>
      <c r="H204" s="50">
        <f t="shared" si="215"/>
        <v>0.54545454545454541</v>
      </c>
      <c r="I204" s="10">
        <f>+H204/G204</f>
        <v>1</v>
      </c>
      <c r="J204" s="50">
        <f t="shared" si="215"/>
        <v>4.5454545454545456E-2</v>
      </c>
      <c r="K204" s="50">
        <f t="shared" si="215"/>
        <v>4.4999999999999998E-2</v>
      </c>
      <c r="L204" s="10">
        <f>+K204/J204</f>
        <v>0.99</v>
      </c>
      <c r="M204" s="50">
        <f t="shared" si="215"/>
        <v>4.5454545454545456E-2</v>
      </c>
      <c r="N204" s="50">
        <f t="shared" si="215"/>
        <v>4.5454545454545456E-2</v>
      </c>
      <c r="O204" s="44">
        <f>+N204/M204</f>
        <v>1</v>
      </c>
      <c r="P204" s="50">
        <f t="shared" si="215"/>
        <v>4.5454545454545456E-2</v>
      </c>
      <c r="Q204" s="50">
        <f t="shared" si="215"/>
        <v>4.5454545454545456E-2</v>
      </c>
      <c r="R204" s="38">
        <f>+Q204/P204</f>
        <v>1</v>
      </c>
      <c r="S204" s="50">
        <f t="shared" si="215"/>
        <v>4.5454545454545456E-2</v>
      </c>
      <c r="T204" s="50">
        <f t="shared" si="215"/>
        <v>4.5454545454545456E-2</v>
      </c>
      <c r="U204" s="50">
        <f t="shared" si="215"/>
        <v>4.5454545454545456E-2</v>
      </c>
      <c r="V204" s="50">
        <f t="shared" si="215"/>
        <v>4.5454545454545456E-2</v>
      </c>
      <c r="W204" s="50">
        <f t="shared" si="215"/>
        <v>4.5454545454545456E-2</v>
      </c>
      <c r="X204" s="50">
        <f t="shared" si="215"/>
        <v>4.5454545454545456E-2</v>
      </c>
      <c r="Y204" s="8">
        <f t="shared" si="191"/>
        <v>0.99999999999999956</v>
      </c>
      <c r="Z204" s="50">
        <f t="shared" ref="Z204:AD204" si="216">+Z205*$C$205+Z206*$C$206</f>
        <v>0.72727272727272729</v>
      </c>
      <c r="AA204" s="46">
        <f t="shared" si="216"/>
        <v>0.72681818181818181</v>
      </c>
      <c r="AB204" s="46">
        <f t="shared" si="216"/>
        <v>4.5454545454542972E-4</v>
      </c>
      <c r="AC204" s="46">
        <f t="shared" si="216"/>
        <v>4.5454545454545456E-2</v>
      </c>
      <c r="AD204" s="46">
        <f t="shared" si="216"/>
        <v>0.27272727272727276</v>
      </c>
      <c r="AE204" s="46">
        <f>+AE205*$C$205+AE206*$C$206</f>
        <v>0.27318181818181819</v>
      </c>
      <c r="AF204" s="215"/>
      <c r="AG204" s="46">
        <v>0.27318181818181819</v>
      </c>
      <c r="AH204" s="46"/>
      <c r="AI204" s="46">
        <f>+AI207*$C$207+AI208*$C$208+AI209*$C$209+AI210*$C$210+AI211*$C$211+AI212*$C$212+AI213*$C$213+AI214*$C$214+AI215*$C$215</f>
        <v>0.19444722000000003</v>
      </c>
      <c r="AJ204" s="46">
        <f>+AJ207*$C$207+AJ208*$C$208+AJ209*$C$209+AJ210*$C$210+AJ211*$C$211+AJ212*$C$212+AJ213*$C$213+AJ214*$C$214+AJ215*$C$215</f>
        <v>0.19444722000000003</v>
      </c>
      <c r="AK204" s="10">
        <f>+AJ204/AI204</f>
        <v>1</v>
      </c>
      <c r="AL204" s="46">
        <f t="shared" ref="AL204:AP204" si="217">+AL207*$C$207+AL208*$C$208+AL209*$C$209+AL210*$C$210+AL211*$C$211+AL212*$C$212+AL213*$C$213+AL214*$C$214+AL215*$C$215</f>
        <v>0.16111722000000001</v>
      </c>
      <c r="AM204" s="46">
        <f t="shared" si="217"/>
        <v>0.13334221999999998</v>
      </c>
      <c r="AN204" s="46">
        <f t="shared" si="217"/>
        <v>0.24444222000000004</v>
      </c>
      <c r="AO204" s="46">
        <f t="shared" si="217"/>
        <v>0.13334221999999998</v>
      </c>
      <c r="AP204" s="46">
        <f t="shared" si="217"/>
        <v>0.13334221999999998</v>
      </c>
    </row>
    <row r="205" spans="1:42" ht="30" hidden="1" customHeight="1" x14ac:dyDescent="0.25">
      <c r="A205" s="101" t="s">
        <v>161</v>
      </c>
      <c r="B205" s="224" t="s">
        <v>162</v>
      </c>
      <c r="C205" s="76">
        <v>0.5</v>
      </c>
      <c r="D205" s="98"/>
      <c r="E205" s="98"/>
      <c r="F205" s="75"/>
      <c r="G205" s="98">
        <v>1</v>
      </c>
      <c r="H205" s="98">
        <v>1</v>
      </c>
      <c r="I205" s="76">
        <f t="shared" ref="I205:I206" si="218">+H205/G205</f>
        <v>1</v>
      </c>
      <c r="J205" s="98"/>
      <c r="K205" s="98"/>
      <c r="L205" s="76"/>
      <c r="M205" s="98"/>
      <c r="N205" s="98"/>
      <c r="O205" s="98"/>
      <c r="P205" s="98"/>
      <c r="Q205" s="98"/>
      <c r="R205" s="98"/>
      <c r="S205" s="98"/>
      <c r="T205" s="98"/>
      <c r="U205" s="98"/>
      <c r="V205" s="98"/>
      <c r="W205" s="98"/>
      <c r="X205" s="98"/>
      <c r="Y205" s="76">
        <f t="shared" si="191"/>
        <v>1</v>
      </c>
      <c r="Z205" s="76">
        <f t="shared" ref="Z205:AA206" si="219">+D205+G205+J205+M205+P205</f>
        <v>1</v>
      </c>
      <c r="AA205" s="76">
        <f t="shared" si="219"/>
        <v>1</v>
      </c>
      <c r="AB205" s="76">
        <f t="shared" ref="AB205:AB206" si="220">+Z205-AA205</f>
        <v>0</v>
      </c>
      <c r="AC205" s="76">
        <f t="shared" ref="AC205:AC206" si="221">+P205</f>
        <v>0</v>
      </c>
      <c r="AD205" s="76">
        <f t="shared" ref="AD205:AD206" si="222">+S205+T205+U205+V205+W205+X205</f>
        <v>0</v>
      </c>
      <c r="AE205" s="75">
        <f>+AB205+AD205</f>
        <v>0</v>
      </c>
      <c r="AF205" s="94"/>
      <c r="AG205" s="75"/>
      <c r="AH205" s="75"/>
      <c r="AI205" s="124"/>
      <c r="AJ205" s="254"/>
      <c r="AK205" s="254"/>
      <c r="AL205" s="124"/>
      <c r="AM205" s="124"/>
      <c r="AN205" s="124"/>
      <c r="AO205" s="124"/>
      <c r="AP205" s="124"/>
    </row>
    <row r="206" spans="1:42" ht="30" hidden="1" customHeight="1" x14ac:dyDescent="0.25">
      <c r="A206" s="101" t="s">
        <v>163</v>
      </c>
      <c r="B206" s="224" t="s">
        <v>164</v>
      </c>
      <c r="C206" s="76">
        <v>0.5</v>
      </c>
      <c r="D206" s="74">
        <v>9.0909090909090912E-2</v>
      </c>
      <c r="E206" s="74">
        <v>9.0909090909090912E-2</v>
      </c>
      <c r="F206" s="75">
        <f t="shared" ref="F206" si="223">+E206/D206</f>
        <v>1</v>
      </c>
      <c r="G206" s="74">
        <v>9.0909090909090912E-2</v>
      </c>
      <c r="H206" s="74">
        <v>9.0909090909090912E-2</v>
      </c>
      <c r="I206" s="76">
        <f t="shared" si="218"/>
        <v>1</v>
      </c>
      <c r="J206" s="74">
        <v>9.0909090909090912E-2</v>
      </c>
      <c r="K206" s="74">
        <v>0.09</v>
      </c>
      <c r="L206" s="76">
        <f t="shared" ref="L206" si="224">+K206/J206</f>
        <v>0.99</v>
      </c>
      <c r="M206" s="74">
        <v>9.0909090909090912E-2</v>
      </c>
      <c r="N206" s="74">
        <v>9.0909090909090912E-2</v>
      </c>
      <c r="O206" s="74">
        <f>+N206/M206</f>
        <v>1</v>
      </c>
      <c r="P206" s="74">
        <v>9.0909090909090912E-2</v>
      </c>
      <c r="Q206" s="74">
        <v>9.0909090909090912E-2</v>
      </c>
      <c r="R206" s="76">
        <f t="shared" ref="R206" si="225">+Q206/P206</f>
        <v>1</v>
      </c>
      <c r="S206" s="74">
        <v>9.0909090909090912E-2</v>
      </c>
      <c r="T206" s="74">
        <v>9.0909090909090912E-2</v>
      </c>
      <c r="U206" s="74">
        <v>9.0909090909090912E-2</v>
      </c>
      <c r="V206" s="74">
        <v>9.0909090909090912E-2</v>
      </c>
      <c r="W206" s="74">
        <v>9.0909090909090912E-2</v>
      </c>
      <c r="X206" s="74">
        <v>9.0909090909090912E-2</v>
      </c>
      <c r="Y206" s="76">
        <f t="shared" si="191"/>
        <v>1.0000000000000002</v>
      </c>
      <c r="Z206" s="76">
        <f t="shared" si="219"/>
        <v>0.45454545454545459</v>
      </c>
      <c r="AA206" s="76">
        <f t="shared" si="219"/>
        <v>0.45363636363636373</v>
      </c>
      <c r="AB206" s="76">
        <f t="shared" si="220"/>
        <v>9.0909090909085943E-4</v>
      </c>
      <c r="AC206" s="76">
        <f t="shared" si="221"/>
        <v>9.0909090909090912E-2</v>
      </c>
      <c r="AD206" s="76">
        <f t="shared" si="222"/>
        <v>0.54545454545454553</v>
      </c>
      <c r="AE206" s="75">
        <f>+AB206+AD206</f>
        <v>0.54636363636363638</v>
      </c>
      <c r="AF206" s="94" t="s">
        <v>146</v>
      </c>
      <c r="AG206" s="75"/>
      <c r="AH206" s="75"/>
      <c r="AI206" s="124"/>
      <c r="AJ206" s="254"/>
      <c r="AK206" s="254"/>
      <c r="AL206" s="124"/>
      <c r="AM206" s="124"/>
      <c r="AN206" s="124"/>
      <c r="AO206" s="124"/>
      <c r="AP206" s="124"/>
    </row>
    <row r="207" spans="1:42" ht="45" x14ac:dyDescent="0.25">
      <c r="A207" s="314" t="s">
        <v>546</v>
      </c>
      <c r="B207" s="232" t="s">
        <v>413</v>
      </c>
      <c r="C207" s="5">
        <v>0.1111</v>
      </c>
      <c r="D207" s="5"/>
      <c r="E207" s="5"/>
      <c r="F207" s="5"/>
      <c r="G207" s="5"/>
      <c r="H207" s="5"/>
      <c r="I207" s="5"/>
      <c r="J207" s="5"/>
      <c r="K207" s="5"/>
      <c r="L207" s="5"/>
      <c r="M207" s="5"/>
      <c r="N207" s="5"/>
      <c r="O207" s="5"/>
      <c r="P207" s="5"/>
      <c r="Q207" s="5"/>
      <c r="R207" s="5"/>
      <c r="S207" s="5"/>
      <c r="T207" s="5"/>
      <c r="U207" s="5"/>
      <c r="V207" s="5"/>
      <c r="W207" s="5"/>
      <c r="X207" s="5"/>
      <c r="Y207" s="5">
        <f t="shared" si="191"/>
        <v>0</v>
      </c>
      <c r="Z207" s="5"/>
      <c r="AA207" s="5"/>
      <c r="AB207" s="5"/>
      <c r="AC207" s="5"/>
      <c r="AD207" s="5"/>
      <c r="AE207" s="5"/>
      <c r="AF207" s="9"/>
      <c r="AG207" s="5"/>
      <c r="AH207" s="145" t="s">
        <v>420</v>
      </c>
      <c r="AI207" s="100">
        <v>0.16669999999999999</v>
      </c>
      <c r="AJ207" s="263">
        <v>0.16669999999999999</v>
      </c>
      <c r="AK207" s="5">
        <f t="shared" ref="AK207:AK215" si="226">+AJ207/AI207</f>
        <v>1</v>
      </c>
      <c r="AL207" s="100">
        <v>0.16669999999999999</v>
      </c>
      <c r="AM207" s="100">
        <v>0.16669999999999999</v>
      </c>
      <c r="AN207" s="100">
        <v>0.16669999999999999</v>
      </c>
      <c r="AO207" s="100">
        <v>0.16669999999999999</v>
      </c>
      <c r="AP207" s="100">
        <v>0.16669999999999999</v>
      </c>
    </row>
    <row r="208" spans="1:42" ht="45" x14ac:dyDescent="0.25">
      <c r="A208" s="314"/>
      <c r="B208" s="232" t="s">
        <v>414</v>
      </c>
      <c r="C208" s="5">
        <v>0.1111</v>
      </c>
      <c r="D208" s="5"/>
      <c r="E208" s="5"/>
      <c r="F208" s="5"/>
      <c r="G208" s="5"/>
      <c r="H208" s="5"/>
      <c r="I208" s="5"/>
      <c r="J208" s="5"/>
      <c r="K208" s="5"/>
      <c r="L208" s="5"/>
      <c r="M208" s="5"/>
      <c r="N208" s="5"/>
      <c r="O208" s="5"/>
      <c r="P208" s="5"/>
      <c r="Q208" s="5"/>
      <c r="R208" s="5"/>
      <c r="S208" s="5"/>
      <c r="T208" s="5"/>
      <c r="U208" s="5"/>
      <c r="V208" s="5"/>
      <c r="W208" s="5"/>
      <c r="X208" s="5"/>
      <c r="Y208" s="5">
        <f t="shared" si="191"/>
        <v>0</v>
      </c>
      <c r="Z208" s="5"/>
      <c r="AA208" s="5"/>
      <c r="AB208" s="5"/>
      <c r="AC208" s="5"/>
      <c r="AD208" s="5"/>
      <c r="AE208" s="5"/>
      <c r="AF208" s="9"/>
      <c r="AG208" s="5"/>
      <c r="AH208" s="145" t="s">
        <v>421</v>
      </c>
      <c r="AI208" s="152"/>
      <c r="AJ208" s="152"/>
      <c r="AK208" s="5"/>
      <c r="AL208" s="152">
        <v>0</v>
      </c>
      <c r="AM208" s="152">
        <v>0</v>
      </c>
      <c r="AN208" s="152">
        <v>1</v>
      </c>
      <c r="AO208" s="152">
        <v>0</v>
      </c>
      <c r="AP208" s="152">
        <v>0</v>
      </c>
    </row>
    <row r="209" spans="1:42" ht="30" customHeight="1" x14ac:dyDescent="0.25">
      <c r="A209" s="314"/>
      <c r="B209" s="232" t="s">
        <v>415</v>
      </c>
      <c r="C209" s="5">
        <v>0.1111</v>
      </c>
      <c r="D209" s="5"/>
      <c r="E209" s="5"/>
      <c r="F209" s="5"/>
      <c r="G209" s="5"/>
      <c r="H209" s="5"/>
      <c r="I209" s="5"/>
      <c r="J209" s="5"/>
      <c r="K209" s="5"/>
      <c r="L209" s="5"/>
      <c r="M209" s="5"/>
      <c r="N209" s="5"/>
      <c r="O209" s="5"/>
      <c r="P209" s="5"/>
      <c r="Q209" s="5"/>
      <c r="R209" s="5"/>
      <c r="S209" s="5"/>
      <c r="T209" s="5"/>
      <c r="U209" s="5"/>
      <c r="V209" s="5"/>
      <c r="W209" s="5"/>
      <c r="X209" s="5"/>
      <c r="Y209" s="5">
        <f t="shared" si="191"/>
        <v>0</v>
      </c>
      <c r="Z209" s="5"/>
      <c r="AA209" s="5"/>
      <c r="AB209" s="5"/>
      <c r="AC209" s="5"/>
      <c r="AD209" s="5"/>
      <c r="AE209" s="5"/>
      <c r="AF209" s="9"/>
      <c r="AG209" s="5"/>
      <c r="AH209" s="145" t="s">
        <v>422</v>
      </c>
      <c r="AI209" s="100">
        <v>0.16669999999999999</v>
      </c>
      <c r="AJ209" s="263">
        <v>0.16669999999999999</v>
      </c>
      <c r="AK209" s="5">
        <f t="shared" si="226"/>
        <v>1</v>
      </c>
      <c r="AL209" s="100">
        <v>0.16669999999999999</v>
      </c>
      <c r="AM209" s="100">
        <v>0.16669999999999999</v>
      </c>
      <c r="AN209" s="100">
        <v>0.16669999999999999</v>
      </c>
      <c r="AO209" s="100">
        <v>0.16669999999999999</v>
      </c>
      <c r="AP209" s="100">
        <v>0.16669999999999999</v>
      </c>
    </row>
    <row r="210" spans="1:42" ht="45.75" customHeight="1" x14ac:dyDescent="0.25">
      <c r="A210" s="314"/>
      <c r="B210" s="232" t="s">
        <v>416</v>
      </c>
      <c r="C210" s="5">
        <v>0.1111</v>
      </c>
      <c r="D210" s="5"/>
      <c r="E210" s="5"/>
      <c r="F210" s="5"/>
      <c r="G210" s="5"/>
      <c r="H210" s="5"/>
      <c r="I210" s="5"/>
      <c r="J210" s="5"/>
      <c r="K210" s="5"/>
      <c r="L210" s="5"/>
      <c r="M210" s="5"/>
      <c r="N210" s="5"/>
      <c r="O210" s="5"/>
      <c r="P210" s="5"/>
      <c r="Q210" s="5"/>
      <c r="R210" s="5"/>
      <c r="S210" s="5"/>
      <c r="T210" s="5"/>
      <c r="U210" s="5"/>
      <c r="V210" s="5"/>
      <c r="W210" s="5"/>
      <c r="X210" s="5"/>
      <c r="Y210" s="5"/>
      <c r="Z210" s="5"/>
      <c r="AA210" s="5"/>
      <c r="AB210" s="5"/>
      <c r="AC210" s="5"/>
      <c r="AD210" s="5"/>
      <c r="AE210" s="5"/>
      <c r="AF210" s="9"/>
      <c r="AG210" s="5"/>
      <c r="AH210" s="145" t="s">
        <v>423</v>
      </c>
      <c r="AI210" s="152">
        <v>0.75</v>
      </c>
      <c r="AJ210" s="152">
        <v>0.75</v>
      </c>
      <c r="AK210" s="5">
        <f t="shared" si="226"/>
        <v>1</v>
      </c>
      <c r="AL210" s="152">
        <v>0.25</v>
      </c>
      <c r="AM210" s="152">
        <v>0</v>
      </c>
      <c r="AN210" s="152">
        <v>0</v>
      </c>
      <c r="AO210" s="152">
        <v>0</v>
      </c>
      <c r="AP210" s="152">
        <v>0</v>
      </c>
    </row>
    <row r="211" spans="1:42" ht="42" hidden="1" customHeight="1" x14ac:dyDescent="0.25">
      <c r="A211" s="314"/>
      <c r="B211" s="232" t="s">
        <v>407</v>
      </c>
      <c r="C211" s="5">
        <v>0.1111</v>
      </c>
      <c r="D211" s="5"/>
      <c r="E211" s="5"/>
      <c r="F211" s="5"/>
      <c r="G211" s="5"/>
      <c r="H211" s="5"/>
      <c r="I211" s="5"/>
      <c r="J211" s="5"/>
      <c r="K211" s="5"/>
      <c r="L211" s="5"/>
      <c r="M211" s="5"/>
      <c r="N211" s="5"/>
      <c r="O211" s="5"/>
      <c r="P211" s="5"/>
      <c r="Q211" s="5"/>
      <c r="R211" s="5"/>
      <c r="S211" s="5"/>
      <c r="T211" s="5"/>
      <c r="U211" s="5"/>
      <c r="V211" s="5"/>
      <c r="W211" s="5"/>
      <c r="X211" s="5"/>
      <c r="Y211" s="5"/>
      <c r="Z211" s="5"/>
      <c r="AA211" s="5"/>
      <c r="AB211" s="5"/>
      <c r="AC211" s="5"/>
      <c r="AD211" s="5"/>
      <c r="AE211" s="5"/>
      <c r="AF211" s="9"/>
      <c r="AG211" s="5"/>
      <c r="AH211" s="145" t="s">
        <v>412</v>
      </c>
      <c r="AI211" s="152"/>
      <c r="AJ211" s="152"/>
      <c r="AK211" s="5"/>
      <c r="AL211" s="152">
        <v>0.2</v>
      </c>
      <c r="AM211" s="152">
        <v>0.2</v>
      </c>
      <c r="AN211" s="152">
        <v>0.2</v>
      </c>
      <c r="AO211" s="152">
        <v>0.2</v>
      </c>
      <c r="AP211" s="152">
        <v>0.2</v>
      </c>
    </row>
    <row r="212" spans="1:42" ht="30" customHeight="1" x14ac:dyDescent="0.25">
      <c r="A212" s="314"/>
      <c r="B212" s="232" t="s">
        <v>417</v>
      </c>
      <c r="C212" s="5">
        <v>0.1111</v>
      </c>
      <c r="D212" s="5"/>
      <c r="E212" s="5"/>
      <c r="F212" s="5"/>
      <c r="G212" s="5"/>
      <c r="H212" s="5"/>
      <c r="I212" s="5"/>
      <c r="J212" s="5"/>
      <c r="K212" s="5"/>
      <c r="L212" s="5"/>
      <c r="M212" s="5"/>
      <c r="N212" s="5"/>
      <c r="O212" s="5"/>
      <c r="P212" s="5"/>
      <c r="Q212" s="5"/>
      <c r="R212" s="5"/>
      <c r="S212" s="5"/>
      <c r="T212" s="5"/>
      <c r="U212" s="5"/>
      <c r="V212" s="5"/>
      <c r="W212" s="5"/>
      <c r="X212" s="5"/>
      <c r="Y212" s="5"/>
      <c r="Z212" s="5"/>
      <c r="AA212" s="5"/>
      <c r="AB212" s="5"/>
      <c r="AC212" s="5"/>
      <c r="AD212" s="5"/>
      <c r="AE212" s="5"/>
      <c r="AF212" s="9"/>
      <c r="AG212" s="5"/>
      <c r="AH212" s="145" t="s">
        <v>424</v>
      </c>
      <c r="AI212" s="100">
        <v>0.16669999999999999</v>
      </c>
      <c r="AJ212" s="263">
        <v>0.16669999999999999</v>
      </c>
      <c r="AK212" s="5">
        <f t="shared" si="226"/>
        <v>1</v>
      </c>
      <c r="AL212" s="100">
        <v>0.16669999999999999</v>
      </c>
      <c r="AM212" s="100">
        <v>0.16669999999999999</v>
      </c>
      <c r="AN212" s="100">
        <v>0.16669999999999999</v>
      </c>
      <c r="AO212" s="100">
        <v>0.16669999999999999</v>
      </c>
      <c r="AP212" s="100">
        <v>0.16669999999999999</v>
      </c>
    </row>
    <row r="213" spans="1:42" ht="30" x14ac:dyDescent="0.25">
      <c r="A213" s="314"/>
      <c r="B213" s="232" t="s">
        <v>406</v>
      </c>
      <c r="C213" s="5">
        <v>0.1111</v>
      </c>
      <c r="D213" s="5"/>
      <c r="E213" s="5"/>
      <c r="F213" s="5"/>
      <c r="G213" s="5"/>
      <c r="H213" s="5"/>
      <c r="I213" s="5"/>
      <c r="J213" s="5"/>
      <c r="K213" s="5"/>
      <c r="L213" s="5"/>
      <c r="M213" s="5"/>
      <c r="N213" s="5"/>
      <c r="O213" s="5"/>
      <c r="P213" s="5"/>
      <c r="Q213" s="5"/>
      <c r="R213" s="5"/>
      <c r="S213" s="5"/>
      <c r="T213" s="5"/>
      <c r="U213" s="5"/>
      <c r="V213" s="5"/>
      <c r="W213" s="5"/>
      <c r="X213" s="5"/>
      <c r="Y213" s="5"/>
      <c r="Z213" s="5"/>
      <c r="AA213" s="5"/>
      <c r="AB213" s="5"/>
      <c r="AC213" s="5"/>
      <c r="AD213" s="5"/>
      <c r="AE213" s="5"/>
      <c r="AF213" s="9"/>
      <c r="AG213" s="5"/>
      <c r="AH213" s="145" t="s">
        <v>411</v>
      </c>
      <c r="AI213" s="100">
        <v>0.16669999999999999</v>
      </c>
      <c r="AJ213" s="263">
        <v>0.16669999999999999</v>
      </c>
      <c r="AK213" s="5">
        <f t="shared" si="226"/>
        <v>1</v>
      </c>
      <c r="AL213" s="100">
        <v>0.16669999999999999</v>
      </c>
      <c r="AM213" s="100">
        <v>0.16669999999999999</v>
      </c>
      <c r="AN213" s="100">
        <v>0.16669999999999999</v>
      </c>
      <c r="AO213" s="100">
        <v>0.16669999999999999</v>
      </c>
      <c r="AP213" s="100">
        <v>0.16669999999999999</v>
      </c>
    </row>
    <row r="214" spans="1:42" ht="38.25" customHeight="1" x14ac:dyDescent="0.25">
      <c r="A214" s="314"/>
      <c r="B214" s="232" t="s">
        <v>418</v>
      </c>
      <c r="C214" s="5">
        <v>0.1111</v>
      </c>
      <c r="D214" s="5"/>
      <c r="E214" s="5"/>
      <c r="F214" s="5"/>
      <c r="G214" s="5"/>
      <c r="H214" s="5"/>
      <c r="I214" s="5"/>
      <c r="J214" s="5"/>
      <c r="K214" s="5"/>
      <c r="L214" s="5"/>
      <c r="M214" s="5"/>
      <c r="N214" s="5"/>
      <c r="O214" s="5"/>
      <c r="P214" s="5"/>
      <c r="Q214" s="5"/>
      <c r="R214" s="5"/>
      <c r="S214" s="5"/>
      <c r="T214" s="5"/>
      <c r="U214" s="5"/>
      <c r="V214" s="5"/>
      <c r="W214" s="5"/>
      <c r="X214" s="5"/>
      <c r="Y214" s="5">
        <f t="shared" si="191"/>
        <v>0</v>
      </c>
      <c r="Z214" s="5"/>
      <c r="AA214" s="5"/>
      <c r="AB214" s="5"/>
      <c r="AC214" s="5"/>
      <c r="AD214" s="5"/>
      <c r="AE214" s="5"/>
      <c r="AF214" s="9"/>
      <c r="AG214" s="5"/>
      <c r="AH214" s="145" t="s">
        <v>425</v>
      </c>
      <c r="AI214" s="100">
        <v>0.16669999999999999</v>
      </c>
      <c r="AJ214" s="263">
        <v>0.16669999999999999</v>
      </c>
      <c r="AK214" s="5">
        <f t="shared" si="226"/>
        <v>1</v>
      </c>
      <c r="AL214" s="100">
        <v>0.16669999999999999</v>
      </c>
      <c r="AM214" s="100">
        <v>0.16669999999999999</v>
      </c>
      <c r="AN214" s="100">
        <v>0.16669999999999999</v>
      </c>
      <c r="AO214" s="100">
        <v>0.16669999999999999</v>
      </c>
      <c r="AP214" s="100">
        <v>0.16669999999999999</v>
      </c>
    </row>
    <row r="215" spans="1:42" ht="54" customHeight="1" x14ac:dyDescent="0.25">
      <c r="A215" s="314"/>
      <c r="B215" s="232" t="s">
        <v>419</v>
      </c>
      <c r="C215" s="5">
        <v>0.1111</v>
      </c>
      <c r="D215" s="5"/>
      <c r="E215" s="5"/>
      <c r="F215" s="5"/>
      <c r="G215" s="5"/>
      <c r="H215" s="5"/>
      <c r="I215" s="5"/>
      <c r="J215" s="5"/>
      <c r="K215" s="5"/>
      <c r="L215" s="5"/>
      <c r="M215" s="5"/>
      <c r="N215" s="5"/>
      <c r="O215" s="5"/>
      <c r="P215" s="5"/>
      <c r="Q215" s="5"/>
      <c r="R215" s="5"/>
      <c r="S215" s="5"/>
      <c r="T215" s="5"/>
      <c r="U215" s="5"/>
      <c r="V215" s="5"/>
      <c r="W215" s="5"/>
      <c r="X215" s="5"/>
      <c r="Y215" s="5">
        <f t="shared" si="191"/>
        <v>0</v>
      </c>
      <c r="Z215" s="5"/>
      <c r="AA215" s="5"/>
      <c r="AB215" s="5"/>
      <c r="AC215" s="5"/>
      <c r="AD215" s="5"/>
      <c r="AE215" s="5"/>
      <c r="AF215" s="9"/>
      <c r="AG215" s="5"/>
      <c r="AH215" s="145" t="s">
        <v>400</v>
      </c>
      <c r="AI215" s="100">
        <v>0.16669999999999999</v>
      </c>
      <c r="AJ215" s="263">
        <v>0.16669999999999999</v>
      </c>
      <c r="AK215" s="5">
        <f t="shared" si="226"/>
        <v>1</v>
      </c>
      <c r="AL215" s="100">
        <v>0.16669999999999999</v>
      </c>
      <c r="AM215" s="100">
        <v>0.16669999999999999</v>
      </c>
      <c r="AN215" s="100">
        <v>0.16669999999999999</v>
      </c>
      <c r="AO215" s="100">
        <v>0.16669999999999999</v>
      </c>
      <c r="AP215" s="100">
        <v>0.16669999999999999</v>
      </c>
    </row>
    <row r="216" spans="1:42" ht="30" hidden="1" customHeight="1" x14ac:dyDescent="0.25">
      <c r="A216" s="314"/>
      <c r="B216" s="236"/>
      <c r="C216" s="5"/>
      <c r="D216" s="5"/>
      <c r="E216" s="5"/>
      <c r="F216" s="5"/>
      <c r="G216" s="5"/>
      <c r="H216" s="5"/>
      <c r="I216" s="5"/>
      <c r="J216" s="5"/>
      <c r="K216" s="5"/>
      <c r="L216" s="5"/>
      <c r="M216" s="5"/>
      <c r="N216" s="5"/>
      <c r="O216" s="5"/>
      <c r="P216" s="5"/>
      <c r="Q216" s="5"/>
      <c r="R216" s="5"/>
      <c r="S216" s="5"/>
      <c r="T216" s="5"/>
      <c r="U216" s="5"/>
      <c r="V216" s="5"/>
      <c r="W216" s="5"/>
      <c r="X216" s="5"/>
      <c r="Y216" s="5">
        <f t="shared" si="191"/>
        <v>0</v>
      </c>
      <c r="Z216" s="5"/>
      <c r="AA216" s="5"/>
      <c r="AB216" s="5"/>
      <c r="AC216" s="5"/>
      <c r="AD216" s="5"/>
      <c r="AE216" s="5"/>
      <c r="AF216" s="9"/>
      <c r="AG216" s="5"/>
      <c r="AH216" s="5"/>
      <c r="AI216" s="55"/>
      <c r="AJ216" s="55"/>
      <c r="AK216" s="55"/>
      <c r="AL216" s="55"/>
      <c r="AM216" s="55"/>
      <c r="AN216" s="55"/>
      <c r="AO216" s="55"/>
      <c r="AP216" s="55"/>
    </row>
    <row r="217" spans="1:42" ht="30" hidden="1" customHeight="1" x14ac:dyDescent="0.25">
      <c r="A217" s="133"/>
      <c r="B217" s="236"/>
      <c r="C217" s="5"/>
      <c r="D217" s="5"/>
      <c r="E217" s="5"/>
      <c r="F217" s="5"/>
      <c r="G217" s="5"/>
      <c r="H217" s="5"/>
      <c r="I217" s="5"/>
      <c r="J217" s="5"/>
      <c r="K217" s="5"/>
      <c r="L217" s="5"/>
      <c r="M217" s="5"/>
      <c r="N217" s="5"/>
      <c r="O217" s="5"/>
      <c r="P217" s="5"/>
      <c r="Q217" s="5"/>
      <c r="R217" s="5"/>
      <c r="S217" s="5"/>
      <c r="T217" s="5"/>
      <c r="U217" s="5"/>
      <c r="V217" s="5"/>
      <c r="W217" s="5"/>
      <c r="X217" s="5"/>
      <c r="Y217" s="5">
        <f t="shared" si="191"/>
        <v>0</v>
      </c>
      <c r="Z217" s="5"/>
      <c r="AA217" s="5"/>
      <c r="AB217" s="5"/>
      <c r="AC217" s="5"/>
      <c r="AD217" s="5"/>
      <c r="AE217" s="5"/>
      <c r="AF217" s="9"/>
      <c r="AG217" s="5"/>
      <c r="AH217" s="5"/>
      <c r="AI217" s="55"/>
      <c r="AJ217" s="55"/>
      <c r="AK217" s="55"/>
      <c r="AL217" s="55"/>
      <c r="AM217" s="55"/>
      <c r="AN217" s="55"/>
      <c r="AO217" s="55"/>
      <c r="AP217" s="55"/>
    </row>
    <row r="218" spans="1:42" ht="30" customHeight="1" x14ac:dyDescent="0.25">
      <c r="A218" s="133"/>
      <c r="B218" s="236" t="s">
        <v>17</v>
      </c>
      <c r="C218" s="5"/>
      <c r="D218" s="5"/>
      <c r="E218" s="5"/>
      <c r="F218" s="5"/>
      <c r="G218" s="5"/>
      <c r="H218" s="5"/>
      <c r="I218" s="5"/>
      <c r="J218" s="5"/>
      <c r="K218" s="5"/>
      <c r="L218" s="5"/>
      <c r="M218" s="5"/>
      <c r="N218" s="5"/>
      <c r="O218" s="5"/>
      <c r="P218" s="5"/>
      <c r="Q218" s="5"/>
      <c r="R218" s="5"/>
      <c r="S218" s="5"/>
      <c r="T218" s="5"/>
      <c r="U218" s="5"/>
      <c r="V218" s="5"/>
      <c r="W218" s="5"/>
      <c r="X218" s="5"/>
      <c r="Y218" s="5">
        <f t="shared" si="191"/>
        <v>0</v>
      </c>
      <c r="Z218" s="5"/>
      <c r="AA218" s="5"/>
      <c r="AB218" s="5"/>
      <c r="AC218" s="5"/>
      <c r="AD218" s="5"/>
      <c r="AE218" s="5"/>
      <c r="AF218" s="9"/>
      <c r="AG218" s="5"/>
      <c r="AH218" s="5"/>
      <c r="AI218" s="55"/>
      <c r="AJ218" s="55"/>
      <c r="AK218" s="55"/>
      <c r="AL218" s="55"/>
      <c r="AM218" s="55"/>
      <c r="AN218" s="55"/>
      <c r="AO218" s="55"/>
      <c r="AP218" s="55"/>
    </row>
    <row r="219" spans="1:42" ht="30" customHeight="1" x14ac:dyDescent="0.25">
      <c r="A219" s="325" t="s">
        <v>27</v>
      </c>
      <c r="B219" s="325"/>
      <c r="C219" s="125"/>
      <c r="D219" s="33">
        <f>+D187*$C$187+D194*$C$194+D204*$C$204</f>
        <v>0.32499999999999996</v>
      </c>
      <c r="E219" s="33">
        <f>+E187*$C$187+E194*$C$194+E204*$C$204</f>
        <v>0.27499999999999997</v>
      </c>
      <c r="F219" s="33">
        <f t="shared" ref="F219" si="227">+E219/D219</f>
        <v>0.84615384615384615</v>
      </c>
      <c r="G219" s="33">
        <f>+G187*$C$187+G194*$C$194+G204*$C$204</f>
        <v>0.29249999999999998</v>
      </c>
      <c r="H219" s="33">
        <f>+H187*$C$187+H194*$C$194+H204*$C$204</f>
        <v>0.16749999999999998</v>
      </c>
      <c r="I219" s="17">
        <f>+H219/G219</f>
        <v>0.57264957264957261</v>
      </c>
      <c r="J219" s="33">
        <f>+J187*$C$187+J194*$C$194+J204*$C$204</f>
        <v>4.2499999999999996E-2</v>
      </c>
      <c r="K219" s="33">
        <f>+K187*$C$187+K194*$C$194+K204*$C$204</f>
        <v>3.7124999999999998E-2</v>
      </c>
      <c r="L219" s="17">
        <f>+K219/J219</f>
        <v>0.87352941176470589</v>
      </c>
      <c r="M219" s="33">
        <f>+M187*$C$187+M194*$C$194+M204*$C$204</f>
        <v>4.2499999999999996E-2</v>
      </c>
      <c r="N219" s="33">
        <f>+N187*$C$187+N194*$C$194+N204*$C$204</f>
        <v>3.3409090909090902E-2</v>
      </c>
      <c r="O219" s="33">
        <f>+N219/M219</f>
        <v>0.7860962566844919</v>
      </c>
      <c r="P219" s="33">
        <f>+P187*$C$187+P194*$C$194+P204*$C$204</f>
        <v>4.2499999999999996E-2</v>
      </c>
      <c r="Q219" s="33">
        <f>+Q187*$C$187+Q194*$C$194+Q204*$C$204</f>
        <v>4.2499999999999996E-2</v>
      </c>
      <c r="R219" s="33">
        <f>+Q219/P219</f>
        <v>1</v>
      </c>
      <c r="S219" s="33">
        <f t="shared" ref="S219:X219" si="228">+S187*$C$187+S194*$C$194+S204*$C$204</f>
        <v>4.2499999999999996E-2</v>
      </c>
      <c r="T219" s="33">
        <f t="shared" si="228"/>
        <v>4.2499999999999996E-2</v>
      </c>
      <c r="U219" s="33">
        <f t="shared" si="228"/>
        <v>4.2499999999999996E-2</v>
      </c>
      <c r="V219" s="33">
        <f t="shared" si="228"/>
        <v>4.2499999999999996E-2</v>
      </c>
      <c r="W219" s="33">
        <f t="shared" si="228"/>
        <v>4.2499999999999996E-2</v>
      </c>
      <c r="X219" s="33">
        <f t="shared" si="228"/>
        <v>4.2499999999999996E-2</v>
      </c>
      <c r="Y219" s="8">
        <f t="shared" si="191"/>
        <v>0.99999999999999978</v>
      </c>
      <c r="Z219" s="33">
        <f t="shared" ref="Z219:AE219" si="229">+Z187*$C$187+Z194*$C$194+Z204*$C$204</f>
        <v>0.74500000000000011</v>
      </c>
      <c r="AA219" s="33">
        <f t="shared" si="229"/>
        <v>0.55553409090909089</v>
      </c>
      <c r="AB219" s="33">
        <f t="shared" si="229"/>
        <v>0.18946590909090905</v>
      </c>
      <c r="AC219" s="33">
        <f t="shared" si="229"/>
        <v>4.2499999999999996E-2</v>
      </c>
      <c r="AD219" s="33">
        <f t="shared" si="229"/>
        <v>0.255</v>
      </c>
      <c r="AE219" s="33">
        <f t="shared" si="229"/>
        <v>0.44446590909090911</v>
      </c>
      <c r="AF219" s="35"/>
      <c r="AG219" s="33">
        <v>0.44446590909090911</v>
      </c>
      <c r="AH219" s="125"/>
      <c r="AI219" s="125">
        <f>+(AI187*$C$187+AI194*$C$194+AI204*$C$204)*$AG$219</f>
        <v>7.8100685059261363E-2</v>
      </c>
      <c r="AJ219" s="255">
        <f>+(AJ187*$C$187+AJ194*$C$194+AJ204*$C$204)*$AG$219</f>
        <v>7.0320976019488626E-2</v>
      </c>
      <c r="AK219" s="255">
        <f t="shared" ref="AK219" si="230">+AJ219/AI219</f>
        <v>0.90038872214924059</v>
      </c>
      <c r="AL219" s="125" t="e">
        <f>+(AL187*$C$187+AL194*$C$194+AL204*$C$204)*$AG$219</f>
        <v>#REF!</v>
      </c>
      <c r="AM219" s="125" t="e">
        <f>+(AM187*$C$187+AM194*$C$194+AM204*$C$204)*$AG$219</f>
        <v>#REF!</v>
      </c>
      <c r="AN219" s="125" t="e">
        <f>+(AN187*$C$187+AN194*$C$194+AN204*$C$204)*$AG$219</f>
        <v>#REF!</v>
      </c>
      <c r="AO219" s="125" t="e">
        <f>+(AO187*$C$187+AO194*$C$194+AO204*$C$204)*$AG$219</f>
        <v>#REF!</v>
      </c>
      <c r="AP219" s="125" t="e">
        <f>+(AP187*$C$187+AP194*$C$194+AP204*$C$204)*$AG$219</f>
        <v>#REF!</v>
      </c>
    </row>
    <row r="220" spans="1:42" ht="30" customHeight="1" x14ac:dyDescent="0.25">
      <c r="B220" s="226"/>
      <c r="F220" s="52"/>
      <c r="H220" s="19"/>
    </row>
    <row r="221" spans="1:42" ht="30" customHeight="1" x14ac:dyDescent="0.25">
      <c r="B221" s="226"/>
      <c r="H221" s="19"/>
      <c r="AD221" s="2"/>
      <c r="AE221" s="2"/>
      <c r="AG221" s="2"/>
      <c r="AH221" s="2"/>
    </row>
    <row r="222" spans="1:42" ht="30" customHeight="1" x14ac:dyDescent="0.25">
      <c r="A222" s="342" t="s">
        <v>0</v>
      </c>
      <c r="B222" s="342"/>
      <c r="C222" s="342"/>
      <c r="D222" s="342"/>
      <c r="E222" s="342"/>
      <c r="F222" s="342"/>
      <c r="G222" s="342"/>
      <c r="H222" s="342"/>
      <c r="I222" s="342"/>
      <c r="J222" s="342"/>
      <c r="K222" s="342"/>
      <c r="L222" s="342"/>
      <c r="M222" s="342"/>
      <c r="N222" s="342"/>
      <c r="O222" s="342"/>
      <c r="P222" s="342"/>
      <c r="Q222" s="342"/>
      <c r="R222" s="342"/>
      <c r="S222" s="342"/>
      <c r="T222" s="342"/>
      <c r="U222" s="342"/>
      <c r="V222" s="342"/>
      <c r="W222" s="342"/>
      <c r="X222" s="342"/>
      <c r="Y222" s="342"/>
      <c r="Z222" s="342"/>
      <c r="AA222" s="342"/>
      <c r="AB222" s="342"/>
      <c r="AC222" s="342"/>
      <c r="AD222" s="342"/>
      <c r="AE222" s="342"/>
      <c r="AF222" s="342"/>
      <c r="AG222" s="342"/>
      <c r="AH222" s="342"/>
      <c r="AI222" s="342"/>
      <c r="AJ222" s="342"/>
      <c r="AK222" s="342"/>
      <c r="AL222" s="342"/>
      <c r="AM222" s="342"/>
      <c r="AN222" s="342"/>
      <c r="AO222" s="342"/>
      <c r="AP222" s="342"/>
    </row>
    <row r="223" spans="1:42" ht="30" customHeight="1" x14ac:dyDescent="0.25">
      <c r="A223" s="342" t="s">
        <v>1</v>
      </c>
      <c r="B223" s="342"/>
      <c r="C223" s="342"/>
      <c r="D223" s="342"/>
      <c r="E223" s="342"/>
      <c r="F223" s="342"/>
      <c r="G223" s="342"/>
      <c r="H223" s="342"/>
      <c r="I223" s="342"/>
      <c r="J223" s="342"/>
      <c r="K223" s="342"/>
      <c r="L223" s="342"/>
      <c r="M223" s="342"/>
      <c r="N223" s="342"/>
      <c r="O223" s="342"/>
      <c r="P223" s="342"/>
      <c r="Q223" s="342"/>
      <c r="R223" s="342"/>
      <c r="S223" s="342"/>
      <c r="T223" s="342"/>
      <c r="U223" s="342"/>
      <c r="V223" s="342"/>
      <c r="W223" s="342"/>
      <c r="X223" s="342"/>
      <c r="Y223" s="342"/>
      <c r="Z223" s="342"/>
      <c r="AA223" s="342"/>
      <c r="AB223" s="342"/>
      <c r="AC223" s="342"/>
      <c r="AD223" s="342"/>
      <c r="AE223" s="342"/>
    </row>
    <row r="224" spans="1:42" ht="30" customHeight="1" x14ac:dyDescent="0.25">
      <c r="A224" s="342" t="s">
        <v>2</v>
      </c>
      <c r="B224" s="342"/>
      <c r="C224" s="342"/>
      <c r="D224" s="342"/>
      <c r="E224" s="342"/>
      <c r="F224" s="342"/>
      <c r="G224" s="342"/>
      <c r="H224" s="342"/>
      <c r="I224" s="342"/>
      <c r="J224" s="342"/>
      <c r="K224" s="342"/>
      <c r="L224" s="342"/>
      <c r="M224" s="342"/>
      <c r="N224" s="342"/>
      <c r="O224" s="342"/>
      <c r="P224" s="342"/>
      <c r="Q224" s="342"/>
      <c r="R224" s="342"/>
      <c r="S224" s="342"/>
      <c r="T224" s="342"/>
      <c r="U224" s="342"/>
      <c r="V224" s="342"/>
      <c r="W224" s="342"/>
      <c r="X224" s="342"/>
      <c r="Y224" s="342"/>
      <c r="Z224" s="342"/>
      <c r="AA224" s="342"/>
      <c r="AB224" s="342"/>
      <c r="AC224" s="342"/>
      <c r="AD224" s="342"/>
      <c r="AE224" s="342"/>
    </row>
    <row r="225" spans="1:42" ht="47.25" customHeight="1" x14ac:dyDescent="0.25">
      <c r="A225" s="355" t="s">
        <v>165</v>
      </c>
      <c r="B225" s="355"/>
      <c r="C225" s="355"/>
      <c r="D225" s="355"/>
      <c r="E225" s="355"/>
      <c r="F225" s="355"/>
      <c r="G225" s="355"/>
      <c r="H225" s="355"/>
      <c r="I225" s="355"/>
      <c r="J225" s="355"/>
      <c r="K225" s="355"/>
      <c r="L225" s="355"/>
      <c r="M225" s="355"/>
      <c r="N225" s="355"/>
      <c r="O225" s="355"/>
      <c r="P225" s="355"/>
      <c r="Q225" s="355"/>
      <c r="R225" s="355"/>
      <c r="S225" s="355"/>
      <c r="T225" s="355"/>
      <c r="U225" s="355"/>
      <c r="V225" s="355"/>
      <c r="W225" s="355"/>
      <c r="X225" s="355"/>
      <c r="Y225" s="355"/>
      <c r="Z225" s="355"/>
      <c r="AA225" s="355"/>
      <c r="AB225" s="355"/>
      <c r="AC225" s="355"/>
      <c r="AD225" s="355"/>
      <c r="AE225" s="355"/>
      <c r="AF225" s="355"/>
      <c r="AG225" s="355"/>
      <c r="AH225" s="355"/>
      <c r="AI225" s="355"/>
      <c r="AJ225" s="355"/>
      <c r="AK225" s="355"/>
    </row>
    <row r="226" spans="1:42" ht="30" customHeight="1" x14ac:dyDescent="0.25">
      <c r="A226" s="342" t="s">
        <v>29</v>
      </c>
      <c r="B226" s="342"/>
      <c r="C226" s="342"/>
      <c r="D226" s="342"/>
      <c r="E226" s="342"/>
      <c r="F226" s="342"/>
      <c r="G226" s="342"/>
      <c r="H226" s="342"/>
      <c r="I226" s="342"/>
      <c r="J226" s="342"/>
      <c r="K226" s="342"/>
      <c r="L226" s="342"/>
      <c r="M226" s="342"/>
      <c r="N226" s="342"/>
      <c r="O226" s="342"/>
      <c r="P226" s="342"/>
      <c r="Q226" s="342"/>
      <c r="R226" s="342"/>
      <c r="S226" s="342"/>
      <c r="T226" s="342"/>
      <c r="U226" s="342"/>
      <c r="V226" s="342"/>
      <c r="W226" s="342"/>
      <c r="X226" s="342"/>
      <c r="Y226" s="342"/>
      <c r="Z226" s="342"/>
      <c r="AA226" s="342"/>
      <c r="AB226" s="342"/>
      <c r="AC226" s="342"/>
      <c r="AD226" s="342"/>
      <c r="AE226" s="342"/>
    </row>
    <row r="227" spans="1:42" ht="30" customHeight="1" x14ac:dyDescent="0.3">
      <c r="A227" s="331"/>
      <c r="B227" s="331"/>
      <c r="C227" s="331"/>
      <c r="D227" s="331"/>
      <c r="E227" s="331"/>
      <c r="F227" s="331"/>
      <c r="G227" s="331"/>
      <c r="H227" s="331"/>
      <c r="I227" s="331"/>
      <c r="J227" s="331"/>
      <c r="K227" s="331"/>
      <c r="L227" s="331"/>
      <c r="M227" s="331"/>
      <c r="N227" s="331"/>
      <c r="O227" s="331"/>
      <c r="P227" s="331"/>
      <c r="Q227" s="331"/>
      <c r="R227" s="331"/>
      <c r="S227" s="331"/>
      <c r="T227" s="331"/>
      <c r="U227" s="331"/>
      <c r="V227" s="331"/>
      <c r="W227" s="331"/>
      <c r="X227" s="331"/>
      <c r="Y227" s="331"/>
      <c r="AI227" s="322" t="s">
        <v>556</v>
      </c>
      <c r="AJ227" s="322"/>
      <c r="AK227" s="322"/>
      <c r="AL227" s="322"/>
      <c r="AM227" s="322"/>
      <c r="AN227" s="322"/>
      <c r="AO227" s="322"/>
      <c r="AP227" s="322"/>
    </row>
    <row r="228" spans="1:42" ht="30" customHeight="1" x14ac:dyDescent="0.25">
      <c r="A228" s="335" t="s">
        <v>30</v>
      </c>
      <c r="B228" s="346" t="s">
        <v>31</v>
      </c>
      <c r="C228" s="335" t="s">
        <v>5</v>
      </c>
      <c r="D228" s="348" t="s">
        <v>32</v>
      </c>
      <c r="E228" s="349"/>
      <c r="F228" s="349"/>
      <c r="G228" s="349"/>
      <c r="H228" s="349"/>
      <c r="I228" s="349"/>
      <c r="J228" s="349"/>
      <c r="K228" s="349"/>
      <c r="L228" s="349"/>
      <c r="M228" s="349"/>
      <c r="N228" s="349"/>
      <c r="O228" s="349"/>
      <c r="P228" s="349"/>
      <c r="Q228" s="349"/>
      <c r="R228" s="349"/>
      <c r="S228" s="349"/>
      <c r="T228" s="349"/>
      <c r="U228" s="349"/>
      <c r="V228" s="349"/>
      <c r="W228" s="349"/>
      <c r="X228" s="349"/>
      <c r="Y228" s="350"/>
      <c r="Z228" s="340" t="s">
        <v>7</v>
      </c>
      <c r="AA228" s="340" t="s">
        <v>8</v>
      </c>
      <c r="AB228" s="340" t="s">
        <v>9</v>
      </c>
      <c r="AC228" s="341" t="s">
        <v>10</v>
      </c>
      <c r="AD228" s="292" t="s">
        <v>11</v>
      </c>
      <c r="AE228" s="292" t="s">
        <v>12</v>
      </c>
      <c r="AF228" s="329" t="s">
        <v>13</v>
      </c>
      <c r="AG228" s="292" t="s">
        <v>14</v>
      </c>
      <c r="AH228" s="283" t="s">
        <v>280</v>
      </c>
      <c r="AI228" s="301">
        <v>2017</v>
      </c>
      <c r="AJ228" s="301" t="s">
        <v>554</v>
      </c>
      <c r="AK228" s="301" t="s">
        <v>555</v>
      </c>
      <c r="AL228" s="301">
        <v>2018</v>
      </c>
      <c r="AM228" s="301">
        <v>2019</v>
      </c>
      <c r="AN228" s="301">
        <v>2020</v>
      </c>
      <c r="AO228" s="301">
        <v>2021</v>
      </c>
      <c r="AP228" s="301">
        <v>2022</v>
      </c>
    </row>
    <row r="229" spans="1:42" ht="30" customHeight="1" x14ac:dyDescent="0.25">
      <c r="A229" s="336" t="s">
        <v>30</v>
      </c>
      <c r="B229" s="347"/>
      <c r="C229" s="336" t="s">
        <v>5</v>
      </c>
      <c r="D229" s="3">
        <v>2012</v>
      </c>
      <c r="E229" s="3" t="s">
        <v>15</v>
      </c>
      <c r="F229" s="3" t="s">
        <v>16</v>
      </c>
      <c r="G229" s="3">
        <v>2013</v>
      </c>
      <c r="H229" s="3" t="s">
        <v>15</v>
      </c>
      <c r="I229" s="3" t="s">
        <v>16</v>
      </c>
      <c r="J229" s="3">
        <v>2014</v>
      </c>
      <c r="K229" s="3" t="s">
        <v>15</v>
      </c>
      <c r="L229" s="3" t="s">
        <v>16</v>
      </c>
      <c r="M229" s="3">
        <v>2015</v>
      </c>
      <c r="N229" s="3" t="s">
        <v>15</v>
      </c>
      <c r="O229" s="3" t="s">
        <v>16</v>
      </c>
      <c r="P229" s="3">
        <v>2016</v>
      </c>
      <c r="Q229" s="3" t="s">
        <v>15</v>
      </c>
      <c r="R229" s="3" t="s">
        <v>16</v>
      </c>
      <c r="S229" s="3">
        <v>2017</v>
      </c>
      <c r="T229" s="3">
        <v>2018</v>
      </c>
      <c r="U229" s="3">
        <v>2019</v>
      </c>
      <c r="V229" s="3">
        <v>2020</v>
      </c>
      <c r="W229" s="3">
        <v>2021</v>
      </c>
      <c r="X229" s="3">
        <v>2022</v>
      </c>
      <c r="Y229" s="3" t="s">
        <v>17</v>
      </c>
      <c r="Z229" s="340"/>
      <c r="AA229" s="340"/>
      <c r="AB229" s="340"/>
      <c r="AC229" s="341"/>
      <c r="AD229" s="292"/>
      <c r="AE229" s="292"/>
      <c r="AF229" s="329"/>
      <c r="AG229" s="292"/>
      <c r="AH229" s="283"/>
      <c r="AI229" s="301"/>
      <c r="AJ229" s="302"/>
      <c r="AK229" s="302"/>
      <c r="AL229" s="301"/>
      <c r="AM229" s="301"/>
      <c r="AN229" s="301"/>
      <c r="AO229" s="301"/>
      <c r="AP229" s="301"/>
    </row>
    <row r="230" spans="1:42" ht="50.25" customHeight="1" x14ac:dyDescent="0.25">
      <c r="A230" s="43"/>
      <c r="B230" s="268" t="s">
        <v>166</v>
      </c>
      <c r="C230" s="8">
        <v>0.25</v>
      </c>
      <c r="D230" s="44">
        <f>+D231*$C$231+D232*$C$232+D233*$C$233</f>
        <v>0.33</v>
      </c>
      <c r="E230" s="44">
        <f>+E231*$C$231+E232*$C$232+E233*$C$233</f>
        <v>0.33</v>
      </c>
      <c r="F230" s="10">
        <f t="shared" ref="F230:F246" si="231">+E230/D230</f>
        <v>1</v>
      </c>
      <c r="G230" s="44">
        <f t="shared" ref="G230:X230" si="232">+G231*$C$231+G232*$C$232+G233*$C$233</f>
        <v>0.33</v>
      </c>
      <c r="H230" s="10">
        <f t="shared" si="232"/>
        <v>0</v>
      </c>
      <c r="I230" s="10">
        <f>+H230/G230</f>
        <v>0</v>
      </c>
      <c r="J230" s="44">
        <f t="shared" si="232"/>
        <v>0</v>
      </c>
      <c r="K230" s="44"/>
      <c r="L230" s="10"/>
      <c r="M230" s="44">
        <f t="shared" si="232"/>
        <v>0</v>
      </c>
      <c r="N230" s="44"/>
      <c r="O230" s="44"/>
      <c r="P230" s="44">
        <f t="shared" si="232"/>
        <v>0.13600000000000001</v>
      </c>
      <c r="Q230" s="44">
        <f t="shared" si="232"/>
        <v>6.8000000000000005E-2</v>
      </c>
      <c r="R230" s="44">
        <f>+Q230/P230</f>
        <v>0.5</v>
      </c>
      <c r="S230" s="44">
        <f t="shared" si="232"/>
        <v>3.4000000000000002E-2</v>
      </c>
      <c r="T230" s="44">
        <f t="shared" si="232"/>
        <v>3.4000000000000002E-2</v>
      </c>
      <c r="U230" s="44">
        <f t="shared" si="232"/>
        <v>3.4000000000000002E-2</v>
      </c>
      <c r="V230" s="44">
        <f t="shared" si="232"/>
        <v>3.4000000000000002E-2</v>
      </c>
      <c r="W230" s="44">
        <f t="shared" si="232"/>
        <v>3.4000000000000002E-2</v>
      </c>
      <c r="X230" s="44">
        <f t="shared" si="232"/>
        <v>3.4000000000000002E-2</v>
      </c>
      <c r="Y230" s="8">
        <f t="shared" ref="Y230:Y259" si="233">+D230+G230+J230+M230+P230+S230+T230+U230+V230+W230+X230</f>
        <v>1.0000000000000002</v>
      </c>
      <c r="Z230" s="44">
        <f t="shared" ref="Z230:AD230" si="234">+Z231*$C$231+Z232*$C$232+Z233*$C$233</f>
        <v>0.79600000000000004</v>
      </c>
      <c r="AA230" s="44">
        <f t="shared" si="234"/>
        <v>0.72799999999999998</v>
      </c>
      <c r="AB230" s="44">
        <f t="shared" si="234"/>
        <v>6.8000000000000005E-2</v>
      </c>
      <c r="AC230" s="44">
        <f t="shared" si="234"/>
        <v>0.13600000000000001</v>
      </c>
      <c r="AD230" s="44">
        <f t="shared" si="234"/>
        <v>0.20400000000000001</v>
      </c>
      <c r="AE230" s="10">
        <f>+AD230+AB230</f>
        <v>0.27200000000000002</v>
      </c>
      <c r="AF230" s="45"/>
      <c r="AG230" s="10">
        <v>0.27200000000000002</v>
      </c>
      <c r="AH230" s="10"/>
      <c r="AI230" s="10">
        <f>+AI234*$C$234+AI235*$C$235+AI236*$C$236+AI237*$C$237+AI238*$C$238+AI239*$C$239+AI240*$C$240</f>
        <v>0.14292858</v>
      </c>
      <c r="AJ230" s="10">
        <f>+AJ234*$C$234+AJ235*$C$235+AJ236*$C$236+AJ237*$C$237+AJ238*$C$238+AJ239*$C$239+AJ240*$C$240</f>
        <v>0.140546437</v>
      </c>
      <c r="AK230" s="10">
        <f>+AJ230/AI230</f>
        <v>0.98333333333333328</v>
      </c>
      <c r="AL230" s="10">
        <f t="shared" ref="AL230:AP230" si="235">+AL234*$C$234+AL235*$C$235+AL236*$C$236+AL237*$C$237+AL238*$C$238+AL239*$C$239+AL240*$C$240</f>
        <v>0.19008558</v>
      </c>
      <c r="AM230" s="10">
        <f t="shared" si="235"/>
        <v>0.14292858</v>
      </c>
      <c r="AN230" s="10">
        <f t="shared" si="235"/>
        <v>0.19008558</v>
      </c>
      <c r="AO230" s="10">
        <f t="shared" si="235"/>
        <v>0.14292858</v>
      </c>
      <c r="AP230" s="10">
        <f t="shared" si="235"/>
        <v>0.19151457999999999</v>
      </c>
    </row>
    <row r="231" spans="1:42" ht="30" hidden="1" customHeight="1" x14ac:dyDescent="0.25">
      <c r="A231" s="78" t="s">
        <v>167</v>
      </c>
      <c r="B231" s="222" t="s">
        <v>168</v>
      </c>
      <c r="C231" s="76">
        <v>0.33</v>
      </c>
      <c r="D231" s="74"/>
      <c r="E231" s="74"/>
      <c r="F231" s="75"/>
      <c r="G231" s="74">
        <v>1</v>
      </c>
      <c r="H231" s="74">
        <v>0</v>
      </c>
      <c r="I231" s="76">
        <f t="shared" ref="I231:I233" si="236">+H231/G231</f>
        <v>0</v>
      </c>
      <c r="J231" s="74"/>
      <c r="K231" s="74"/>
      <c r="L231" s="76"/>
      <c r="M231" s="74"/>
      <c r="N231" s="74"/>
      <c r="O231" s="74"/>
      <c r="P231" s="74"/>
      <c r="Q231" s="74"/>
      <c r="R231" s="74"/>
      <c r="S231" s="74"/>
      <c r="T231" s="74"/>
      <c r="U231" s="74"/>
      <c r="V231" s="74"/>
      <c r="W231" s="74"/>
      <c r="X231" s="74"/>
      <c r="Y231" s="76">
        <f t="shared" si="233"/>
        <v>1</v>
      </c>
      <c r="Z231" s="76">
        <f t="shared" ref="Z231:AA233" si="237">+D231+G231+J231+M231+P231</f>
        <v>1</v>
      </c>
      <c r="AA231" s="76">
        <f>+E231+H231+K231+N231+Q231+100%</f>
        <v>1</v>
      </c>
      <c r="AB231" s="76">
        <f t="shared" ref="AB231:AB233" si="238">+Z231-AA231</f>
        <v>0</v>
      </c>
      <c r="AC231" s="76">
        <f t="shared" ref="AC231:AC233" si="239">+P231</f>
        <v>0</v>
      </c>
      <c r="AD231" s="76">
        <f t="shared" ref="AD231:AD233" si="240">+S231+T231+U231+V231+W231+X231</f>
        <v>0</v>
      </c>
      <c r="AE231" s="75">
        <f>+AB231+AD231</f>
        <v>0</v>
      </c>
      <c r="AF231" s="94"/>
      <c r="AG231" s="75"/>
      <c r="AH231" s="95"/>
    </row>
    <row r="232" spans="1:42" ht="30" hidden="1" customHeight="1" x14ac:dyDescent="0.25">
      <c r="A232" s="78" t="s">
        <v>169</v>
      </c>
      <c r="B232" s="222" t="s">
        <v>170</v>
      </c>
      <c r="C232" s="76">
        <v>0.33</v>
      </c>
      <c r="D232" s="74">
        <v>1</v>
      </c>
      <c r="E232" s="74">
        <v>1</v>
      </c>
      <c r="F232" s="75">
        <f t="shared" si="231"/>
        <v>1</v>
      </c>
      <c r="G232" s="74"/>
      <c r="H232" s="74"/>
      <c r="I232" s="76" t="e">
        <f t="shared" si="236"/>
        <v>#DIV/0!</v>
      </c>
      <c r="J232" s="74"/>
      <c r="K232" s="74"/>
      <c r="L232" s="76"/>
      <c r="M232" s="74"/>
      <c r="N232" s="74"/>
      <c r="O232" s="74"/>
      <c r="P232" s="74"/>
      <c r="Q232" s="74"/>
      <c r="R232" s="74"/>
      <c r="S232" s="74"/>
      <c r="T232" s="74"/>
      <c r="U232" s="74"/>
      <c r="V232" s="74"/>
      <c r="W232" s="74"/>
      <c r="X232" s="74"/>
      <c r="Y232" s="76">
        <f t="shared" si="233"/>
        <v>1</v>
      </c>
      <c r="Z232" s="76">
        <f t="shared" si="237"/>
        <v>1</v>
      </c>
      <c r="AA232" s="76">
        <f t="shared" si="237"/>
        <v>1</v>
      </c>
      <c r="AB232" s="76">
        <f t="shared" si="238"/>
        <v>0</v>
      </c>
      <c r="AC232" s="76">
        <f t="shared" si="239"/>
        <v>0</v>
      </c>
      <c r="AD232" s="76">
        <f t="shared" si="240"/>
        <v>0</v>
      </c>
      <c r="AE232" s="75">
        <f>+AB232+AD232</f>
        <v>0</v>
      </c>
      <c r="AF232" s="94"/>
      <c r="AG232" s="75"/>
      <c r="AH232" s="95"/>
    </row>
    <row r="233" spans="1:42" ht="30" hidden="1" customHeight="1" x14ac:dyDescent="0.25">
      <c r="A233" s="83" t="s">
        <v>171</v>
      </c>
      <c r="B233" s="223" t="s">
        <v>172</v>
      </c>
      <c r="C233" s="86">
        <v>0.34</v>
      </c>
      <c r="D233" s="84"/>
      <c r="E233" s="84"/>
      <c r="F233" s="85"/>
      <c r="G233" s="84"/>
      <c r="H233" s="84"/>
      <c r="I233" s="86" t="e">
        <f t="shared" si="236"/>
        <v>#DIV/0!</v>
      </c>
      <c r="J233" s="84"/>
      <c r="K233" s="84"/>
      <c r="L233" s="86"/>
      <c r="M233" s="84"/>
      <c r="N233" s="84"/>
      <c r="O233" s="84"/>
      <c r="P233" s="84">
        <v>0.4</v>
      </c>
      <c r="Q233" s="84">
        <v>0.2</v>
      </c>
      <c r="R233" s="84"/>
      <c r="S233" s="84">
        <v>0.1</v>
      </c>
      <c r="T233" s="84">
        <v>0.1</v>
      </c>
      <c r="U233" s="84">
        <v>0.1</v>
      </c>
      <c r="V233" s="84">
        <v>0.1</v>
      </c>
      <c r="W233" s="84">
        <v>0.1</v>
      </c>
      <c r="X233" s="84">
        <v>0.1</v>
      </c>
      <c r="Y233" s="86">
        <f t="shared" si="233"/>
        <v>0.99999999999999989</v>
      </c>
      <c r="Z233" s="86">
        <f t="shared" si="237"/>
        <v>0.4</v>
      </c>
      <c r="AA233" s="86">
        <f t="shared" si="237"/>
        <v>0.2</v>
      </c>
      <c r="AB233" s="86">
        <f t="shared" si="238"/>
        <v>0.2</v>
      </c>
      <c r="AC233" s="86">
        <f t="shared" si="239"/>
        <v>0.4</v>
      </c>
      <c r="AD233" s="86">
        <f t="shared" si="240"/>
        <v>0.6</v>
      </c>
      <c r="AE233" s="85">
        <f>+AB233+AD233</f>
        <v>0.8</v>
      </c>
      <c r="AF233" s="96" t="s">
        <v>173</v>
      </c>
      <c r="AG233" s="85"/>
      <c r="AH233" s="95"/>
    </row>
    <row r="234" spans="1:42" ht="30" customHeight="1" x14ac:dyDescent="0.25">
      <c r="A234" s="315" t="s">
        <v>547</v>
      </c>
      <c r="B234" s="231" t="s">
        <v>426</v>
      </c>
      <c r="C234" s="5">
        <v>0.1429</v>
      </c>
      <c r="D234" s="27"/>
      <c r="E234" s="27"/>
      <c r="F234" s="42"/>
      <c r="G234" s="27"/>
      <c r="H234" s="27"/>
      <c r="I234" s="5"/>
      <c r="J234" s="27"/>
      <c r="K234" s="27"/>
      <c r="L234" s="5"/>
      <c r="M234" s="27"/>
      <c r="N234" s="27"/>
      <c r="O234" s="27"/>
      <c r="P234" s="27"/>
      <c r="Q234" s="27"/>
      <c r="R234" s="27"/>
      <c r="S234" s="27"/>
      <c r="T234" s="27"/>
      <c r="U234" s="27"/>
      <c r="V234" s="27"/>
      <c r="W234" s="27"/>
      <c r="X234" s="27"/>
      <c r="Y234" s="5"/>
      <c r="Z234" s="5"/>
      <c r="AA234" s="5"/>
      <c r="AB234" s="5"/>
      <c r="AC234" s="5"/>
      <c r="AD234" s="5"/>
      <c r="AE234" s="42"/>
      <c r="AF234" s="9"/>
      <c r="AG234" s="42"/>
      <c r="AH234" s="146" t="s">
        <v>433</v>
      </c>
      <c r="AI234" s="100">
        <v>0.16669999999999999</v>
      </c>
      <c r="AJ234" s="263">
        <v>0.16669999999999999</v>
      </c>
      <c r="AK234" s="5">
        <f t="shared" ref="AK234:AK239" si="241">+AJ234/AI234</f>
        <v>1</v>
      </c>
      <c r="AL234" s="100">
        <v>0.16669999999999999</v>
      </c>
      <c r="AM234" s="100">
        <v>0.16669999999999999</v>
      </c>
      <c r="AN234" s="100">
        <v>0.16669999999999999</v>
      </c>
      <c r="AO234" s="100">
        <v>0.16669999999999999</v>
      </c>
      <c r="AP234" s="100">
        <v>0.16669999999999999</v>
      </c>
    </row>
    <row r="235" spans="1:42" ht="30" customHeight="1" x14ac:dyDescent="0.25">
      <c r="A235" s="316"/>
      <c r="B235" s="231" t="s">
        <v>427</v>
      </c>
      <c r="C235" s="5">
        <v>0.1429</v>
      </c>
      <c r="D235" s="27"/>
      <c r="E235" s="27"/>
      <c r="F235" s="42"/>
      <c r="G235" s="27"/>
      <c r="H235" s="27"/>
      <c r="I235" s="5"/>
      <c r="J235" s="27"/>
      <c r="K235" s="27"/>
      <c r="L235" s="5"/>
      <c r="M235" s="27"/>
      <c r="N235" s="27"/>
      <c r="O235" s="27"/>
      <c r="P235" s="27"/>
      <c r="Q235" s="27"/>
      <c r="R235" s="27"/>
      <c r="S235" s="27"/>
      <c r="T235" s="27"/>
      <c r="U235" s="27"/>
      <c r="V235" s="27"/>
      <c r="W235" s="27"/>
      <c r="X235" s="27"/>
      <c r="Y235" s="5"/>
      <c r="Z235" s="5"/>
      <c r="AA235" s="5"/>
      <c r="AB235" s="5"/>
      <c r="AC235" s="5"/>
      <c r="AD235" s="5"/>
      <c r="AE235" s="42"/>
      <c r="AF235" s="9"/>
      <c r="AG235" s="42"/>
      <c r="AH235" s="146" t="s">
        <v>434</v>
      </c>
      <c r="AI235" s="100">
        <v>0.16669999999999999</v>
      </c>
      <c r="AJ235" s="263">
        <v>0.16669999999999999</v>
      </c>
      <c r="AK235" s="5">
        <f t="shared" si="241"/>
        <v>1</v>
      </c>
      <c r="AL235" s="100">
        <v>0.16669999999999999</v>
      </c>
      <c r="AM235" s="100">
        <v>0.16669999999999999</v>
      </c>
      <c r="AN235" s="100">
        <v>0.16669999999999999</v>
      </c>
      <c r="AO235" s="100">
        <v>0.16669999999999999</v>
      </c>
      <c r="AP235" s="100">
        <v>0.16669999999999999</v>
      </c>
    </row>
    <row r="236" spans="1:42" ht="30" customHeight="1" x14ac:dyDescent="0.25">
      <c r="A236" s="316"/>
      <c r="B236" s="231" t="s">
        <v>428</v>
      </c>
      <c r="C236" s="5">
        <v>0.1429</v>
      </c>
      <c r="D236" s="27"/>
      <c r="E236" s="27"/>
      <c r="F236" s="42"/>
      <c r="G236" s="27"/>
      <c r="H236" s="27"/>
      <c r="I236" s="5"/>
      <c r="J236" s="27"/>
      <c r="K236" s="27"/>
      <c r="L236" s="5"/>
      <c r="M236" s="27"/>
      <c r="N236" s="27"/>
      <c r="O236" s="27"/>
      <c r="P236" s="27"/>
      <c r="Q236" s="27"/>
      <c r="R236" s="27"/>
      <c r="S236" s="27"/>
      <c r="T236" s="27"/>
      <c r="U236" s="27"/>
      <c r="V236" s="27"/>
      <c r="W236" s="27"/>
      <c r="X236" s="27"/>
      <c r="Y236" s="5"/>
      <c r="Z236" s="5"/>
      <c r="AA236" s="5"/>
      <c r="AB236" s="5"/>
      <c r="AC236" s="5"/>
      <c r="AD236" s="5"/>
      <c r="AE236" s="42"/>
      <c r="AF236" s="9"/>
      <c r="AG236" s="42"/>
      <c r="AH236" s="146" t="s">
        <v>435</v>
      </c>
      <c r="AI236" s="100">
        <v>0.16669999999999999</v>
      </c>
      <c r="AJ236" s="263">
        <v>0.16669999999999999</v>
      </c>
      <c r="AK236" s="5">
        <f t="shared" si="241"/>
        <v>1</v>
      </c>
      <c r="AL236" s="100">
        <v>0.16669999999999999</v>
      </c>
      <c r="AM236" s="100">
        <v>0.16669999999999999</v>
      </c>
      <c r="AN236" s="100">
        <v>0.16669999999999999</v>
      </c>
      <c r="AO236" s="100">
        <v>0.16669999999999999</v>
      </c>
      <c r="AP236" s="100">
        <v>0.16669999999999999</v>
      </c>
    </row>
    <row r="237" spans="1:42" ht="30" customHeight="1" x14ac:dyDescent="0.25">
      <c r="A237" s="316"/>
      <c r="B237" s="237" t="s">
        <v>429</v>
      </c>
      <c r="C237" s="5">
        <v>0.1429</v>
      </c>
      <c r="D237" s="27"/>
      <c r="E237" s="27"/>
      <c r="F237" s="42"/>
      <c r="G237" s="27"/>
      <c r="H237" s="27"/>
      <c r="I237" s="5"/>
      <c r="J237" s="27"/>
      <c r="K237" s="27"/>
      <c r="L237" s="5"/>
      <c r="M237" s="27"/>
      <c r="N237" s="27"/>
      <c r="O237" s="27"/>
      <c r="P237" s="27"/>
      <c r="Q237" s="27"/>
      <c r="R237" s="27"/>
      <c r="S237" s="27"/>
      <c r="T237" s="27"/>
      <c r="U237" s="27"/>
      <c r="V237" s="27"/>
      <c r="W237" s="27"/>
      <c r="X237" s="27"/>
      <c r="Y237" s="5"/>
      <c r="Z237" s="5"/>
      <c r="AA237" s="5"/>
      <c r="AB237" s="5"/>
      <c r="AC237" s="5"/>
      <c r="AD237" s="5"/>
      <c r="AE237" s="42"/>
      <c r="AF237" s="9"/>
      <c r="AG237" s="42"/>
      <c r="AH237" s="146" t="s">
        <v>436</v>
      </c>
      <c r="AI237" s="100">
        <v>0.16669999999999999</v>
      </c>
      <c r="AJ237" s="263">
        <v>0.16669999999999999</v>
      </c>
      <c r="AK237" s="5">
        <f t="shared" si="241"/>
        <v>1</v>
      </c>
      <c r="AL237" s="100">
        <v>0.16669999999999999</v>
      </c>
      <c r="AM237" s="100">
        <v>0.16669999999999999</v>
      </c>
      <c r="AN237" s="100">
        <v>0.16669999999999999</v>
      </c>
      <c r="AO237" s="100">
        <v>0.16669999999999999</v>
      </c>
      <c r="AP237" s="100">
        <v>0.16669999999999999</v>
      </c>
    </row>
    <row r="238" spans="1:42" ht="30" customHeight="1" x14ac:dyDescent="0.25">
      <c r="A238" s="316"/>
      <c r="B238" s="233" t="s">
        <v>430</v>
      </c>
      <c r="C238" s="5">
        <v>0.1429</v>
      </c>
      <c r="D238" s="27"/>
      <c r="E238" s="27"/>
      <c r="F238" s="42"/>
      <c r="G238" s="27"/>
      <c r="H238" s="27"/>
      <c r="I238" s="5"/>
      <c r="J238" s="27"/>
      <c r="K238" s="27"/>
      <c r="L238" s="5"/>
      <c r="M238" s="27"/>
      <c r="N238" s="27"/>
      <c r="O238" s="27"/>
      <c r="P238" s="27"/>
      <c r="Q238" s="27"/>
      <c r="R238" s="27"/>
      <c r="S238" s="27"/>
      <c r="T238" s="27"/>
      <c r="U238" s="27"/>
      <c r="V238" s="27"/>
      <c r="W238" s="27"/>
      <c r="X238" s="27"/>
      <c r="Y238" s="5"/>
      <c r="Z238" s="5"/>
      <c r="AA238" s="5"/>
      <c r="AB238" s="5"/>
      <c r="AC238" s="5"/>
      <c r="AD238" s="5"/>
      <c r="AE238" s="42"/>
      <c r="AF238" s="9"/>
      <c r="AG238" s="42"/>
      <c r="AH238" s="146" t="s">
        <v>437</v>
      </c>
      <c r="AI238" s="100">
        <v>0.16669999999999999</v>
      </c>
      <c r="AJ238" s="253">
        <f>+AI238*0.9</f>
        <v>0.15003</v>
      </c>
      <c r="AK238" s="392">
        <f t="shared" si="241"/>
        <v>0.9</v>
      </c>
      <c r="AL238" s="100">
        <v>0.16669999999999999</v>
      </c>
      <c r="AM238" s="100">
        <v>0.16669999999999999</v>
      </c>
      <c r="AN238" s="100">
        <v>0.16669999999999999</v>
      </c>
      <c r="AO238" s="100">
        <v>0.16669999999999999</v>
      </c>
      <c r="AP238" s="100">
        <v>0.16669999999999999</v>
      </c>
    </row>
    <row r="239" spans="1:42" ht="30" customHeight="1" x14ac:dyDescent="0.25">
      <c r="A239" s="316"/>
      <c r="B239" s="231" t="s">
        <v>431</v>
      </c>
      <c r="C239" s="5">
        <v>0.1429</v>
      </c>
      <c r="D239" s="27"/>
      <c r="E239" s="27"/>
      <c r="F239" s="42"/>
      <c r="G239" s="27"/>
      <c r="H239" s="27"/>
      <c r="I239" s="5"/>
      <c r="J239" s="27"/>
      <c r="K239" s="27"/>
      <c r="L239" s="5"/>
      <c r="M239" s="27"/>
      <c r="N239" s="27"/>
      <c r="O239" s="27"/>
      <c r="P239" s="27"/>
      <c r="Q239" s="27"/>
      <c r="R239" s="27"/>
      <c r="S239" s="27"/>
      <c r="T239" s="27"/>
      <c r="U239" s="27"/>
      <c r="V239" s="27"/>
      <c r="W239" s="27"/>
      <c r="X239" s="27"/>
      <c r="Y239" s="5"/>
      <c r="Z239" s="5"/>
      <c r="AA239" s="5"/>
      <c r="AB239" s="5"/>
      <c r="AC239" s="5"/>
      <c r="AD239" s="5"/>
      <c r="AE239" s="42"/>
      <c r="AF239" s="9"/>
      <c r="AG239" s="42"/>
      <c r="AH239" s="146" t="s">
        <v>438</v>
      </c>
      <c r="AI239" s="100">
        <v>0.16669999999999999</v>
      </c>
      <c r="AJ239" s="263">
        <v>0.16669999999999999</v>
      </c>
      <c r="AK239" s="5">
        <f t="shared" si="241"/>
        <v>1</v>
      </c>
      <c r="AL239" s="100">
        <v>0.16669999999999999</v>
      </c>
      <c r="AM239" s="100">
        <v>0.16669999999999999</v>
      </c>
      <c r="AN239" s="100">
        <v>0.16669999999999999</v>
      </c>
      <c r="AO239" s="100">
        <v>0.16669999999999999</v>
      </c>
      <c r="AP239" s="100">
        <v>0.16669999999999999</v>
      </c>
    </row>
    <row r="240" spans="1:42" ht="30" hidden="1" customHeight="1" x14ac:dyDescent="0.25">
      <c r="A240" s="316"/>
      <c r="B240" s="231" t="s">
        <v>432</v>
      </c>
      <c r="C240" s="5">
        <v>0.1429</v>
      </c>
      <c r="D240" s="27"/>
      <c r="E240" s="27"/>
      <c r="F240" s="42"/>
      <c r="G240" s="27"/>
      <c r="H240" s="27"/>
      <c r="I240" s="5"/>
      <c r="J240" s="27"/>
      <c r="K240" s="27"/>
      <c r="L240" s="5"/>
      <c r="M240" s="27"/>
      <c r="N240" s="27"/>
      <c r="O240" s="27"/>
      <c r="P240" s="27"/>
      <c r="Q240" s="27"/>
      <c r="R240" s="27"/>
      <c r="S240" s="27"/>
      <c r="T240" s="27"/>
      <c r="U240" s="27"/>
      <c r="V240" s="27"/>
      <c r="W240" s="27"/>
      <c r="X240" s="27"/>
      <c r="Y240" s="5"/>
      <c r="Z240" s="5"/>
      <c r="AA240" s="5"/>
      <c r="AB240" s="5"/>
      <c r="AC240" s="5"/>
      <c r="AD240" s="5"/>
      <c r="AE240" s="42"/>
      <c r="AF240" s="9"/>
      <c r="AG240" s="42"/>
      <c r="AH240" s="146" t="s">
        <v>439</v>
      </c>
      <c r="AI240" s="131"/>
      <c r="AJ240" s="131"/>
      <c r="AK240" s="131"/>
      <c r="AL240" s="131">
        <v>0.33</v>
      </c>
      <c r="AM240" s="131">
        <v>0</v>
      </c>
      <c r="AN240" s="131">
        <v>0.33</v>
      </c>
      <c r="AO240" s="131">
        <v>0</v>
      </c>
      <c r="AP240" s="131">
        <v>0.34</v>
      </c>
    </row>
    <row r="241" spans="1:42" ht="84" customHeight="1" x14ac:dyDescent="0.25">
      <c r="A241" s="154"/>
      <c r="B241" s="269" t="s">
        <v>174</v>
      </c>
      <c r="C241" s="91">
        <v>0.25</v>
      </c>
      <c r="D241" s="60">
        <f>+D242*$C$242+D243*$C$243+D244*$C$244+D245*$C$245+D246*$C$246</f>
        <v>7.6363636363636384E-2</v>
      </c>
      <c r="E241" s="60">
        <f>+E242*$C$242+E243*$C$243+E244*$C$244+E245*$C$245+E246*$C$246</f>
        <v>7.1163636363636373E-2</v>
      </c>
      <c r="F241" s="90">
        <f t="shared" si="231"/>
        <v>0.93190476190476179</v>
      </c>
      <c r="G241" s="60">
        <f t="shared" ref="G241:X241" si="242">+G242*$C$242+G243*$C$243+G244*$C$244+G245*$C$245+G246*$C$246</f>
        <v>0.29636363636363638</v>
      </c>
      <c r="H241" s="90">
        <f t="shared" si="242"/>
        <v>9.6363636363636387E-2</v>
      </c>
      <c r="I241" s="90">
        <f>+H241/G241</f>
        <v>0.3251533742331289</v>
      </c>
      <c r="J241" s="60">
        <f t="shared" si="242"/>
        <v>9.6363636363636387E-2</v>
      </c>
      <c r="K241" s="60">
        <f t="shared" si="242"/>
        <v>8.6363636363636392E-2</v>
      </c>
      <c r="L241" s="90">
        <f>+K241/J241</f>
        <v>0.89622641509433965</v>
      </c>
      <c r="M241" s="60">
        <f t="shared" si="242"/>
        <v>9.6363636363636387E-2</v>
      </c>
      <c r="N241" s="60">
        <f t="shared" si="242"/>
        <v>9.6363636363636387E-2</v>
      </c>
      <c r="O241" s="60">
        <f>+N241/M241</f>
        <v>1</v>
      </c>
      <c r="P241" s="60">
        <f t="shared" si="242"/>
        <v>9.6363636363636387E-2</v>
      </c>
      <c r="Q241" s="60">
        <f t="shared" si="242"/>
        <v>9.6363636363636387E-2</v>
      </c>
      <c r="R241" s="60">
        <f>+Q241/P241</f>
        <v>1</v>
      </c>
      <c r="S241" s="60">
        <f t="shared" si="242"/>
        <v>5.636363636363638E-2</v>
      </c>
      <c r="T241" s="60">
        <f t="shared" si="242"/>
        <v>5.636363636363638E-2</v>
      </c>
      <c r="U241" s="60">
        <f t="shared" si="242"/>
        <v>5.636363636363638E-2</v>
      </c>
      <c r="V241" s="60">
        <f t="shared" si="242"/>
        <v>5.636363636363638E-2</v>
      </c>
      <c r="W241" s="60">
        <f t="shared" si="242"/>
        <v>5.636363636363638E-2</v>
      </c>
      <c r="X241" s="60">
        <f t="shared" si="242"/>
        <v>5.636363636363638E-2</v>
      </c>
      <c r="Y241" s="91">
        <f t="shared" si="233"/>
        <v>1.0000000000000002</v>
      </c>
      <c r="Z241" s="60">
        <f t="shared" ref="Z241:AD241" si="243">+Z242*$C$242+Z243*$C$243+Z244*$C$244+Z245*$C$245+Z246*$C$246</f>
        <v>0.66181818181818186</v>
      </c>
      <c r="AA241" s="60">
        <f t="shared" si="243"/>
        <v>0.64661818181818187</v>
      </c>
      <c r="AB241" s="60">
        <f t="shared" si="243"/>
        <v>1.5200000000000014E-2</v>
      </c>
      <c r="AC241" s="60">
        <f t="shared" si="243"/>
        <v>9.6363636363636387E-2</v>
      </c>
      <c r="AD241" s="60">
        <f t="shared" si="243"/>
        <v>0.33818181818181825</v>
      </c>
      <c r="AE241" s="90">
        <f>+AD241+AB241</f>
        <v>0.35338181818181824</v>
      </c>
      <c r="AF241" s="67"/>
      <c r="AG241" s="90">
        <v>0.35338181818181824</v>
      </c>
      <c r="AH241" s="90"/>
      <c r="AI241" s="90">
        <f>+AI247*$C$247+AI248*$C$248+AI249*$C$249+AI250*$C$250</f>
        <v>0.375025</v>
      </c>
      <c r="AJ241" s="90">
        <f>+AJ247*$C$247+AJ248*$C$248+AJ249*$C$249+AJ250*$C$250</f>
        <v>0.312525</v>
      </c>
      <c r="AK241" s="10">
        <f>+AJ241/AI241</f>
        <v>0.83334444370375305</v>
      </c>
      <c r="AL241" s="90">
        <f t="shared" ref="AL241:AP241" si="244">+AL247*$C$247+AL248*$C$248+AL249*$C$249+AL250*$C$250</f>
        <v>0.125025</v>
      </c>
      <c r="AM241" s="90">
        <f t="shared" si="244"/>
        <v>0.125025</v>
      </c>
      <c r="AN241" s="90">
        <f t="shared" si="244"/>
        <v>0.125025</v>
      </c>
      <c r="AO241" s="90">
        <f t="shared" si="244"/>
        <v>0.125025</v>
      </c>
      <c r="AP241" s="90">
        <f t="shared" si="244"/>
        <v>0.125025</v>
      </c>
    </row>
    <row r="242" spans="1:42" s="19" customFormat="1" ht="30" hidden="1" customHeight="1" x14ac:dyDescent="0.25">
      <c r="A242" s="155" t="s">
        <v>175</v>
      </c>
      <c r="B242" s="222" t="s">
        <v>176</v>
      </c>
      <c r="C242" s="207">
        <v>0.2</v>
      </c>
      <c r="D242" s="74"/>
      <c r="E242" s="74"/>
      <c r="F242" s="75"/>
      <c r="G242" s="74">
        <v>1</v>
      </c>
      <c r="H242" s="74">
        <v>0</v>
      </c>
      <c r="I242" s="76">
        <f t="shared" ref="I242:I246" si="245">+H242/G242</f>
        <v>0</v>
      </c>
      <c r="J242" s="74"/>
      <c r="K242" s="74"/>
      <c r="L242" s="76"/>
      <c r="M242" s="74"/>
      <c r="N242" s="74"/>
      <c r="O242" s="74"/>
      <c r="P242" s="74"/>
      <c r="Q242" s="74"/>
      <c r="R242" s="74"/>
      <c r="S242" s="74"/>
      <c r="T242" s="74"/>
      <c r="U242" s="74"/>
      <c r="V242" s="74"/>
      <c r="W242" s="74"/>
      <c r="X242" s="74"/>
      <c r="Y242" s="76">
        <f t="shared" si="233"/>
        <v>1</v>
      </c>
      <c r="Z242" s="76">
        <f t="shared" ref="Z242:AA246" si="246">+D242+G242+J242+M242+P242</f>
        <v>1</v>
      </c>
      <c r="AA242" s="76">
        <f>+E242+H242+K242+N242+Q242+100%</f>
        <v>1</v>
      </c>
      <c r="AB242" s="76">
        <f t="shared" ref="AB242:AB246" si="247">+Z242-AA242</f>
        <v>0</v>
      </c>
      <c r="AC242" s="76">
        <f t="shared" ref="AC242:AC246" si="248">+P242</f>
        <v>0</v>
      </c>
      <c r="AD242" s="76">
        <f t="shared" ref="AD242:AD246" si="249">+S242+T242+U242+V242+W242+X242</f>
        <v>0</v>
      </c>
      <c r="AE242" s="75">
        <f>+AB242+AD242</f>
        <v>0</v>
      </c>
      <c r="AF242" s="94"/>
      <c r="AG242" s="75"/>
      <c r="AH242" s="95"/>
      <c r="AI242" s="214"/>
      <c r="AJ242" s="214"/>
      <c r="AK242" s="214"/>
      <c r="AL242" s="214"/>
      <c r="AM242" s="214"/>
      <c r="AN242" s="214"/>
      <c r="AO242" s="214"/>
      <c r="AP242" s="214"/>
    </row>
    <row r="243" spans="1:42" s="19" customFormat="1" ht="30" hidden="1" customHeight="1" x14ac:dyDescent="0.25">
      <c r="A243" s="155" t="s">
        <v>177</v>
      </c>
      <c r="B243" s="222" t="s">
        <v>178</v>
      </c>
      <c r="C243" s="207">
        <v>0.2</v>
      </c>
      <c r="D243" s="74"/>
      <c r="E243" s="74"/>
      <c r="F243" s="75"/>
      <c r="G243" s="74">
        <v>0.1</v>
      </c>
      <c r="H243" s="74">
        <v>0.1</v>
      </c>
      <c r="I243" s="76">
        <f t="shared" si="245"/>
        <v>1</v>
      </c>
      <c r="J243" s="74">
        <v>0.1</v>
      </c>
      <c r="K243" s="74">
        <v>0.1</v>
      </c>
      <c r="L243" s="76">
        <f t="shared" ref="L243:L246" si="250">+K243/J243</f>
        <v>1</v>
      </c>
      <c r="M243" s="74">
        <v>0.1</v>
      </c>
      <c r="N243" s="74">
        <v>0.1</v>
      </c>
      <c r="O243" s="74">
        <f>+N243/M243</f>
        <v>1</v>
      </c>
      <c r="P243" s="74">
        <v>0.1</v>
      </c>
      <c r="Q243" s="74">
        <v>0.1</v>
      </c>
      <c r="R243" s="76">
        <f t="shared" ref="R243:R246" si="251">+Q243/P243</f>
        <v>1</v>
      </c>
      <c r="S243" s="74">
        <v>0.1</v>
      </c>
      <c r="T243" s="74">
        <v>0.1</v>
      </c>
      <c r="U243" s="74">
        <v>0.1</v>
      </c>
      <c r="V243" s="74">
        <v>0.1</v>
      </c>
      <c r="W243" s="74">
        <v>0.1</v>
      </c>
      <c r="X243" s="74">
        <v>0.1</v>
      </c>
      <c r="Y243" s="76">
        <f t="shared" si="233"/>
        <v>0.99999999999999989</v>
      </c>
      <c r="Z243" s="76">
        <f t="shared" si="246"/>
        <v>0.4</v>
      </c>
      <c r="AA243" s="76">
        <f t="shared" si="246"/>
        <v>0.4</v>
      </c>
      <c r="AB243" s="76">
        <f t="shared" si="247"/>
        <v>0</v>
      </c>
      <c r="AC243" s="76">
        <f t="shared" si="248"/>
        <v>0.1</v>
      </c>
      <c r="AD243" s="76">
        <f t="shared" si="249"/>
        <v>0.6</v>
      </c>
      <c r="AE243" s="75">
        <f>+AB243+AD243</f>
        <v>0.6</v>
      </c>
      <c r="AF243" s="94" t="s">
        <v>173</v>
      </c>
      <c r="AG243" s="75"/>
      <c r="AH243" s="95"/>
      <c r="AI243" s="214"/>
      <c r="AJ243" s="214"/>
      <c r="AK243" s="214"/>
      <c r="AL243" s="214"/>
      <c r="AM243" s="214"/>
      <c r="AN243" s="214"/>
      <c r="AO243" s="214"/>
      <c r="AP243" s="214"/>
    </row>
    <row r="244" spans="1:42" s="19" customFormat="1" ht="30" hidden="1" customHeight="1" x14ac:dyDescent="0.25">
      <c r="A244" s="155" t="s">
        <v>179</v>
      </c>
      <c r="B244" s="222" t="s">
        <v>180</v>
      </c>
      <c r="C244" s="74">
        <v>0.2</v>
      </c>
      <c r="D244" s="74">
        <v>9.0909090909090912E-2</v>
      </c>
      <c r="E244" s="74">
        <v>9.0909090909090912E-2</v>
      </c>
      <c r="F244" s="75">
        <f t="shared" si="231"/>
        <v>1</v>
      </c>
      <c r="G244" s="74">
        <v>9.0909090909090912E-2</v>
      </c>
      <c r="H244" s="74">
        <v>9.0909090909090912E-2</v>
      </c>
      <c r="I244" s="76">
        <f t="shared" si="245"/>
        <v>1</v>
      </c>
      <c r="J244" s="74">
        <v>9.0909090909090912E-2</v>
      </c>
      <c r="K244" s="74">
        <v>9.0909090909090912E-2</v>
      </c>
      <c r="L244" s="76">
        <f t="shared" si="250"/>
        <v>1</v>
      </c>
      <c r="M244" s="74">
        <v>9.0909090909090912E-2</v>
      </c>
      <c r="N244" s="74">
        <v>9.0909090909090912E-2</v>
      </c>
      <c r="O244" s="74">
        <f t="shared" ref="O244:O246" si="252">+N244/M244</f>
        <v>1</v>
      </c>
      <c r="P244" s="74">
        <v>9.0909090909090912E-2</v>
      </c>
      <c r="Q244" s="74">
        <v>9.0909090909090912E-2</v>
      </c>
      <c r="R244" s="76">
        <f t="shared" si="251"/>
        <v>1</v>
      </c>
      <c r="S244" s="74">
        <v>9.0909090909090912E-2</v>
      </c>
      <c r="T244" s="74">
        <v>9.0909090909090912E-2</v>
      </c>
      <c r="U244" s="74">
        <v>9.0909090909090912E-2</v>
      </c>
      <c r="V244" s="74">
        <v>9.0909090909090912E-2</v>
      </c>
      <c r="W244" s="74">
        <v>9.0909090909090912E-2</v>
      </c>
      <c r="X244" s="74">
        <v>9.0909090909090912E-2</v>
      </c>
      <c r="Y244" s="76">
        <f t="shared" si="233"/>
        <v>1.0000000000000002</v>
      </c>
      <c r="Z244" s="76">
        <f t="shared" si="246"/>
        <v>0.45454545454545459</v>
      </c>
      <c r="AA244" s="76">
        <f t="shared" si="246"/>
        <v>0.45454545454545459</v>
      </c>
      <c r="AB244" s="76">
        <f t="shared" si="247"/>
        <v>0</v>
      </c>
      <c r="AC244" s="76">
        <f t="shared" si="248"/>
        <v>9.0909090909090912E-2</v>
      </c>
      <c r="AD244" s="76">
        <f t="shared" si="249"/>
        <v>0.54545454545454553</v>
      </c>
      <c r="AE244" s="75">
        <f>+AB244+AD244</f>
        <v>0.54545454545454553</v>
      </c>
      <c r="AF244" s="94" t="s">
        <v>173</v>
      </c>
      <c r="AG244" s="75"/>
      <c r="AH244" s="95"/>
      <c r="AI244" s="214"/>
      <c r="AJ244" s="214"/>
      <c r="AK244" s="214"/>
      <c r="AL244" s="214"/>
      <c r="AM244" s="214"/>
      <c r="AN244" s="214"/>
      <c r="AO244" s="214"/>
      <c r="AP244" s="214"/>
    </row>
    <row r="245" spans="1:42" s="19" customFormat="1" ht="30" hidden="1" customHeight="1" x14ac:dyDescent="0.25">
      <c r="A245" s="155" t="s">
        <v>181</v>
      </c>
      <c r="B245" s="222" t="s">
        <v>182</v>
      </c>
      <c r="C245" s="74">
        <v>0.2</v>
      </c>
      <c r="D245" s="74">
        <v>9.0909090909090912E-2</v>
      </c>
      <c r="E245" s="74">
        <v>9.0909090909090912E-2</v>
      </c>
      <c r="F245" s="75">
        <f t="shared" si="231"/>
        <v>1</v>
      </c>
      <c r="G245" s="74">
        <v>9.0909090909090912E-2</v>
      </c>
      <c r="H245" s="74">
        <v>9.0909090909090912E-2</v>
      </c>
      <c r="I245" s="76">
        <f t="shared" si="245"/>
        <v>1</v>
      </c>
      <c r="J245" s="74">
        <v>9.0909090909090912E-2</v>
      </c>
      <c r="K245" s="74">
        <v>9.0909090909090912E-2</v>
      </c>
      <c r="L245" s="76">
        <f t="shared" si="250"/>
        <v>1</v>
      </c>
      <c r="M245" s="74">
        <v>9.0909090909090912E-2</v>
      </c>
      <c r="N245" s="74">
        <v>9.0909090909090912E-2</v>
      </c>
      <c r="O245" s="74">
        <f t="shared" si="252"/>
        <v>1</v>
      </c>
      <c r="P245" s="74">
        <v>9.0909090909090912E-2</v>
      </c>
      <c r="Q245" s="74">
        <v>9.0909090909090912E-2</v>
      </c>
      <c r="R245" s="76">
        <f t="shared" si="251"/>
        <v>1</v>
      </c>
      <c r="S245" s="74">
        <v>9.0909090909090912E-2</v>
      </c>
      <c r="T245" s="74">
        <v>9.0909090909090912E-2</v>
      </c>
      <c r="U245" s="74">
        <v>9.0909090909090912E-2</v>
      </c>
      <c r="V245" s="74">
        <v>9.0909090909090912E-2</v>
      </c>
      <c r="W245" s="74">
        <v>9.0909090909090912E-2</v>
      </c>
      <c r="X245" s="74">
        <v>9.0909090909090912E-2</v>
      </c>
      <c r="Y245" s="76">
        <f t="shared" si="233"/>
        <v>1.0000000000000002</v>
      </c>
      <c r="Z245" s="76">
        <f t="shared" si="246"/>
        <v>0.45454545454545459</v>
      </c>
      <c r="AA245" s="76">
        <f t="shared" si="246"/>
        <v>0.45454545454545459</v>
      </c>
      <c r="AB245" s="76">
        <f t="shared" si="247"/>
        <v>0</v>
      </c>
      <c r="AC245" s="76">
        <f t="shared" si="248"/>
        <v>9.0909090909090912E-2</v>
      </c>
      <c r="AD245" s="76">
        <f t="shared" si="249"/>
        <v>0.54545454545454553</v>
      </c>
      <c r="AE245" s="75">
        <f>+AB245+AD245</f>
        <v>0.54545454545454553</v>
      </c>
      <c r="AF245" s="94" t="s">
        <v>173</v>
      </c>
      <c r="AG245" s="75"/>
      <c r="AH245" s="95"/>
      <c r="AI245" s="214"/>
      <c r="AJ245" s="214"/>
      <c r="AK245" s="214"/>
      <c r="AL245" s="214"/>
      <c r="AM245" s="214"/>
      <c r="AN245" s="214"/>
      <c r="AO245" s="214"/>
      <c r="AP245" s="214"/>
    </row>
    <row r="246" spans="1:42" s="19" customFormat="1" ht="20.25" hidden="1" customHeight="1" x14ac:dyDescent="0.25">
      <c r="A246" s="73" t="s">
        <v>183</v>
      </c>
      <c r="B246" s="223" t="s">
        <v>184</v>
      </c>
      <c r="C246" s="84">
        <v>0.2</v>
      </c>
      <c r="D246" s="84">
        <v>0.2</v>
      </c>
      <c r="E246" s="84">
        <f>20%*87%</f>
        <v>0.17400000000000002</v>
      </c>
      <c r="F246" s="85">
        <f t="shared" si="231"/>
        <v>0.87</v>
      </c>
      <c r="G246" s="84">
        <v>0.2</v>
      </c>
      <c r="H246" s="84">
        <v>0.2</v>
      </c>
      <c r="I246" s="86">
        <f t="shared" si="245"/>
        <v>1</v>
      </c>
      <c r="J246" s="84">
        <v>0.2</v>
      </c>
      <c r="K246" s="84">
        <f>20%*75%</f>
        <v>0.15000000000000002</v>
      </c>
      <c r="L246" s="86">
        <f t="shared" si="250"/>
        <v>0.75000000000000011</v>
      </c>
      <c r="M246" s="84">
        <v>0.2</v>
      </c>
      <c r="N246" s="84">
        <v>0.2</v>
      </c>
      <c r="O246" s="84">
        <f t="shared" si="252"/>
        <v>1</v>
      </c>
      <c r="P246" s="84">
        <v>0.2</v>
      </c>
      <c r="Q246" s="84">
        <v>0.2</v>
      </c>
      <c r="R246" s="86">
        <f t="shared" si="251"/>
        <v>1</v>
      </c>
      <c r="S246" s="84"/>
      <c r="T246" s="84"/>
      <c r="U246" s="84"/>
      <c r="V246" s="84"/>
      <c r="W246" s="84"/>
      <c r="X246" s="84"/>
      <c r="Y246" s="86">
        <f t="shared" si="233"/>
        <v>1</v>
      </c>
      <c r="Z246" s="86">
        <f t="shared" si="246"/>
        <v>1</v>
      </c>
      <c r="AA246" s="86">
        <f t="shared" si="246"/>
        <v>0.92399999999999993</v>
      </c>
      <c r="AB246" s="86">
        <f t="shared" si="247"/>
        <v>7.6000000000000068E-2</v>
      </c>
      <c r="AC246" s="86">
        <f t="shared" si="248"/>
        <v>0.2</v>
      </c>
      <c r="AD246" s="86">
        <f t="shared" si="249"/>
        <v>0</v>
      </c>
      <c r="AE246" s="85">
        <f>+AB246+AD246</f>
        <v>7.6000000000000068E-2</v>
      </c>
      <c r="AF246" s="96"/>
      <c r="AG246" s="85"/>
      <c r="AH246" s="95"/>
      <c r="AI246" s="214"/>
      <c r="AJ246" s="214"/>
      <c r="AK246" s="214"/>
      <c r="AL246" s="214"/>
      <c r="AM246" s="214"/>
      <c r="AN246" s="214"/>
      <c r="AO246" s="214"/>
      <c r="AP246" s="214"/>
    </row>
    <row r="247" spans="1:42" s="19" customFormat="1" ht="30" customHeight="1" x14ac:dyDescent="0.25">
      <c r="A247" s="317" t="s">
        <v>548</v>
      </c>
      <c r="B247" s="218" t="s">
        <v>440</v>
      </c>
      <c r="C247" s="27">
        <v>0.25</v>
      </c>
      <c r="D247" s="27"/>
      <c r="E247" s="27"/>
      <c r="F247" s="42"/>
      <c r="G247" s="27"/>
      <c r="H247" s="27"/>
      <c r="I247" s="5"/>
      <c r="J247" s="27"/>
      <c r="K247" s="27"/>
      <c r="L247" s="5"/>
      <c r="M247" s="27"/>
      <c r="N247" s="27"/>
      <c r="O247" s="27"/>
      <c r="P247" s="27"/>
      <c r="Q247" s="27"/>
      <c r="R247" s="5"/>
      <c r="S247" s="27"/>
      <c r="T247" s="27"/>
      <c r="U247" s="27"/>
      <c r="V247" s="27"/>
      <c r="W247" s="27"/>
      <c r="X247" s="27"/>
      <c r="Y247" s="5"/>
      <c r="Z247" s="5"/>
      <c r="AA247" s="5"/>
      <c r="AB247" s="5"/>
      <c r="AC247" s="5"/>
      <c r="AD247" s="5"/>
      <c r="AE247" s="42"/>
      <c r="AF247" s="9"/>
      <c r="AG247" s="42"/>
      <c r="AH247" s="149" t="s">
        <v>444</v>
      </c>
      <c r="AI247" s="100">
        <v>0.16669999999999999</v>
      </c>
      <c r="AJ247" s="263">
        <v>0.16669999999999999</v>
      </c>
      <c r="AK247" s="5">
        <f t="shared" ref="AK247:AK250" si="253">+AJ247/AI247</f>
        <v>1</v>
      </c>
      <c r="AL247" s="100">
        <v>0.16669999999999999</v>
      </c>
      <c r="AM247" s="100">
        <v>0.16669999999999999</v>
      </c>
      <c r="AN247" s="100">
        <v>0.16669999999999999</v>
      </c>
      <c r="AO247" s="100">
        <v>0.16669999999999999</v>
      </c>
      <c r="AP247" s="100">
        <v>0.16669999999999999</v>
      </c>
    </row>
    <row r="248" spans="1:42" s="19" customFormat="1" ht="30" customHeight="1" x14ac:dyDescent="0.25">
      <c r="A248" s="318"/>
      <c r="B248" s="218" t="s">
        <v>441</v>
      </c>
      <c r="C248" s="27">
        <v>0.25</v>
      </c>
      <c r="D248" s="27"/>
      <c r="E248" s="27"/>
      <c r="F248" s="42"/>
      <c r="G248" s="27"/>
      <c r="H248" s="27"/>
      <c r="I248" s="5"/>
      <c r="J248" s="27"/>
      <c r="K248" s="27"/>
      <c r="L248" s="5"/>
      <c r="M248" s="27"/>
      <c r="N248" s="27"/>
      <c r="O248" s="27"/>
      <c r="P248" s="27"/>
      <c r="Q248" s="27"/>
      <c r="R248" s="5"/>
      <c r="S248" s="27"/>
      <c r="T248" s="27"/>
      <c r="U248" s="27"/>
      <c r="V248" s="27"/>
      <c r="W248" s="27"/>
      <c r="X248" s="27"/>
      <c r="Y248" s="5"/>
      <c r="Z248" s="5"/>
      <c r="AA248" s="5"/>
      <c r="AB248" s="5"/>
      <c r="AC248" s="5"/>
      <c r="AD248" s="5"/>
      <c r="AE248" s="42"/>
      <c r="AF248" s="9"/>
      <c r="AG248" s="42"/>
      <c r="AH248" s="149" t="s">
        <v>445</v>
      </c>
      <c r="AI248" s="100">
        <v>0.16669999999999999</v>
      </c>
      <c r="AJ248" s="263">
        <v>0.16669999999999999</v>
      </c>
      <c r="AK248" s="5">
        <f t="shared" si="253"/>
        <v>1</v>
      </c>
      <c r="AL248" s="100">
        <v>0.16669999999999999</v>
      </c>
      <c r="AM248" s="100">
        <v>0.16669999999999999</v>
      </c>
      <c r="AN248" s="100">
        <v>0.16669999999999999</v>
      </c>
      <c r="AO248" s="100">
        <v>0.16669999999999999</v>
      </c>
      <c r="AP248" s="100">
        <v>0.16669999999999999</v>
      </c>
    </row>
    <row r="249" spans="1:42" s="19" customFormat="1" ht="30" customHeight="1" x14ac:dyDescent="0.25">
      <c r="A249" s="318"/>
      <c r="B249" s="218" t="s">
        <v>442</v>
      </c>
      <c r="C249" s="27">
        <v>0.25</v>
      </c>
      <c r="D249" s="27"/>
      <c r="E249" s="27"/>
      <c r="F249" s="42"/>
      <c r="G249" s="27"/>
      <c r="H249" s="27"/>
      <c r="I249" s="5"/>
      <c r="J249" s="27"/>
      <c r="K249" s="27"/>
      <c r="L249" s="5"/>
      <c r="M249" s="27"/>
      <c r="N249" s="27"/>
      <c r="O249" s="27"/>
      <c r="P249" s="27"/>
      <c r="Q249" s="27"/>
      <c r="R249" s="5"/>
      <c r="S249" s="27"/>
      <c r="T249" s="27"/>
      <c r="U249" s="27"/>
      <c r="V249" s="27"/>
      <c r="W249" s="27"/>
      <c r="X249" s="27"/>
      <c r="Y249" s="5"/>
      <c r="Z249" s="5"/>
      <c r="AA249" s="5"/>
      <c r="AB249" s="5"/>
      <c r="AC249" s="5"/>
      <c r="AD249" s="5"/>
      <c r="AE249" s="42"/>
      <c r="AF249" s="9"/>
      <c r="AG249" s="42"/>
      <c r="AH249" s="149" t="s">
        <v>446</v>
      </c>
      <c r="AI249" s="156">
        <v>1</v>
      </c>
      <c r="AJ249" s="156">
        <v>0.75</v>
      </c>
      <c r="AK249" s="392">
        <f t="shared" si="253"/>
        <v>0.75</v>
      </c>
      <c r="AL249" s="156">
        <v>0</v>
      </c>
      <c r="AM249" s="156">
        <v>0</v>
      </c>
      <c r="AN249" s="156">
        <v>0</v>
      </c>
      <c r="AO249" s="156">
        <v>0</v>
      </c>
      <c r="AP249" s="156">
        <v>0</v>
      </c>
    </row>
    <row r="250" spans="1:42" s="19" customFormat="1" ht="30" customHeight="1" x14ac:dyDescent="0.25">
      <c r="A250" s="318"/>
      <c r="B250" s="218" t="s">
        <v>443</v>
      </c>
      <c r="C250" s="27">
        <v>0.25</v>
      </c>
      <c r="D250" s="27"/>
      <c r="E250" s="27"/>
      <c r="F250" s="42"/>
      <c r="G250" s="27"/>
      <c r="H250" s="27"/>
      <c r="I250" s="5"/>
      <c r="J250" s="27"/>
      <c r="K250" s="27"/>
      <c r="L250" s="5"/>
      <c r="M250" s="27"/>
      <c r="N250" s="27"/>
      <c r="O250" s="27"/>
      <c r="P250" s="27"/>
      <c r="Q250" s="27"/>
      <c r="R250" s="5"/>
      <c r="S250" s="27"/>
      <c r="T250" s="27"/>
      <c r="U250" s="27"/>
      <c r="V250" s="27"/>
      <c r="W250" s="27"/>
      <c r="X250" s="27"/>
      <c r="Y250" s="5"/>
      <c r="Z250" s="5"/>
      <c r="AA250" s="5"/>
      <c r="AB250" s="5"/>
      <c r="AC250" s="5"/>
      <c r="AD250" s="5"/>
      <c r="AE250" s="42"/>
      <c r="AF250" s="9"/>
      <c r="AG250" s="42"/>
      <c r="AH250" s="149" t="s">
        <v>447</v>
      </c>
      <c r="AI250" s="100">
        <v>0.16669999999999999</v>
      </c>
      <c r="AJ250" s="263">
        <v>0.16669999999999999</v>
      </c>
      <c r="AK250" s="5">
        <f t="shared" si="253"/>
        <v>1</v>
      </c>
      <c r="AL250" s="100">
        <v>0.16669999999999999</v>
      </c>
      <c r="AM250" s="100">
        <v>0.16669999999999999</v>
      </c>
      <c r="AN250" s="100">
        <v>0.16669999999999999</v>
      </c>
      <c r="AO250" s="100">
        <v>0.16669999999999999</v>
      </c>
      <c r="AP250" s="100">
        <v>0.16669999999999999</v>
      </c>
    </row>
    <row r="251" spans="1:42" s="19" customFormat="1" ht="30" customHeight="1" x14ac:dyDescent="0.25">
      <c r="A251" s="43"/>
      <c r="B251" s="269" t="s">
        <v>185</v>
      </c>
      <c r="C251" s="91">
        <v>0.25</v>
      </c>
      <c r="D251" s="60">
        <f>+D252*$C$252+D253*$C$253+D254*$C$254</f>
        <v>0</v>
      </c>
      <c r="E251" s="60">
        <f>+E252*$C$252+E253*$C$253+E254*$C$254</f>
        <v>0</v>
      </c>
      <c r="F251" s="90"/>
      <c r="G251" s="60">
        <f t="shared" ref="G251:X251" si="254">+G252*$C$252+G253*$C$253+G254*$C$254</f>
        <v>3.4000000000000002E-2</v>
      </c>
      <c r="H251" s="60">
        <f t="shared" si="254"/>
        <v>3.4000000000000002E-2</v>
      </c>
      <c r="I251" s="90">
        <f>+H251/G251</f>
        <v>1</v>
      </c>
      <c r="J251" s="60">
        <f t="shared" si="254"/>
        <v>0.44650000000000001</v>
      </c>
      <c r="K251" s="60">
        <f t="shared" si="254"/>
        <v>0.44650000000000001</v>
      </c>
      <c r="L251" s="90">
        <f>+K251/J251</f>
        <v>1</v>
      </c>
      <c r="M251" s="60">
        <f t="shared" si="254"/>
        <v>0.11650000000000001</v>
      </c>
      <c r="N251" s="60">
        <f t="shared" si="254"/>
        <v>0.11650000000000001</v>
      </c>
      <c r="O251" s="60">
        <f>+N251/M251</f>
        <v>1</v>
      </c>
      <c r="P251" s="60">
        <f t="shared" si="254"/>
        <v>0.11650000000000001</v>
      </c>
      <c r="Q251" s="60">
        <f t="shared" si="254"/>
        <v>0.11650000000000001</v>
      </c>
      <c r="R251" s="60">
        <f>+Q251/P251</f>
        <v>1</v>
      </c>
      <c r="S251" s="60">
        <f t="shared" si="254"/>
        <v>0.11650000000000001</v>
      </c>
      <c r="T251" s="60">
        <f t="shared" si="254"/>
        <v>3.4000000000000002E-2</v>
      </c>
      <c r="U251" s="60">
        <f t="shared" si="254"/>
        <v>3.4000000000000002E-2</v>
      </c>
      <c r="V251" s="60">
        <f t="shared" si="254"/>
        <v>3.4000000000000002E-2</v>
      </c>
      <c r="W251" s="60">
        <f t="shared" si="254"/>
        <v>3.4000000000000002E-2</v>
      </c>
      <c r="X251" s="60">
        <f t="shared" si="254"/>
        <v>3.4000000000000002E-2</v>
      </c>
      <c r="Y251" s="91">
        <f t="shared" si="233"/>
        <v>1.0000000000000002</v>
      </c>
      <c r="Z251" s="60">
        <f t="shared" ref="Z251:AD251" si="255">+Z252*$C$252+Z253*$C$253+Z254*$C$254</f>
        <v>0.71350000000000002</v>
      </c>
      <c r="AA251" s="60">
        <f t="shared" si="255"/>
        <v>0.71350000000000002</v>
      </c>
      <c r="AB251" s="60">
        <f t="shared" si="255"/>
        <v>0</v>
      </c>
      <c r="AC251" s="60">
        <f t="shared" si="255"/>
        <v>0.11650000000000001</v>
      </c>
      <c r="AD251" s="60">
        <f t="shared" si="255"/>
        <v>0.28650000000000003</v>
      </c>
      <c r="AE251" s="90">
        <f>+AD251+AB251</f>
        <v>0.28650000000000003</v>
      </c>
      <c r="AF251" s="67"/>
      <c r="AG251" s="90">
        <v>0.28650000000000003</v>
      </c>
      <c r="AH251" s="90"/>
      <c r="AI251" s="90">
        <f>+AI255*$C$255</f>
        <v>0.16669999999999999</v>
      </c>
      <c r="AJ251" s="90">
        <f>+AJ255*$C$255</f>
        <v>0.16336599999999998</v>
      </c>
      <c r="AK251" s="10">
        <f>+AJ251/AI251</f>
        <v>0.98</v>
      </c>
      <c r="AL251" s="90">
        <f t="shared" ref="AL251:AP251" si="256">+AL255*$C$255</f>
        <v>0.16669999999999999</v>
      </c>
      <c r="AM251" s="90">
        <f t="shared" si="256"/>
        <v>0.16669999999999999</v>
      </c>
      <c r="AN251" s="90">
        <f t="shared" si="256"/>
        <v>0.16669999999999999</v>
      </c>
      <c r="AO251" s="90">
        <f t="shared" si="256"/>
        <v>0.16669999999999999</v>
      </c>
      <c r="AP251" s="90">
        <f t="shared" si="256"/>
        <v>0.16669999999999999</v>
      </c>
    </row>
    <row r="252" spans="1:42" s="19" customFormat="1" ht="30" hidden="1" customHeight="1" x14ac:dyDescent="0.25">
      <c r="A252" s="155" t="s">
        <v>186</v>
      </c>
      <c r="B252" s="222" t="s">
        <v>187</v>
      </c>
      <c r="C252" s="76">
        <v>0.33</v>
      </c>
      <c r="D252" s="74"/>
      <c r="E252" s="74"/>
      <c r="F252" s="75"/>
      <c r="G252" s="74"/>
      <c r="H252" s="74"/>
      <c r="I252" s="76" t="e">
        <f t="shared" ref="I252:I254" si="257">+H252/G252</f>
        <v>#DIV/0!</v>
      </c>
      <c r="J252" s="74">
        <v>1</v>
      </c>
      <c r="K252" s="74">
        <v>1</v>
      </c>
      <c r="L252" s="76">
        <f t="shared" ref="L252:L254" si="258">+K252/J252</f>
        <v>1</v>
      </c>
      <c r="M252" s="74"/>
      <c r="N252" s="74"/>
      <c r="O252" s="74"/>
      <c r="P252" s="74"/>
      <c r="Q252" s="74"/>
      <c r="R252" s="74"/>
      <c r="S252" s="74"/>
      <c r="T252" s="74"/>
      <c r="U252" s="74"/>
      <c r="V252" s="74"/>
      <c r="W252" s="74"/>
      <c r="X252" s="74"/>
      <c r="Y252" s="76">
        <f t="shared" si="233"/>
        <v>1</v>
      </c>
      <c r="Z252" s="76">
        <f t="shared" ref="Z252:AA254" si="259">+D252+G252+J252+M252+P252</f>
        <v>1</v>
      </c>
      <c r="AA252" s="76">
        <f t="shared" si="259"/>
        <v>1</v>
      </c>
      <c r="AB252" s="76">
        <f t="shared" ref="AB252:AB254" si="260">+Z252-AA252</f>
        <v>0</v>
      </c>
      <c r="AC252" s="76">
        <f t="shared" ref="AC252:AC254" si="261">+P252</f>
        <v>0</v>
      </c>
      <c r="AD252" s="76">
        <f t="shared" ref="AD252:AD254" si="262">+S252+T252+U252+V252+W252+X252</f>
        <v>0</v>
      </c>
      <c r="AE252" s="75">
        <f>+AB252+AD252</f>
        <v>0</v>
      </c>
      <c r="AF252" s="94"/>
      <c r="AG252" s="75"/>
      <c r="AH252" s="95"/>
      <c r="AI252" s="214"/>
      <c r="AJ252" s="214"/>
      <c r="AK252" s="214"/>
      <c r="AL252" s="214"/>
      <c r="AM252" s="214"/>
      <c r="AN252" s="214"/>
      <c r="AO252" s="214"/>
      <c r="AP252" s="214"/>
    </row>
    <row r="253" spans="1:42" s="19" customFormat="1" ht="30" hidden="1" customHeight="1" x14ac:dyDescent="0.25">
      <c r="A253" s="155" t="s">
        <v>188</v>
      </c>
      <c r="B253" s="222" t="s">
        <v>189</v>
      </c>
      <c r="C253" s="76">
        <v>0.33</v>
      </c>
      <c r="D253" s="74"/>
      <c r="E253" s="74"/>
      <c r="F253" s="75"/>
      <c r="G253" s="74"/>
      <c r="H253" s="74"/>
      <c r="I253" s="76" t="e">
        <f t="shared" si="257"/>
        <v>#DIV/0!</v>
      </c>
      <c r="J253" s="74">
        <v>0.25</v>
      </c>
      <c r="K253" s="74">
        <v>0.25</v>
      </c>
      <c r="L253" s="76">
        <f t="shared" si="258"/>
        <v>1</v>
      </c>
      <c r="M253" s="74">
        <v>0.25</v>
      </c>
      <c r="N253" s="74">
        <v>0.25</v>
      </c>
      <c r="O253" s="74">
        <f t="shared" ref="O253:O254" si="263">+N253/M253</f>
        <v>1</v>
      </c>
      <c r="P253" s="74">
        <v>0.25</v>
      </c>
      <c r="Q253" s="74">
        <v>0.25</v>
      </c>
      <c r="R253" s="76">
        <f t="shared" ref="R253:R254" si="264">+Q253/P253</f>
        <v>1</v>
      </c>
      <c r="S253" s="74">
        <v>0.25</v>
      </c>
      <c r="T253" s="74"/>
      <c r="U253" s="74"/>
      <c r="V253" s="74"/>
      <c r="W253" s="74"/>
      <c r="X253" s="74"/>
      <c r="Y253" s="76">
        <f t="shared" si="233"/>
        <v>1</v>
      </c>
      <c r="Z253" s="76">
        <f t="shared" si="259"/>
        <v>0.75</v>
      </c>
      <c r="AA253" s="76">
        <f t="shared" si="259"/>
        <v>0.75</v>
      </c>
      <c r="AB253" s="76">
        <f t="shared" si="260"/>
        <v>0</v>
      </c>
      <c r="AC253" s="76">
        <f t="shared" si="261"/>
        <v>0.25</v>
      </c>
      <c r="AD253" s="76">
        <f t="shared" si="262"/>
        <v>0.25</v>
      </c>
      <c r="AE253" s="75">
        <f>+AB253+AD253</f>
        <v>0.25</v>
      </c>
      <c r="AF253" s="94" t="s">
        <v>173</v>
      </c>
      <c r="AG253" s="75"/>
      <c r="AH253" s="95"/>
      <c r="AI253" s="214"/>
      <c r="AJ253" s="214"/>
      <c r="AK253" s="214"/>
      <c r="AL253" s="214"/>
      <c r="AM253" s="214"/>
      <c r="AN253" s="214"/>
      <c r="AO253" s="214"/>
      <c r="AP253" s="214"/>
    </row>
    <row r="254" spans="1:42" s="19" customFormat="1" ht="30" hidden="1" customHeight="1" x14ac:dyDescent="0.25">
      <c r="A254" s="155" t="s">
        <v>190</v>
      </c>
      <c r="B254" s="222" t="s">
        <v>191</v>
      </c>
      <c r="C254" s="76">
        <v>0.34</v>
      </c>
      <c r="D254" s="74"/>
      <c r="E254" s="74"/>
      <c r="F254" s="75"/>
      <c r="G254" s="74">
        <v>0.1</v>
      </c>
      <c r="H254" s="74">
        <v>0.1</v>
      </c>
      <c r="I254" s="76">
        <f t="shared" si="257"/>
        <v>1</v>
      </c>
      <c r="J254" s="74">
        <v>0.1</v>
      </c>
      <c r="K254" s="74">
        <v>0.1</v>
      </c>
      <c r="L254" s="76">
        <f t="shared" si="258"/>
        <v>1</v>
      </c>
      <c r="M254" s="74">
        <v>0.1</v>
      </c>
      <c r="N254" s="74">
        <v>0.1</v>
      </c>
      <c r="O254" s="74">
        <f t="shared" si="263"/>
        <v>1</v>
      </c>
      <c r="P254" s="74">
        <v>0.1</v>
      </c>
      <c r="Q254" s="74">
        <v>0.1</v>
      </c>
      <c r="R254" s="76">
        <f t="shared" si="264"/>
        <v>1</v>
      </c>
      <c r="S254" s="74">
        <v>0.1</v>
      </c>
      <c r="T254" s="74">
        <v>0.1</v>
      </c>
      <c r="U254" s="74">
        <v>0.1</v>
      </c>
      <c r="V254" s="74">
        <v>0.1</v>
      </c>
      <c r="W254" s="74">
        <v>0.1</v>
      </c>
      <c r="X254" s="74">
        <v>0.1</v>
      </c>
      <c r="Y254" s="76">
        <f t="shared" si="233"/>
        <v>0.99999999999999989</v>
      </c>
      <c r="Z254" s="76">
        <f t="shared" si="259"/>
        <v>0.4</v>
      </c>
      <c r="AA254" s="76">
        <f t="shared" si="259"/>
        <v>0.4</v>
      </c>
      <c r="AB254" s="76">
        <f t="shared" si="260"/>
        <v>0</v>
      </c>
      <c r="AC254" s="76">
        <f t="shared" si="261"/>
        <v>0.1</v>
      </c>
      <c r="AD254" s="76">
        <f t="shared" si="262"/>
        <v>0.6</v>
      </c>
      <c r="AE254" s="75">
        <f>+AB254+AD254</f>
        <v>0.6</v>
      </c>
      <c r="AF254" s="94" t="s">
        <v>173</v>
      </c>
      <c r="AG254" s="85"/>
      <c r="AH254" s="95"/>
      <c r="AI254" s="214"/>
      <c r="AJ254" s="214"/>
      <c r="AK254" s="214"/>
      <c r="AL254" s="214"/>
      <c r="AM254" s="214"/>
      <c r="AN254" s="214"/>
      <c r="AO254" s="214"/>
      <c r="AP254" s="214"/>
    </row>
    <row r="255" spans="1:42" s="19" customFormat="1" ht="30" customHeight="1" x14ac:dyDescent="0.25">
      <c r="A255" s="53"/>
      <c r="B255" s="238" t="s">
        <v>448</v>
      </c>
      <c r="C255" s="5">
        <v>1</v>
      </c>
      <c r="D255" s="27"/>
      <c r="E255" s="27"/>
      <c r="F255" s="42"/>
      <c r="G255" s="27"/>
      <c r="H255" s="27"/>
      <c r="I255" s="5"/>
      <c r="J255" s="27"/>
      <c r="K255" s="27"/>
      <c r="L255" s="5"/>
      <c r="M255" s="27"/>
      <c r="N255" s="27"/>
      <c r="O255" s="27"/>
      <c r="P255" s="27"/>
      <c r="Q255" s="27"/>
      <c r="R255" s="5"/>
      <c r="S255" s="27"/>
      <c r="T255" s="27"/>
      <c r="U255" s="27"/>
      <c r="V255" s="27"/>
      <c r="W255" s="27"/>
      <c r="X255" s="27"/>
      <c r="Y255" s="5"/>
      <c r="Z255" s="5"/>
      <c r="AA255" s="5"/>
      <c r="AB255" s="5"/>
      <c r="AC255" s="5"/>
      <c r="AD255" s="5"/>
      <c r="AE255" s="42"/>
      <c r="AF255" s="9"/>
      <c r="AG255" s="42"/>
      <c r="AH255" s="42"/>
      <c r="AI255" s="100">
        <v>0.16669999999999999</v>
      </c>
      <c r="AJ255" s="253">
        <f>+AI255*0.98</f>
        <v>0.16336599999999998</v>
      </c>
      <c r="AK255" s="5">
        <f t="shared" ref="AK255" si="265">+AJ255/AI255</f>
        <v>0.98</v>
      </c>
      <c r="AL255" s="100">
        <v>0.16669999999999999</v>
      </c>
      <c r="AM255" s="100">
        <v>0.16669999999999999</v>
      </c>
      <c r="AN255" s="100">
        <v>0.16669999999999999</v>
      </c>
      <c r="AO255" s="100">
        <v>0.16669999999999999</v>
      </c>
      <c r="AP255" s="100">
        <v>0.16669999999999999</v>
      </c>
    </row>
    <row r="256" spans="1:42" s="19" customFormat="1" ht="73.5" customHeight="1" x14ac:dyDescent="0.25">
      <c r="A256" s="43"/>
      <c r="B256" s="268" t="s">
        <v>192</v>
      </c>
      <c r="C256" s="8">
        <v>0.25</v>
      </c>
      <c r="D256" s="44">
        <f>+D257*$C$257+D258*$C$258+D259*$C$259</f>
        <v>0</v>
      </c>
      <c r="E256" s="44">
        <f>+E257*$C$257+E258*$C$258+E259*$C$259</f>
        <v>0</v>
      </c>
      <c r="F256" s="10"/>
      <c r="G256" s="44">
        <f t="shared" ref="G256:X256" si="266">+G257*$C$257+G258*$C$258+G259*$C$259</f>
        <v>0</v>
      </c>
      <c r="H256" s="44">
        <f t="shared" si="266"/>
        <v>0</v>
      </c>
      <c r="I256" s="10" t="e">
        <f>+H256/G256</f>
        <v>#DIV/0!</v>
      </c>
      <c r="J256" s="44">
        <f t="shared" si="266"/>
        <v>0.16500000000000001</v>
      </c>
      <c r="K256" s="44">
        <f t="shared" si="266"/>
        <v>0</v>
      </c>
      <c r="L256" s="10">
        <f>+K256/J256</f>
        <v>0</v>
      </c>
      <c r="M256" s="44">
        <f t="shared" si="266"/>
        <v>0</v>
      </c>
      <c r="N256" s="44"/>
      <c r="O256" s="44"/>
      <c r="P256" s="44">
        <f t="shared" si="266"/>
        <v>2.6400000000000003E-2</v>
      </c>
      <c r="Q256" s="44">
        <f t="shared" si="266"/>
        <v>1.3200000000000002E-2</v>
      </c>
      <c r="R256" s="44">
        <f>+Q256/P256</f>
        <v>0.5</v>
      </c>
      <c r="S256" s="44">
        <f t="shared" si="266"/>
        <v>2.3100000000000002E-2</v>
      </c>
      <c r="T256" s="44">
        <f t="shared" si="266"/>
        <v>8.9100000000000013E-2</v>
      </c>
      <c r="U256" s="44">
        <f t="shared" si="266"/>
        <v>0.2591</v>
      </c>
      <c r="V256" s="44">
        <f t="shared" si="266"/>
        <v>0.14576666666666668</v>
      </c>
      <c r="W256" s="44">
        <f t="shared" si="266"/>
        <v>0.14576666666666668</v>
      </c>
      <c r="X256" s="44">
        <f t="shared" si="266"/>
        <v>0.14576666666666668</v>
      </c>
      <c r="Y256" s="8">
        <f t="shared" si="233"/>
        <v>1</v>
      </c>
      <c r="Z256" s="44">
        <f t="shared" ref="Z256:AD256" si="267">+Z257*$C$257+Z258*$C$258+Z259*$C$259</f>
        <v>0.19139999999999999</v>
      </c>
      <c r="AA256" s="44">
        <f t="shared" si="267"/>
        <v>1.3200000000000002E-2</v>
      </c>
      <c r="AB256" s="44">
        <f t="shared" si="267"/>
        <v>0.1782</v>
      </c>
      <c r="AC256" s="44">
        <f t="shared" si="267"/>
        <v>2.6400000000000003E-2</v>
      </c>
      <c r="AD256" s="44">
        <f t="shared" si="267"/>
        <v>0.8086000000000001</v>
      </c>
      <c r="AE256" s="10">
        <f>+AD256+AB256</f>
        <v>0.98680000000000012</v>
      </c>
      <c r="AF256" s="45"/>
      <c r="AG256" s="10">
        <v>0.98680000000000012</v>
      </c>
      <c r="AH256" s="10"/>
      <c r="AI256" s="10">
        <f>+AI271*$C$271+AI272*$C$272+AI273*$C$273</f>
        <v>0.45002200000000003</v>
      </c>
      <c r="AJ256" s="10">
        <f>+AJ271*$C$271+AJ272*$C$272+AJ273*$C$273</f>
        <v>0.45002200000000003</v>
      </c>
      <c r="AK256" s="10">
        <f>+AJ256/AI256</f>
        <v>1</v>
      </c>
      <c r="AL256" s="10">
        <f t="shared" ref="AL256:AP256" si="268">+AL271*$C$271+AL272*$C$272+AL273*$C$273</f>
        <v>0.11002199999999999</v>
      </c>
      <c r="AM256" s="10">
        <f t="shared" si="268"/>
        <v>0.11002199999999999</v>
      </c>
      <c r="AN256" s="10">
        <f t="shared" si="268"/>
        <v>0.11002199999999999</v>
      </c>
      <c r="AO256" s="10">
        <f t="shared" si="268"/>
        <v>0.11002199999999999</v>
      </c>
      <c r="AP256" s="10">
        <f t="shared" si="268"/>
        <v>0.11002199999999999</v>
      </c>
    </row>
    <row r="257" spans="1:42" s="19" customFormat="1" ht="30" hidden="1" customHeight="1" x14ac:dyDescent="0.25">
      <c r="A257" s="78" t="s">
        <v>193</v>
      </c>
      <c r="B257" s="222" t="s">
        <v>194</v>
      </c>
      <c r="C257" s="76">
        <v>0.33</v>
      </c>
      <c r="D257" s="74"/>
      <c r="E257" s="74"/>
      <c r="F257" s="75"/>
      <c r="G257" s="74"/>
      <c r="H257" s="74"/>
      <c r="I257" s="76" t="e">
        <f t="shared" ref="I257:I259" si="269">+H257/G257</f>
        <v>#DIV/0!</v>
      </c>
      <c r="J257" s="74">
        <v>0.5</v>
      </c>
      <c r="K257" s="74">
        <v>0</v>
      </c>
      <c r="L257" s="76">
        <f t="shared" ref="L257" si="270">+K257/J257</f>
        <v>0</v>
      </c>
      <c r="M257" s="74"/>
      <c r="N257" s="74"/>
      <c r="O257" s="74"/>
      <c r="P257" s="74">
        <v>0.08</v>
      </c>
      <c r="Q257" s="77">
        <v>0.04</v>
      </c>
      <c r="R257" s="76">
        <f t="shared" ref="R257" si="271">+Q257/P257</f>
        <v>0.5</v>
      </c>
      <c r="S257" s="74">
        <v>7.0000000000000007E-2</v>
      </c>
      <c r="T257" s="74">
        <v>7.0000000000000007E-2</v>
      </c>
      <c r="U257" s="74">
        <v>7.0000000000000007E-2</v>
      </c>
      <c r="V257" s="74">
        <v>7.0000000000000007E-2</v>
      </c>
      <c r="W257" s="74">
        <v>7.0000000000000007E-2</v>
      </c>
      <c r="X257" s="74">
        <v>7.0000000000000007E-2</v>
      </c>
      <c r="Y257" s="76">
        <f t="shared" si="233"/>
        <v>1.0000000000000002</v>
      </c>
      <c r="Z257" s="76">
        <f t="shared" ref="Z257:AA259" si="272">+D257+G257+J257+M257+P257</f>
        <v>0.57999999999999996</v>
      </c>
      <c r="AA257" s="76">
        <f t="shared" si="272"/>
        <v>0.04</v>
      </c>
      <c r="AB257" s="76">
        <f t="shared" ref="AB257:AB259" si="273">+Z257-AA257</f>
        <v>0.53999999999999992</v>
      </c>
      <c r="AC257" s="76">
        <f t="shared" ref="AC257:AC259" si="274">+P257</f>
        <v>0.08</v>
      </c>
      <c r="AD257" s="76">
        <f t="shared" ref="AD257:AD259" si="275">+S257+T257+U257+V257+W257+X257</f>
        <v>0.42000000000000004</v>
      </c>
      <c r="AE257" s="75">
        <f>+AB257+AD257</f>
        <v>0.96</v>
      </c>
      <c r="AF257" s="94" t="s">
        <v>173</v>
      </c>
      <c r="AG257" s="75"/>
      <c r="AH257" s="95"/>
      <c r="AI257" s="214"/>
      <c r="AJ257" s="214"/>
      <c r="AK257" s="214"/>
      <c r="AL257" s="214"/>
      <c r="AM257" s="214"/>
      <c r="AN257" s="214"/>
      <c r="AO257" s="214"/>
      <c r="AP257" s="214"/>
    </row>
    <row r="258" spans="1:42" ht="30" hidden="1" customHeight="1" x14ac:dyDescent="0.25">
      <c r="A258" s="78"/>
      <c r="B258" s="222" t="s">
        <v>195</v>
      </c>
      <c r="C258" s="76">
        <v>0.33</v>
      </c>
      <c r="D258" s="74"/>
      <c r="E258" s="74"/>
      <c r="F258" s="75"/>
      <c r="G258" s="74"/>
      <c r="H258" s="74"/>
      <c r="I258" s="76" t="e">
        <f t="shared" si="269"/>
        <v>#DIV/0!</v>
      </c>
      <c r="J258" s="74"/>
      <c r="K258" s="74"/>
      <c r="L258" s="76"/>
      <c r="M258" s="74"/>
      <c r="N258" s="74"/>
      <c r="O258" s="74"/>
      <c r="P258" s="74"/>
      <c r="Q258" s="74"/>
      <c r="R258" s="74"/>
      <c r="S258" s="74"/>
      <c r="T258" s="74">
        <v>0.2</v>
      </c>
      <c r="U258" s="74">
        <v>0.2</v>
      </c>
      <c r="V258" s="74">
        <v>0.2</v>
      </c>
      <c r="W258" s="74">
        <v>0.2</v>
      </c>
      <c r="X258" s="74">
        <v>0.2</v>
      </c>
      <c r="Y258" s="76">
        <f t="shared" si="233"/>
        <v>1</v>
      </c>
      <c r="Z258" s="76">
        <f t="shared" si="272"/>
        <v>0</v>
      </c>
      <c r="AA258" s="76">
        <f t="shared" si="272"/>
        <v>0</v>
      </c>
      <c r="AB258" s="76">
        <f t="shared" si="273"/>
        <v>0</v>
      </c>
      <c r="AC258" s="76">
        <f t="shared" si="274"/>
        <v>0</v>
      </c>
      <c r="AD258" s="76">
        <f t="shared" si="275"/>
        <v>1</v>
      </c>
      <c r="AE258" s="75">
        <f>+AB258+AD258</f>
        <v>1</v>
      </c>
      <c r="AF258" s="94" t="s">
        <v>101</v>
      </c>
      <c r="AG258" s="75"/>
      <c r="AH258" s="95"/>
    </row>
    <row r="259" spans="1:42" ht="30" hidden="1" customHeight="1" x14ac:dyDescent="0.25">
      <c r="A259" s="78"/>
      <c r="B259" s="222" t="s">
        <v>196</v>
      </c>
      <c r="C259" s="76">
        <v>0.34</v>
      </c>
      <c r="D259" s="74"/>
      <c r="E259" s="74"/>
      <c r="F259" s="75"/>
      <c r="G259" s="74"/>
      <c r="H259" s="74"/>
      <c r="I259" s="76" t="e">
        <f t="shared" si="269"/>
        <v>#DIV/0!</v>
      </c>
      <c r="J259" s="74"/>
      <c r="K259" s="74"/>
      <c r="L259" s="76"/>
      <c r="M259" s="74"/>
      <c r="N259" s="74"/>
      <c r="O259" s="74"/>
      <c r="P259" s="74"/>
      <c r="Q259" s="74"/>
      <c r="R259" s="74"/>
      <c r="S259" s="74"/>
      <c r="T259" s="74"/>
      <c r="U259" s="74">
        <v>0.5</v>
      </c>
      <c r="V259" s="74">
        <v>0.16666666666666669</v>
      </c>
      <c r="W259" s="74">
        <v>0.16666666666666669</v>
      </c>
      <c r="X259" s="74">
        <v>0.16666666666666669</v>
      </c>
      <c r="Y259" s="76">
        <f t="shared" si="233"/>
        <v>1.0000000000000002</v>
      </c>
      <c r="Z259" s="76">
        <f t="shared" si="272"/>
        <v>0</v>
      </c>
      <c r="AA259" s="76">
        <f t="shared" si="272"/>
        <v>0</v>
      </c>
      <c r="AB259" s="76">
        <f t="shared" si="273"/>
        <v>0</v>
      </c>
      <c r="AC259" s="76">
        <f t="shared" si="274"/>
        <v>0</v>
      </c>
      <c r="AD259" s="76">
        <f t="shared" si="275"/>
        <v>1.0000000000000002</v>
      </c>
      <c r="AE259" s="75">
        <f>+AB259+AD259</f>
        <v>1.0000000000000002</v>
      </c>
      <c r="AF259" s="94" t="s">
        <v>197</v>
      </c>
      <c r="AG259" s="75"/>
      <c r="AH259" s="95"/>
    </row>
    <row r="260" spans="1:42" ht="30" hidden="1" customHeight="1" x14ac:dyDescent="0.25">
      <c r="A260" s="14"/>
      <c r="B260" s="239"/>
      <c r="C260" s="5"/>
      <c r="D260" s="26"/>
      <c r="E260" s="26"/>
      <c r="F260" s="26"/>
      <c r="G260" s="26"/>
      <c r="H260" s="39"/>
      <c r="I260" s="26"/>
      <c r="J260" s="26"/>
      <c r="K260" s="26"/>
      <c r="L260" s="26"/>
      <c r="M260" s="26"/>
      <c r="N260" s="26"/>
      <c r="O260" s="26"/>
      <c r="P260" s="26"/>
      <c r="Q260" s="26"/>
      <c r="R260" s="26"/>
      <c r="S260" s="26"/>
      <c r="T260" s="26"/>
      <c r="U260" s="26"/>
      <c r="V260" s="26"/>
      <c r="W260" s="26"/>
      <c r="X260" s="26"/>
      <c r="Y260" s="25">
        <f t="shared" ref="Y260:Y269" si="276">SUM(D260:X260)</f>
        <v>0</v>
      </c>
      <c r="Z260" s="26"/>
      <c r="AA260" s="26"/>
      <c r="AB260" s="26"/>
      <c r="AC260" s="26"/>
      <c r="AD260" s="26"/>
      <c r="AE260" s="26"/>
      <c r="AF260" s="47"/>
      <c r="AG260" s="26"/>
      <c r="AH260" s="72"/>
    </row>
    <row r="261" spans="1:42" ht="30" hidden="1" customHeight="1" x14ac:dyDescent="0.25">
      <c r="A261" s="14"/>
      <c r="B261" s="239"/>
      <c r="C261" s="5"/>
      <c r="D261" s="26"/>
      <c r="E261" s="26"/>
      <c r="F261" s="26"/>
      <c r="G261" s="26"/>
      <c r="H261" s="39"/>
      <c r="I261" s="26"/>
      <c r="J261" s="26"/>
      <c r="K261" s="26"/>
      <c r="L261" s="26"/>
      <c r="M261" s="26"/>
      <c r="N261" s="26"/>
      <c r="O261" s="26"/>
      <c r="P261" s="26"/>
      <c r="Q261" s="26"/>
      <c r="R261" s="26"/>
      <c r="S261" s="26"/>
      <c r="T261" s="26"/>
      <c r="U261" s="26"/>
      <c r="V261" s="26"/>
      <c r="W261" s="26"/>
      <c r="X261" s="26"/>
      <c r="Y261" s="25">
        <f t="shared" si="276"/>
        <v>0</v>
      </c>
      <c r="Z261" s="26"/>
      <c r="AA261" s="26"/>
      <c r="AB261" s="26"/>
      <c r="AC261" s="26"/>
      <c r="AD261" s="26"/>
      <c r="AE261" s="26"/>
      <c r="AF261" s="47"/>
      <c r="AG261" s="26"/>
      <c r="AH261" s="72"/>
    </row>
    <row r="262" spans="1:42" ht="30" hidden="1" customHeight="1" x14ac:dyDescent="0.25">
      <c r="A262" s="14"/>
      <c r="B262" s="239"/>
      <c r="C262" s="5"/>
      <c r="D262" s="26"/>
      <c r="E262" s="26"/>
      <c r="F262" s="26"/>
      <c r="G262" s="26"/>
      <c r="H262" s="39"/>
      <c r="I262" s="26"/>
      <c r="J262" s="26"/>
      <c r="K262" s="26"/>
      <c r="L262" s="26"/>
      <c r="M262" s="26"/>
      <c r="N262" s="26"/>
      <c r="O262" s="26"/>
      <c r="P262" s="26"/>
      <c r="Q262" s="26"/>
      <c r="R262" s="26"/>
      <c r="S262" s="26"/>
      <c r="T262" s="26"/>
      <c r="U262" s="26"/>
      <c r="V262" s="26"/>
      <c r="W262" s="26"/>
      <c r="X262" s="26"/>
      <c r="Y262" s="25">
        <f t="shared" si="276"/>
        <v>0</v>
      </c>
      <c r="Z262" s="26"/>
      <c r="AA262" s="26"/>
      <c r="AB262" s="26"/>
      <c r="AC262" s="26"/>
      <c r="AD262" s="26"/>
      <c r="AE262" s="26"/>
      <c r="AF262" s="47"/>
      <c r="AG262" s="26"/>
      <c r="AH262" s="72"/>
    </row>
    <row r="263" spans="1:42" ht="30" hidden="1" customHeight="1" x14ac:dyDescent="0.25">
      <c r="A263" s="14"/>
      <c r="B263" s="239"/>
      <c r="C263" s="5"/>
      <c r="D263" s="26"/>
      <c r="E263" s="26"/>
      <c r="F263" s="26"/>
      <c r="G263" s="26"/>
      <c r="H263" s="39"/>
      <c r="I263" s="26"/>
      <c r="J263" s="26"/>
      <c r="K263" s="26"/>
      <c r="L263" s="26"/>
      <c r="M263" s="26"/>
      <c r="N263" s="26"/>
      <c r="O263" s="26"/>
      <c r="P263" s="26"/>
      <c r="Q263" s="26"/>
      <c r="R263" s="26"/>
      <c r="S263" s="26"/>
      <c r="T263" s="26"/>
      <c r="U263" s="26"/>
      <c r="V263" s="26"/>
      <c r="W263" s="26"/>
      <c r="X263" s="26"/>
      <c r="Y263" s="25">
        <f t="shared" si="276"/>
        <v>0</v>
      </c>
      <c r="Z263" s="26"/>
      <c r="AA263" s="26"/>
      <c r="AB263" s="26"/>
      <c r="AC263" s="26"/>
      <c r="AD263" s="26"/>
      <c r="AE263" s="26"/>
      <c r="AF263" s="47"/>
      <c r="AG263" s="26"/>
      <c r="AH263" s="72"/>
    </row>
    <row r="264" spans="1:42" ht="30" hidden="1" customHeight="1" x14ac:dyDescent="0.25">
      <c r="A264" s="14"/>
      <c r="B264" s="239"/>
      <c r="C264" s="5"/>
      <c r="D264" s="26"/>
      <c r="E264" s="26"/>
      <c r="F264" s="26"/>
      <c r="G264" s="26"/>
      <c r="H264" s="39"/>
      <c r="I264" s="26"/>
      <c r="J264" s="26"/>
      <c r="K264" s="26"/>
      <c r="L264" s="26"/>
      <c r="M264" s="26"/>
      <c r="N264" s="26"/>
      <c r="O264" s="26"/>
      <c r="P264" s="26"/>
      <c r="Q264" s="26"/>
      <c r="R264" s="26"/>
      <c r="S264" s="26"/>
      <c r="T264" s="26"/>
      <c r="U264" s="26"/>
      <c r="V264" s="26"/>
      <c r="W264" s="26"/>
      <c r="X264" s="26"/>
      <c r="Y264" s="25">
        <f t="shared" si="276"/>
        <v>0</v>
      </c>
      <c r="Z264" s="26"/>
      <c r="AA264" s="26"/>
      <c r="AB264" s="26"/>
      <c r="AC264" s="26"/>
      <c r="AD264" s="26"/>
      <c r="AE264" s="26"/>
      <c r="AF264" s="47"/>
      <c r="AG264" s="26"/>
      <c r="AH264" s="72"/>
    </row>
    <row r="265" spans="1:42" ht="30" hidden="1" customHeight="1" x14ac:dyDescent="0.25">
      <c r="A265" s="14"/>
      <c r="B265" s="239"/>
      <c r="C265" s="5"/>
      <c r="D265" s="26"/>
      <c r="E265" s="26"/>
      <c r="F265" s="26"/>
      <c r="G265" s="26"/>
      <c r="H265" s="39"/>
      <c r="I265" s="26"/>
      <c r="J265" s="26"/>
      <c r="K265" s="26"/>
      <c r="L265" s="26"/>
      <c r="M265" s="26"/>
      <c r="N265" s="26"/>
      <c r="O265" s="26"/>
      <c r="P265" s="26"/>
      <c r="Q265" s="26"/>
      <c r="R265" s="26"/>
      <c r="S265" s="26"/>
      <c r="T265" s="26"/>
      <c r="U265" s="26"/>
      <c r="V265" s="26"/>
      <c r="W265" s="26"/>
      <c r="X265" s="26"/>
      <c r="Y265" s="25">
        <f t="shared" si="276"/>
        <v>0</v>
      </c>
      <c r="Z265" s="26"/>
      <c r="AA265" s="26"/>
      <c r="AB265" s="26"/>
      <c r="AC265" s="26"/>
      <c r="AD265" s="26"/>
      <c r="AE265" s="26"/>
      <c r="AF265" s="47"/>
      <c r="AG265" s="26"/>
      <c r="AH265" s="72"/>
    </row>
    <row r="266" spans="1:42" ht="30" hidden="1" customHeight="1" x14ac:dyDescent="0.25">
      <c r="A266" s="14"/>
      <c r="B266" s="239"/>
      <c r="C266" s="5"/>
      <c r="D266" s="26"/>
      <c r="E266" s="26"/>
      <c r="F266" s="26"/>
      <c r="G266" s="26"/>
      <c r="H266" s="39"/>
      <c r="I266" s="26"/>
      <c r="J266" s="26"/>
      <c r="K266" s="26"/>
      <c r="L266" s="26"/>
      <c r="M266" s="26"/>
      <c r="N266" s="26"/>
      <c r="O266" s="26"/>
      <c r="P266" s="26"/>
      <c r="Q266" s="26"/>
      <c r="R266" s="26"/>
      <c r="S266" s="26"/>
      <c r="T266" s="26"/>
      <c r="U266" s="26"/>
      <c r="V266" s="26"/>
      <c r="W266" s="26"/>
      <c r="X266" s="26"/>
      <c r="Y266" s="25">
        <f t="shared" si="276"/>
        <v>0</v>
      </c>
      <c r="Z266" s="26"/>
      <c r="AA266" s="26"/>
      <c r="AB266" s="26"/>
      <c r="AC266" s="26"/>
      <c r="AD266" s="26"/>
      <c r="AE266" s="26"/>
      <c r="AF266" s="47"/>
      <c r="AG266" s="26"/>
      <c r="AH266" s="72"/>
    </row>
    <row r="267" spans="1:42" ht="30" hidden="1" customHeight="1" x14ac:dyDescent="0.25">
      <c r="A267" s="14"/>
      <c r="B267" s="239"/>
      <c r="C267" s="5"/>
      <c r="D267" s="26"/>
      <c r="E267" s="26"/>
      <c r="F267" s="26"/>
      <c r="G267" s="26"/>
      <c r="H267" s="39"/>
      <c r="I267" s="26"/>
      <c r="J267" s="26"/>
      <c r="K267" s="26"/>
      <c r="L267" s="26"/>
      <c r="M267" s="26"/>
      <c r="N267" s="26"/>
      <c r="O267" s="26"/>
      <c r="P267" s="26"/>
      <c r="Q267" s="26"/>
      <c r="R267" s="26"/>
      <c r="S267" s="26"/>
      <c r="T267" s="26"/>
      <c r="U267" s="26"/>
      <c r="V267" s="26"/>
      <c r="W267" s="26"/>
      <c r="X267" s="26"/>
      <c r="Y267" s="25">
        <f t="shared" si="276"/>
        <v>0</v>
      </c>
      <c r="Z267" s="26"/>
      <c r="AA267" s="26"/>
      <c r="AB267" s="26"/>
      <c r="AC267" s="26"/>
      <c r="AD267" s="26"/>
      <c r="AE267" s="26"/>
      <c r="AF267" s="47"/>
      <c r="AG267" s="26"/>
      <c r="AH267" s="72"/>
    </row>
    <row r="268" spans="1:42" ht="30" hidden="1" customHeight="1" x14ac:dyDescent="0.25">
      <c r="A268" s="31"/>
      <c r="B268" s="239"/>
      <c r="C268" s="5"/>
      <c r="D268" s="26"/>
      <c r="E268" s="26"/>
      <c r="F268" s="26"/>
      <c r="G268" s="26"/>
      <c r="H268" s="39"/>
      <c r="I268" s="26"/>
      <c r="J268" s="26"/>
      <c r="K268" s="26"/>
      <c r="L268" s="26"/>
      <c r="M268" s="26"/>
      <c r="N268" s="26"/>
      <c r="O268" s="26"/>
      <c r="P268" s="26"/>
      <c r="Q268" s="26"/>
      <c r="R268" s="26"/>
      <c r="S268" s="26"/>
      <c r="T268" s="26"/>
      <c r="U268" s="26"/>
      <c r="V268" s="26"/>
      <c r="W268" s="26"/>
      <c r="X268" s="26"/>
      <c r="Y268" s="25">
        <f t="shared" si="276"/>
        <v>0</v>
      </c>
      <c r="Z268" s="26"/>
      <c r="AA268" s="26"/>
      <c r="AB268" s="26"/>
      <c r="AC268" s="26"/>
      <c r="AD268" s="26"/>
      <c r="AE268" s="26"/>
      <c r="AF268" s="47"/>
      <c r="AG268" s="26"/>
      <c r="AH268" s="72"/>
    </row>
    <row r="269" spans="1:42" ht="30" hidden="1" customHeight="1" x14ac:dyDescent="0.25">
      <c r="A269" s="31"/>
      <c r="B269" s="239"/>
      <c r="C269" s="5"/>
      <c r="D269" s="26"/>
      <c r="E269" s="26"/>
      <c r="F269" s="26"/>
      <c r="G269" s="26"/>
      <c r="H269" s="39"/>
      <c r="I269" s="26"/>
      <c r="J269" s="26"/>
      <c r="K269" s="26"/>
      <c r="L269" s="26"/>
      <c r="M269" s="26"/>
      <c r="N269" s="26"/>
      <c r="O269" s="26"/>
      <c r="P269" s="26"/>
      <c r="Q269" s="26"/>
      <c r="R269" s="26"/>
      <c r="S269" s="26"/>
      <c r="T269" s="26"/>
      <c r="U269" s="26"/>
      <c r="V269" s="26"/>
      <c r="W269" s="26"/>
      <c r="X269" s="26"/>
      <c r="Y269" s="25">
        <f t="shared" si="276"/>
        <v>0</v>
      </c>
      <c r="Z269" s="26"/>
      <c r="AA269" s="26"/>
      <c r="AB269" s="26"/>
      <c r="AC269" s="26"/>
      <c r="AD269" s="26"/>
      <c r="AE269" s="26"/>
      <c r="AF269" s="47"/>
      <c r="AG269" s="26"/>
      <c r="AH269" s="72"/>
    </row>
    <row r="270" spans="1:42" ht="30" hidden="1" customHeight="1" x14ac:dyDescent="0.25">
      <c r="A270" s="159"/>
      <c r="B270" s="240"/>
      <c r="C270" s="208"/>
      <c r="D270" s="356"/>
      <c r="E270" s="357"/>
      <c r="F270" s="357"/>
      <c r="G270" s="358"/>
      <c r="H270" s="358"/>
      <c r="I270" s="358"/>
      <c r="J270" s="358"/>
      <c r="K270" s="358"/>
      <c r="L270" s="358"/>
      <c r="M270" s="358"/>
      <c r="N270" s="358"/>
      <c r="O270" s="358"/>
      <c r="P270" s="358"/>
      <c r="Q270" s="358"/>
      <c r="R270" s="358"/>
      <c r="S270" s="358"/>
      <c r="T270" s="358"/>
      <c r="U270" s="358"/>
      <c r="V270" s="358"/>
      <c r="W270" s="358"/>
      <c r="X270" s="358"/>
      <c r="Y270" s="359"/>
    </row>
    <row r="271" spans="1:42" ht="110.25" customHeight="1" x14ac:dyDescent="0.25">
      <c r="A271" s="149" t="s">
        <v>547</v>
      </c>
      <c r="B271" s="232" t="s">
        <v>429</v>
      </c>
      <c r="C271" s="5">
        <v>0.33</v>
      </c>
      <c r="D271" s="117"/>
      <c r="E271" s="117"/>
      <c r="F271" s="117"/>
      <c r="G271" s="118"/>
      <c r="H271" s="118"/>
      <c r="I271" s="118"/>
      <c r="J271" s="118"/>
      <c r="K271" s="118"/>
      <c r="L271" s="118"/>
      <c r="M271" s="118"/>
      <c r="N271" s="118"/>
      <c r="O271" s="118"/>
      <c r="P271" s="118"/>
      <c r="Q271" s="118"/>
      <c r="R271" s="118"/>
      <c r="S271" s="118"/>
      <c r="T271" s="118"/>
      <c r="U271" s="118"/>
      <c r="V271" s="118"/>
      <c r="W271" s="118"/>
      <c r="X271" s="118"/>
      <c r="Y271" s="118"/>
      <c r="Z271" s="41"/>
      <c r="AA271" s="41"/>
      <c r="AB271" s="41"/>
      <c r="AC271" s="41"/>
      <c r="AD271" s="41"/>
      <c r="AE271" s="41"/>
      <c r="AF271" s="119"/>
      <c r="AG271" s="41"/>
      <c r="AH271" s="147" t="s">
        <v>436</v>
      </c>
      <c r="AI271" s="100">
        <v>0.16669999999999999</v>
      </c>
      <c r="AJ271" s="263">
        <v>0.16669999999999999</v>
      </c>
      <c r="AK271" s="5">
        <f t="shared" ref="AK271:AK274" si="277">+AJ271/AI271</f>
        <v>1</v>
      </c>
      <c r="AL271" s="100">
        <v>0.16669999999999999</v>
      </c>
      <c r="AM271" s="100">
        <v>0.16669999999999999</v>
      </c>
      <c r="AN271" s="100">
        <v>0.16669999999999999</v>
      </c>
      <c r="AO271" s="100">
        <v>0.16669999999999999</v>
      </c>
      <c r="AP271" s="100">
        <v>0.16669999999999999</v>
      </c>
    </row>
    <row r="272" spans="1:42" ht="42" customHeight="1" x14ac:dyDescent="0.25">
      <c r="A272" s="284" t="s">
        <v>546</v>
      </c>
      <c r="B272" s="231" t="s">
        <v>449</v>
      </c>
      <c r="C272" s="5">
        <v>0.33</v>
      </c>
      <c r="D272" s="117"/>
      <c r="E272" s="117"/>
      <c r="F272" s="117"/>
      <c r="G272" s="118"/>
      <c r="H272" s="118"/>
      <c r="I272" s="118"/>
      <c r="J272" s="118"/>
      <c r="K272" s="118"/>
      <c r="L272" s="118"/>
      <c r="M272" s="118"/>
      <c r="N272" s="118"/>
      <c r="O272" s="118"/>
      <c r="P272" s="118"/>
      <c r="Q272" s="118"/>
      <c r="R272" s="118"/>
      <c r="S272" s="118"/>
      <c r="T272" s="118"/>
      <c r="U272" s="118"/>
      <c r="V272" s="118"/>
      <c r="W272" s="118"/>
      <c r="X272" s="118"/>
      <c r="Y272" s="118"/>
      <c r="Z272" s="41"/>
      <c r="AA272" s="41"/>
      <c r="AB272" s="41"/>
      <c r="AC272" s="41"/>
      <c r="AD272" s="41"/>
      <c r="AE272" s="41"/>
      <c r="AF272" s="119"/>
      <c r="AG272" s="41"/>
      <c r="AH272" s="146" t="s">
        <v>450</v>
      </c>
      <c r="AI272" s="100">
        <v>0.16669999999999999</v>
      </c>
      <c r="AJ272" s="263">
        <v>0.16669999999999999</v>
      </c>
      <c r="AK272" s="5">
        <f t="shared" si="277"/>
        <v>1</v>
      </c>
      <c r="AL272" s="100">
        <v>0.16669999999999999</v>
      </c>
      <c r="AM272" s="100">
        <v>0.16669999999999999</v>
      </c>
      <c r="AN272" s="100">
        <v>0.16669999999999999</v>
      </c>
      <c r="AO272" s="100">
        <v>0.16669999999999999</v>
      </c>
      <c r="AP272" s="100">
        <v>0.16669999999999999</v>
      </c>
    </row>
    <row r="273" spans="1:42" ht="46.5" customHeight="1" x14ac:dyDescent="0.25">
      <c r="A273" s="284"/>
      <c r="B273" s="231" t="s">
        <v>405</v>
      </c>
      <c r="C273" s="5">
        <v>0.34</v>
      </c>
      <c r="D273" s="117"/>
      <c r="E273" s="117"/>
      <c r="F273" s="117"/>
      <c r="G273" s="118"/>
      <c r="H273" s="118"/>
      <c r="I273" s="118"/>
      <c r="J273" s="118"/>
      <c r="K273" s="118"/>
      <c r="L273" s="118"/>
      <c r="M273" s="118"/>
      <c r="N273" s="118"/>
      <c r="O273" s="118"/>
      <c r="P273" s="118"/>
      <c r="Q273" s="118"/>
      <c r="R273" s="118"/>
      <c r="S273" s="118"/>
      <c r="T273" s="118"/>
      <c r="U273" s="118"/>
      <c r="V273" s="118"/>
      <c r="W273" s="118"/>
      <c r="X273" s="118"/>
      <c r="Y273" s="118"/>
      <c r="Z273" s="41"/>
      <c r="AA273" s="41"/>
      <c r="AB273" s="41"/>
      <c r="AC273" s="41"/>
      <c r="AD273" s="41"/>
      <c r="AE273" s="41"/>
      <c r="AF273" s="119"/>
      <c r="AG273" s="41"/>
      <c r="AH273" s="146" t="s">
        <v>410</v>
      </c>
      <c r="AI273" s="131">
        <v>1</v>
      </c>
      <c r="AJ273" s="131">
        <v>1</v>
      </c>
      <c r="AK273" s="5">
        <f t="shared" si="277"/>
        <v>1</v>
      </c>
      <c r="AL273" s="131">
        <v>0</v>
      </c>
      <c r="AM273" s="131">
        <v>0</v>
      </c>
      <c r="AN273" s="131">
        <v>0</v>
      </c>
      <c r="AO273" s="131">
        <v>0</v>
      </c>
      <c r="AP273" s="131">
        <v>0</v>
      </c>
    </row>
    <row r="274" spans="1:42" ht="30" customHeight="1" x14ac:dyDescent="0.25">
      <c r="A274" s="348" t="s">
        <v>27</v>
      </c>
      <c r="B274" s="350"/>
      <c r="C274" s="125"/>
      <c r="D274" s="33">
        <f>+D230*$C$230+D241*$C$241+D251*$C$251+D256*$C$256</f>
        <v>0.10159090909090909</v>
      </c>
      <c r="E274" s="33">
        <f>+E230*$C$230+E241*$C$241+E251*$C$251+E256*$C$256</f>
        <v>0.1002909090909091</v>
      </c>
      <c r="F274" s="33">
        <f t="shared" ref="F274" si="278">+E274/D274</f>
        <v>0.98720357941834458</v>
      </c>
      <c r="G274" s="33">
        <f>+G230*$C$230+G241*$C$241+G251*$C$251+G256*$C$256</f>
        <v>0.16509090909090912</v>
      </c>
      <c r="H274" s="33">
        <f>+H230*$C$230+H241*$C$241+H251*$C$251+H256*$C$256</f>
        <v>3.2590909090909101E-2</v>
      </c>
      <c r="I274" s="17">
        <f>+H274/G274</f>
        <v>0.19741189427312777</v>
      </c>
      <c r="J274" s="33">
        <f>+J230*$C$230+J241*$C$241+J251*$C$251+J256*$C$256</f>
        <v>0.17696590909090912</v>
      </c>
      <c r="K274" s="33">
        <f>+K230*$C$230+K241*$C$241+K251*$C$251+K256*$C$256</f>
        <v>0.13321590909090911</v>
      </c>
      <c r="L274" s="17">
        <f>+K274/J274</f>
        <v>0.75277724266358437</v>
      </c>
      <c r="M274" s="33">
        <f>+M230*$C$230+M241*$C$241+M251*$C$251+M256*$C$256</f>
        <v>5.3215909090909098E-2</v>
      </c>
      <c r="N274" s="33">
        <f>+N230*$C$230+N241*$C$241+N251*$C$251+N256*$C$256</f>
        <v>5.3215909090909098E-2</v>
      </c>
      <c r="O274" s="33">
        <f>+N274/M274</f>
        <v>1</v>
      </c>
      <c r="P274" s="33">
        <f>+P230*$C$230+P241*$C$241+P251*$C$251+P256*$C$256</f>
        <v>9.3815909090909089E-2</v>
      </c>
      <c r="Q274" s="33">
        <f>+Q230*$C$230+Q241*$C$241+Q251*$C$251+Q256*$C$256</f>
        <v>7.351590909090909E-2</v>
      </c>
      <c r="R274" s="33">
        <f>+Q274/P274</f>
        <v>0.78361878921485506</v>
      </c>
      <c r="S274" s="33">
        <f t="shared" ref="S274:X274" si="279">+S230*$C$230+S241*$C$241+S251*$C$251+S256*$C$256</f>
        <v>5.7490909090909099E-2</v>
      </c>
      <c r="T274" s="33">
        <f t="shared" si="279"/>
        <v>5.3365909090909103E-2</v>
      </c>
      <c r="U274" s="33">
        <f t="shared" si="279"/>
        <v>9.5865909090909099E-2</v>
      </c>
      <c r="V274" s="33">
        <f t="shared" si="279"/>
        <v>6.7532575757575763E-2</v>
      </c>
      <c r="W274" s="33">
        <f t="shared" si="279"/>
        <v>6.7532575757575763E-2</v>
      </c>
      <c r="X274" s="33">
        <f t="shared" si="279"/>
        <v>6.7532575757575763E-2</v>
      </c>
      <c r="Y274" s="8">
        <f>+D274+G274+J274+M274+P274+S274+T274+U274+V274+W274+X274</f>
        <v>1.0000000000000002</v>
      </c>
      <c r="Z274" s="33">
        <f t="shared" ref="Z274:AE274" si="280">+Z230*$C$230+Z241*$C$241+Z251*$C$251+Z256*$C$256</f>
        <v>0.59067954545454548</v>
      </c>
      <c r="AA274" s="33">
        <f t="shared" si="280"/>
        <v>0.52532954545454535</v>
      </c>
      <c r="AB274" s="33">
        <f t="shared" si="280"/>
        <v>6.5350000000000005E-2</v>
      </c>
      <c r="AC274" s="33">
        <f t="shared" si="280"/>
        <v>9.3815909090909089E-2</v>
      </c>
      <c r="AD274" s="33">
        <f t="shared" si="280"/>
        <v>0.40932045454545463</v>
      </c>
      <c r="AE274" s="33">
        <f t="shared" si="280"/>
        <v>0.47467045454545459</v>
      </c>
      <c r="AF274" s="35"/>
      <c r="AG274" s="33">
        <v>0.47467045454545459</v>
      </c>
      <c r="AH274" s="125"/>
      <c r="AI274" s="125">
        <f>+(AI230*$C$230+AI241*$C$241+AI251*$C$251+AI256*$C$256)*$AG$274</f>
        <v>0.13464924333005684</v>
      </c>
      <c r="AJ274" s="255">
        <f>+(AJ230*$C$230+AJ241*$C$241+AJ251*$C$251+AJ256*$C$256)*$AG$274</f>
        <v>0.12655419642876989</v>
      </c>
      <c r="AK274" s="255">
        <f t="shared" si="277"/>
        <v>0.93988048724905127</v>
      </c>
      <c r="AL274" s="125">
        <f t="shared" ref="AL274:AP274" si="281">+(AL230*$C$230+AL241*$C$241+AL251*$C$251+AL256*$C$256)*$AG$274</f>
        <v>7.0231359940852278E-2</v>
      </c>
      <c r="AM274" s="125">
        <f t="shared" si="281"/>
        <v>6.4635351284602266E-2</v>
      </c>
      <c r="AN274" s="125">
        <f t="shared" si="281"/>
        <v>7.0231359940852278E-2</v>
      </c>
      <c r="AO274" s="125">
        <f t="shared" si="281"/>
        <v>6.4635351284602266E-2</v>
      </c>
      <c r="AP274" s="125">
        <f t="shared" si="281"/>
        <v>7.0400935960738639E-2</v>
      </c>
    </row>
    <row r="275" spans="1:42" ht="30" customHeight="1" x14ac:dyDescent="0.25">
      <c r="B275" s="226"/>
      <c r="H275" s="19"/>
    </row>
    <row r="276" spans="1:42" ht="30" customHeight="1" x14ac:dyDescent="0.25">
      <c r="B276" s="226"/>
      <c r="H276" s="19"/>
      <c r="AD276" s="2"/>
      <c r="AE276" s="2"/>
      <c r="AG276" s="2"/>
      <c r="AH276" s="2"/>
    </row>
    <row r="277" spans="1:42" ht="30" customHeight="1" x14ac:dyDescent="0.25">
      <c r="H277" s="19"/>
    </row>
    <row r="278" spans="1:42" ht="30" customHeight="1" x14ac:dyDescent="0.25">
      <c r="H278" s="19"/>
    </row>
    <row r="279" spans="1:42" ht="30" customHeight="1" x14ac:dyDescent="0.25">
      <c r="A279" s="342" t="s">
        <v>0</v>
      </c>
      <c r="B279" s="342"/>
      <c r="C279" s="342"/>
      <c r="D279" s="342"/>
      <c r="E279" s="342"/>
      <c r="F279" s="342"/>
      <c r="G279" s="342"/>
      <c r="H279" s="342"/>
      <c r="I279" s="342"/>
      <c r="J279" s="342"/>
      <c r="K279" s="342"/>
      <c r="L279" s="342"/>
      <c r="M279" s="342"/>
      <c r="N279" s="342"/>
      <c r="O279" s="342"/>
      <c r="P279" s="342"/>
      <c r="Q279" s="342"/>
      <c r="R279" s="342"/>
      <c r="S279" s="342"/>
      <c r="T279" s="342"/>
      <c r="U279" s="342"/>
      <c r="V279" s="342"/>
      <c r="W279" s="342"/>
      <c r="X279" s="342"/>
      <c r="Y279" s="342"/>
      <c r="Z279" s="342"/>
      <c r="AA279" s="342"/>
      <c r="AB279" s="342"/>
      <c r="AC279" s="342"/>
      <c r="AD279" s="342"/>
      <c r="AE279" s="342"/>
      <c r="AF279" s="342"/>
      <c r="AG279" s="342"/>
      <c r="AH279" s="342"/>
      <c r="AI279" s="342"/>
      <c r="AJ279" s="342"/>
      <c r="AK279" s="342"/>
      <c r="AL279" s="342"/>
      <c r="AM279" s="342"/>
      <c r="AN279" s="342"/>
      <c r="AO279" s="342"/>
      <c r="AP279" s="342"/>
    </row>
    <row r="280" spans="1:42" ht="30" customHeight="1" x14ac:dyDescent="0.25">
      <c r="A280" s="342" t="s">
        <v>1</v>
      </c>
      <c r="B280" s="342"/>
      <c r="C280" s="342"/>
      <c r="D280" s="342"/>
      <c r="E280" s="342"/>
      <c r="F280" s="342"/>
      <c r="G280" s="342"/>
      <c r="H280" s="342"/>
      <c r="I280" s="342"/>
      <c r="J280" s="342"/>
      <c r="K280" s="342"/>
      <c r="L280" s="342"/>
      <c r="M280" s="342"/>
      <c r="N280" s="342"/>
      <c r="O280" s="342"/>
      <c r="P280" s="342"/>
      <c r="Q280" s="342"/>
      <c r="R280" s="342"/>
      <c r="S280" s="342"/>
      <c r="T280" s="342"/>
      <c r="U280" s="342"/>
      <c r="V280" s="342"/>
      <c r="W280" s="342"/>
      <c r="X280" s="342"/>
      <c r="Y280" s="342"/>
      <c r="Z280" s="342"/>
      <c r="AA280" s="342"/>
      <c r="AB280" s="342"/>
    </row>
    <row r="281" spans="1:42" ht="30" customHeight="1" x14ac:dyDescent="0.25">
      <c r="A281" s="342" t="s">
        <v>2</v>
      </c>
      <c r="B281" s="342"/>
      <c r="C281" s="342"/>
      <c r="D281" s="342"/>
      <c r="E281" s="342"/>
      <c r="F281" s="342"/>
      <c r="G281" s="342"/>
      <c r="H281" s="342"/>
      <c r="I281" s="342"/>
      <c r="J281" s="342"/>
      <c r="K281" s="342"/>
      <c r="L281" s="342"/>
      <c r="M281" s="342"/>
      <c r="N281" s="342"/>
      <c r="O281" s="342"/>
      <c r="P281" s="342"/>
      <c r="Q281" s="342"/>
      <c r="R281" s="342"/>
      <c r="S281" s="342"/>
      <c r="T281" s="342"/>
      <c r="U281" s="342"/>
      <c r="V281" s="342"/>
      <c r="W281" s="342"/>
      <c r="X281" s="342"/>
      <c r="Y281" s="342"/>
      <c r="Z281" s="342"/>
      <c r="AA281" s="342"/>
      <c r="AB281" s="342"/>
    </row>
    <row r="282" spans="1:42" ht="56.25" customHeight="1" x14ac:dyDescent="0.25">
      <c r="A282" s="355" t="s">
        <v>198</v>
      </c>
      <c r="B282" s="355"/>
      <c r="C282" s="355"/>
      <c r="D282" s="355"/>
      <c r="E282" s="355"/>
      <c r="F282" s="355"/>
      <c r="G282" s="355"/>
      <c r="H282" s="355"/>
      <c r="I282" s="355"/>
      <c r="J282" s="355"/>
      <c r="K282" s="355"/>
      <c r="L282" s="355"/>
      <c r="M282" s="355"/>
      <c r="N282" s="355"/>
      <c r="O282" s="355"/>
      <c r="P282" s="355"/>
      <c r="Q282" s="355"/>
      <c r="R282" s="355"/>
      <c r="S282" s="355"/>
      <c r="T282" s="355"/>
      <c r="U282" s="355"/>
      <c r="V282" s="355"/>
      <c r="W282" s="355"/>
      <c r="X282" s="355"/>
      <c r="Y282" s="355"/>
      <c r="Z282" s="355"/>
      <c r="AA282" s="355"/>
      <c r="AB282" s="355"/>
      <c r="AC282" s="355"/>
      <c r="AD282" s="355"/>
      <c r="AE282" s="355"/>
      <c r="AF282" s="355"/>
      <c r="AG282" s="355"/>
      <c r="AH282" s="355"/>
      <c r="AI282" s="355"/>
      <c r="AJ282" s="355"/>
      <c r="AK282" s="355"/>
    </row>
    <row r="283" spans="1:42" ht="30" customHeight="1" x14ac:dyDescent="0.25">
      <c r="A283" s="342" t="s">
        <v>29</v>
      </c>
      <c r="B283" s="342"/>
      <c r="C283" s="342"/>
      <c r="D283" s="342"/>
      <c r="E283" s="342"/>
      <c r="F283" s="342"/>
      <c r="G283" s="342"/>
      <c r="H283" s="342"/>
      <c r="I283" s="342"/>
      <c r="J283" s="342"/>
      <c r="K283" s="342"/>
      <c r="L283" s="342"/>
      <c r="M283" s="342"/>
      <c r="N283" s="342"/>
      <c r="O283" s="342"/>
      <c r="P283" s="342"/>
      <c r="Q283" s="342"/>
      <c r="R283" s="342"/>
      <c r="S283" s="342"/>
      <c r="T283" s="342"/>
      <c r="U283" s="342"/>
      <c r="V283" s="342"/>
      <c r="W283" s="342"/>
      <c r="X283" s="342"/>
      <c r="Y283" s="342"/>
      <c r="Z283" s="342"/>
      <c r="AA283" s="342"/>
      <c r="AB283" s="342"/>
    </row>
    <row r="284" spans="1:42" ht="30" customHeight="1" x14ac:dyDescent="0.3">
      <c r="A284" s="331"/>
      <c r="B284" s="331"/>
      <c r="C284" s="331"/>
      <c r="D284" s="331"/>
      <c r="E284" s="331"/>
      <c r="F284" s="331"/>
      <c r="G284" s="331"/>
      <c r="H284" s="331"/>
      <c r="I284" s="331"/>
      <c r="J284" s="331"/>
      <c r="K284" s="331"/>
      <c r="L284" s="331"/>
      <c r="M284" s="331"/>
      <c r="N284" s="331"/>
      <c r="O284" s="331"/>
      <c r="P284" s="331"/>
      <c r="Q284" s="331"/>
      <c r="R284" s="331"/>
      <c r="S284" s="331"/>
      <c r="T284" s="331"/>
      <c r="U284" s="331"/>
      <c r="V284" s="331"/>
      <c r="W284" s="331"/>
      <c r="X284" s="331"/>
      <c r="Y284" s="331"/>
      <c r="AI284" s="322" t="s">
        <v>556</v>
      </c>
      <c r="AJ284" s="322"/>
      <c r="AK284" s="322"/>
      <c r="AL284" s="322"/>
      <c r="AM284" s="322"/>
      <c r="AN284" s="322"/>
      <c r="AO284" s="322"/>
      <c r="AP284" s="322"/>
    </row>
    <row r="285" spans="1:42" ht="30" customHeight="1" x14ac:dyDescent="0.25">
      <c r="A285" s="335" t="s">
        <v>30</v>
      </c>
      <c r="B285" s="346" t="s">
        <v>31</v>
      </c>
      <c r="C285" s="335" t="s">
        <v>5</v>
      </c>
      <c r="D285" s="348" t="s">
        <v>32</v>
      </c>
      <c r="E285" s="349"/>
      <c r="F285" s="349"/>
      <c r="G285" s="349"/>
      <c r="H285" s="349"/>
      <c r="I285" s="349"/>
      <c r="J285" s="349"/>
      <c r="K285" s="349"/>
      <c r="L285" s="349"/>
      <c r="M285" s="349"/>
      <c r="N285" s="349"/>
      <c r="O285" s="349"/>
      <c r="P285" s="349"/>
      <c r="Q285" s="349"/>
      <c r="R285" s="349"/>
      <c r="S285" s="349"/>
      <c r="T285" s="349"/>
      <c r="U285" s="349"/>
      <c r="V285" s="349"/>
      <c r="W285" s="349"/>
      <c r="X285" s="349"/>
      <c r="Y285" s="350"/>
      <c r="Z285" s="340" t="s">
        <v>7</v>
      </c>
      <c r="AA285" s="340" t="s">
        <v>8</v>
      </c>
      <c r="AB285" s="340" t="s">
        <v>9</v>
      </c>
      <c r="AC285" s="341" t="s">
        <v>10</v>
      </c>
      <c r="AD285" s="292" t="s">
        <v>11</v>
      </c>
      <c r="AE285" s="292" t="s">
        <v>12</v>
      </c>
      <c r="AF285" s="329" t="s">
        <v>13</v>
      </c>
      <c r="AG285" s="292" t="s">
        <v>14</v>
      </c>
      <c r="AH285" s="283" t="s">
        <v>280</v>
      </c>
      <c r="AI285" s="301">
        <v>2017</v>
      </c>
      <c r="AJ285" s="301" t="s">
        <v>554</v>
      </c>
      <c r="AK285" s="301" t="s">
        <v>555</v>
      </c>
      <c r="AL285" s="301">
        <v>2018</v>
      </c>
      <c r="AM285" s="301">
        <v>2019</v>
      </c>
      <c r="AN285" s="301">
        <v>2020</v>
      </c>
      <c r="AO285" s="301">
        <v>2021</v>
      </c>
      <c r="AP285" s="301">
        <v>2022</v>
      </c>
    </row>
    <row r="286" spans="1:42" ht="30" customHeight="1" x14ac:dyDescent="0.25">
      <c r="A286" s="336" t="s">
        <v>30</v>
      </c>
      <c r="B286" s="347"/>
      <c r="C286" s="336" t="s">
        <v>5</v>
      </c>
      <c r="D286" s="3">
        <v>2012</v>
      </c>
      <c r="E286" s="3" t="s">
        <v>15</v>
      </c>
      <c r="F286" s="3" t="s">
        <v>16</v>
      </c>
      <c r="G286" s="3">
        <v>2013</v>
      </c>
      <c r="H286" s="3" t="s">
        <v>15</v>
      </c>
      <c r="I286" s="3" t="s">
        <v>16</v>
      </c>
      <c r="J286" s="3">
        <v>2014</v>
      </c>
      <c r="K286" s="3" t="s">
        <v>15</v>
      </c>
      <c r="L286" s="3" t="s">
        <v>16</v>
      </c>
      <c r="M286" s="3">
        <v>2015</v>
      </c>
      <c r="N286" s="3" t="s">
        <v>15</v>
      </c>
      <c r="O286" s="3" t="s">
        <v>16</v>
      </c>
      <c r="P286" s="3">
        <v>2016</v>
      </c>
      <c r="Q286" s="3" t="s">
        <v>15</v>
      </c>
      <c r="R286" s="3" t="s">
        <v>16</v>
      </c>
      <c r="S286" s="3">
        <v>2017</v>
      </c>
      <c r="T286" s="3">
        <v>2018</v>
      </c>
      <c r="U286" s="3">
        <v>2019</v>
      </c>
      <c r="V286" s="3">
        <v>2020</v>
      </c>
      <c r="W286" s="3">
        <v>2021</v>
      </c>
      <c r="X286" s="3">
        <v>2022</v>
      </c>
      <c r="Y286" s="3" t="s">
        <v>17</v>
      </c>
      <c r="Z286" s="340"/>
      <c r="AA286" s="340"/>
      <c r="AB286" s="340"/>
      <c r="AC286" s="341"/>
      <c r="AD286" s="292"/>
      <c r="AE286" s="292"/>
      <c r="AF286" s="329"/>
      <c r="AG286" s="292"/>
      <c r="AH286" s="283"/>
      <c r="AI286" s="301"/>
      <c r="AJ286" s="302"/>
      <c r="AK286" s="302"/>
      <c r="AL286" s="301"/>
      <c r="AM286" s="301"/>
      <c r="AN286" s="301"/>
      <c r="AO286" s="301"/>
      <c r="AP286" s="301"/>
    </row>
    <row r="287" spans="1:42" ht="49.5" customHeight="1" x14ac:dyDescent="0.25">
      <c r="A287" s="48"/>
      <c r="B287" s="268" t="s">
        <v>199</v>
      </c>
      <c r="C287" s="8">
        <v>0.5</v>
      </c>
      <c r="D287" s="44">
        <f>+D288*$C$288+D289*$C$289+D290*$C$290</f>
        <v>0</v>
      </c>
      <c r="E287" s="44"/>
      <c r="F287" s="10"/>
      <c r="G287" s="44">
        <f t="shared" ref="G287:X287" si="282">+G288*$C$288+G289*$C$289+G290*$C$290</f>
        <v>0.5</v>
      </c>
      <c r="H287" s="44">
        <f t="shared" si="282"/>
        <v>0</v>
      </c>
      <c r="I287" s="10">
        <f>+H287/G287</f>
        <v>0</v>
      </c>
      <c r="J287" s="44">
        <f t="shared" si="282"/>
        <v>5.5555555555555552E-2</v>
      </c>
      <c r="K287" s="44">
        <f>+K288*$C$288+K289*$C$289+K290*$C$290</f>
        <v>5.5E-2</v>
      </c>
      <c r="L287" s="10">
        <f>+K287/J287</f>
        <v>0.9900000000000001</v>
      </c>
      <c r="M287" s="44">
        <f t="shared" si="282"/>
        <v>5.5555555555555552E-2</v>
      </c>
      <c r="N287" s="44">
        <f t="shared" si="282"/>
        <v>5.5555555555555552E-2</v>
      </c>
      <c r="O287" s="44">
        <f>+N287/M287</f>
        <v>1</v>
      </c>
      <c r="P287" s="44">
        <f t="shared" si="282"/>
        <v>5.5555555555555552E-2</v>
      </c>
      <c r="Q287" s="44">
        <f t="shared" si="282"/>
        <v>5.5555555555555552E-2</v>
      </c>
      <c r="R287" s="44">
        <f>+Q287/P287</f>
        <v>1</v>
      </c>
      <c r="S287" s="44">
        <f t="shared" si="282"/>
        <v>5.5555555555555552E-2</v>
      </c>
      <c r="T287" s="44">
        <f t="shared" si="282"/>
        <v>5.5555555555555552E-2</v>
      </c>
      <c r="U287" s="44">
        <f t="shared" si="282"/>
        <v>5.5555555555555552E-2</v>
      </c>
      <c r="V287" s="44">
        <f t="shared" si="282"/>
        <v>5.5555555555555552E-2</v>
      </c>
      <c r="W287" s="44">
        <f t="shared" si="282"/>
        <v>5.5555555555555552E-2</v>
      </c>
      <c r="X287" s="44">
        <f t="shared" si="282"/>
        <v>5.5555555555555552E-2</v>
      </c>
      <c r="Y287" s="8">
        <f t="shared" ref="Y287:Y304" si="283">+D287+G287+J287+M287+P287+S287+T287+U287+V287+W287+X287</f>
        <v>1.0000000000000002</v>
      </c>
      <c r="Z287" s="44">
        <f t="shared" ref="Z287:AD287" si="284">+Z288*$C$288+Z289*$C$289+Z290*$C$290</f>
        <v>0.66666666666666663</v>
      </c>
      <c r="AA287" s="46">
        <f t="shared" si="284"/>
        <v>0.1661111111111111</v>
      </c>
      <c r="AB287" s="46">
        <f t="shared" si="284"/>
        <v>0.50055555555555553</v>
      </c>
      <c r="AC287" s="46">
        <f t="shared" si="284"/>
        <v>5.5555555555555552E-2</v>
      </c>
      <c r="AD287" s="46">
        <f t="shared" si="284"/>
        <v>0.33333333333333337</v>
      </c>
      <c r="AE287" s="46">
        <f>+AE288*$C$288+AE289*$C$289+AE290*$C$290</f>
        <v>0.8338888888888889</v>
      </c>
      <c r="AF287" s="215"/>
      <c r="AG287" s="46">
        <v>0.8338888888888889</v>
      </c>
      <c r="AH287" s="46"/>
      <c r="AI287" s="46">
        <f>+AI291*C291</f>
        <v>1</v>
      </c>
      <c r="AJ287" s="46">
        <f>+AJ291</f>
        <v>1</v>
      </c>
      <c r="AK287" s="10">
        <f>+AJ287/AI287</f>
        <v>1</v>
      </c>
      <c r="AL287" s="44"/>
      <c r="AM287" s="44"/>
      <c r="AN287" s="44"/>
      <c r="AO287" s="44"/>
      <c r="AP287" s="44"/>
    </row>
    <row r="288" spans="1:42" ht="30" hidden="1" customHeight="1" x14ac:dyDescent="0.25">
      <c r="A288" s="148" t="s">
        <v>200</v>
      </c>
      <c r="B288" s="241" t="s">
        <v>201</v>
      </c>
      <c r="C288" s="134">
        <v>0.5</v>
      </c>
      <c r="D288" s="135"/>
      <c r="E288" s="135"/>
      <c r="F288" s="137"/>
      <c r="G288" s="135">
        <v>1</v>
      </c>
      <c r="H288" s="135">
        <v>0</v>
      </c>
      <c r="I288" s="134">
        <f t="shared" ref="I288:I289" si="285">+H288/G288</f>
        <v>0</v>
      </c>
      <c r="J288" s="135"/>
      <c r="K288" s="135"/>
      <c r="L288" s="134"/>
      <c r="M288" s="135"/>
      <c r="N288" s="135"/>
      <c r="O288" s="135"/>
      <c r="P288" s="135"/>
      <c r="Q288" s="135"/>
      <c r="R288" s="135"/>
      <c r="S288" s="135"/>
      <c r="T288" s="135"/>
      <c r="U288" s="135"/>
      <c r="V288" s="135"/>
      <c r="W288" s="135"/>
      <c r="X288" s="135"/>
      <c r="Y288" s="134">
        <f t="shared" si="283"/>
        <v>1</v>
      </c>
      <c r="Z288" s="134">
        <f t="shared" ref="Z288:AA290" si="286">+D288+G288+J288+M288+P288</f>
        <v>1</v>
      </c>
      <c r="AA288" s="134">
        <f t="shared" si="286"/>
        <v>0</v>
      </c>
      <c r="AB288" s="134">
        <f t="shared" ref="AB288:AB290" si="287">+Z288-AA288</f>
        <v>1</v>
      </c>
      <c r="AC288" s="134">
        <f t="shared" ref="AC288:AC290" si="288">+P288</f>
        <v>0</v>
      </c>
      <c r="AD288" s="134">
        <f t="shared" ref="AD288:AD290" si="289">+S288+T288+U288+V288+W288+X288</f>
        <v>0</v>
      </c>
      <c r="AE288" s="137">
        <f>+AB288+AD288</f>
        <v>1</v>
      </c>
      <c r="AF288" s="136"/>
      <c r="AG288" s="137"/>
      <c r="AH288" s="158"/>
    </row>
    <row r="289" spans="1:42" ht="30" hidden="1" customHeight="1" x14ac:dyDescent="0.25">
      <c r="A289" s="148" t="s">
        <v>202</v>
      </c>
      <c r="B289" s="241" t="s">
        <v>203</v>
      </c>
      <c r="C289" s="134">
        <v>0.5</v>
      </c>
      <c r="D289" s="135"/>
      <c r="E289" s="135"/>
      <c r="F289" s="137"/>
      <c r="G289" s="135"/>
      <c r="H289" s="135"/>
      <c r="I289" s="134" t="e">
        <f t="shared" si="285"/>
        <v>#DIV/0!</v>
      </c>
      <c r="J289" s="135">
        <v>0.1111111111111111</v>
      </c>
      <c r="K289" s="135">
        <v>0.11</v>
      </c>
      <c r="L289" s="134">
        <f t="shared" ref="L289" si="290">+K289/J289</f>
        <v>0.9900000000000001</v>
      </c>
      <c r="M289" s="135">
        <v>0.1111111111111111</v>
      </c>
      <c r="N289" s="135">
        <v>0.1111111111111111</v>
      </c>
      <c r="O289" s="135">
        <f>+N289/M289</f>
        <v>1</v>
      </c>
      <c r="P289" s="135">
        <v>0.1111111111111111</v>
      </c>
      <c r="Q289" s="135">
        <v>0.1111111111111111</v>
      </c>
      <c r="R289" s="134">
        <f t="shared" ref="R289" si="291">+Q289/P289</f>
        <v>1</v>
      </c>
      <c r="S289" s="135">
        <v>0.1111111111111111</v>
      </c>
      <c r="T289" s="135">
        <v>0.1111111111111111</v>
      </c>
      <c r="U289" s="135">
        <v>0.1111111111111111</v>
      </c>
      <c r="V289" s="135">
        <v>0.1111111111111111</v>
      </c>
      <c r="W289" s="135">
        <v>0.1111111111111111</v>
      </c>
      <c r="X289" s="135">
        <v>0.1111111111111111</v>
      </c>
      <c r="Y289" s="134">
        <f t="shared" si="283"/>
        <v>1.0000000000000002</v>
      </c>
      <c r="Z289" s="134">
        <f t="shared" si="286"/>
        <v>0.33333333333333331</v>
      </c>
      <c r="AA289" s="134">
        <f t="shared" si="286"/>
        <v>0.3322222222222222</v>
      </c>
      <c r="AB289" s="134">
        <f t="shared" si="287"/>
        <v>1.1111111111111183E-3</v>
      </c>
      <c r="AC289" s="134">
        <f t="shared" si="288"/>
        <v>0.1111111111111111</v>
      </c>
      <c r="AD289" s="134">
        <f t="shared" si="289"/>
        <v>0.66666666666666674</v>
      </c>
      <c r="AE289" s="137">
        <f>+AB289+AD289</f>
        <v>0.6677777777777778</v>
      </c>
      <c r="AF289" s="136" t="s">
        <v>204</v>
      </c>
      <c r="AG289" s="137"/>
      <c r="AH289" s="158"/>
    </row>
    <row r="290" spans="1:42" ht="30" hidden="1" customHeight="1" x14ac:dyDescent="0.25">
      <c r="A290" s="148" t="s">
        <v>205</v>
      </c>
      <c r="B290" s="242" t="s">
        <v>206</v>
      </c>
      <c r="C290" s="160"/>
      <c r="D290" s="161"/>
      <c r="E290" s="161"/>
      <c r="F290" s="162"/>
      <c r="G290" s="161">
        <v>0</v>
      </c>
      <c r="H290" s="161"/>
      <c r="I290" s="161"/>
      <c r="J290" s="161"/>
      <c r="K290" s="161"/>
      <c r="L290" s="161"/>
      <c r="M290" s="161">
        <v>0</v>
      </c>
      <c r="N290" s="161"/>
      <c r="O290" s="161"/>
      <c r="P290" s="161"/>
      <c r="Q290" s="161"/>
      <c r="R290" s="161"/>
      <c r="S290" s="161">
        <v>0</v>
      </c>
      <c r="T290" s="161"/>
      <c r="U290" s="161">
        <v>0</v>
      </c>
      <c r="V290" s="161"/>
      <c r="W290" s="161">
        <v>0</v>
      </c>
      <c r="X290" s="161"/>
      <c r="Y290" s="160">
        <f t="shared" si="283"/>
        <v>0</v>
      </c>
      <c r="Z290" s="160">
        <f t="shared" si="286"/>
        <v>0</v>
      </c>
      <c r="AA290" s="160">
        <f t="shared" si="286"/>
        <v>0</v>
      </c>
      <c r="AB290" s="160">
        <f t="shared" si="287"/>
        <v>0</v>
      </c>
      <c r="AC290" s="160">
        <f t="shared" si="288"/>
        <v>0</v>
      </c>
      <c r="AD290" s="160">
        <f t="shared" si="289"/>
        <v>0</v>
      </c>
      <c r="AE290" s="162">
        <f>+AB290+AD290</f>
        <v>0</v>
      </c>
      <c r="AF290" s="163"/>
      <c r="AG290" s="162"/>
      <c r="AH290" s="158"/>
    </row>
    <row r="291" spans="1:42" ht="30" customHeight="1" x14ac:dyDescent="0.25">
      <c r="A291" s="14"/>
      <c r="B291" s="169" t="s">
        <v>454</v>
      </c>
      <c r="C291" s="5">
        <v>1</v>
      </c>
      <c r="D291" s="27"/>
      <c r="E291" s="27"/>
      <c r="F291" s="42"/>
      <c r="G291" s="27"/>
      <c r="H291" s="27"/>
      <c r="I291" s="27"/>
      <c r="J291" s="27"/>
      <c r="K291" s="27"/>
      <c r="L291" s="27"/>
      <c r="M291" s="27"/>
      <c r="N291" s="27"/>
      <c r="O291" s="27"/>
      <c r="P291" s="27"/>
      <c r="Q291" s="27"/>
      <c r="R291" s="27"/>
      <c r="S291" s="27"/>
      <c r="T291" s="27"/>
      <c r="U291" s="27"/>
      <c r="V291" s="27"/>
      <c r="W291" s="27"/>
      <c r="X291" s="27"/>
      <c r="Y291" s="5"/>
      <c r="Z291" s="5"/>
      <c r="AA291" s="5"/>
      <c r="AB291" s="5"/>
      <c r="AC291" s="5"/>
      <c r="AD291" s="5"/>
      <c r="AE291" s="42"/>
      <c r="AF291" s="9"/>
      <c r="AG291" s="42"/>
      <c r="AH291" s="130" t="s">
        <v>557</v>
      </c>
      <c r="AI291" s="157">
        <v>1</v>
      </c>
      <c r="AJ291" s="157">
        <v>1</v>
      </c>
      <c r="AK291" s="5">
        <f t="shared" ref="AK291" si="292">+AJ291/AI291</f>
        <v>1</v>
      </c>
      <c r="AL291" s="157">
        <v>0</v>
      </c>
      <c r="AM291" s="157">
        <v>0</v>
      </c>
      <c r="AN291" s="157">
        <v>0</v>
      </c>
      <c r="AO291" s="157">
        <v>0</v>
      </c>
      <c r="AP291" s="157">
        <v>0</v>
      </c>
    </row>
    <row r="292" spans="1:42" ht="75" customHeight="1" x14ac:dyDescent="0.25">
      <c r="A292" s="48"/>
      <c r="B292" s="269" t="s">
        <v>207</v>
      </c>
      <c r="C292" s="91">
        <v>0.5</v>
      </c>
      <c r="D292" s="216">
        <f>+D293*$C$293+D294*$C$294+D295*$C$295+D296*$C$296</f>
        <v>0</v>
      </c>
      <c r="E292" s="216"/>
      <c r="F292" s="90"/>
      <c r="G292" s="216">
        <f t="shared" ref="G292:X292" si="293">+G293*$C$293+G294*$C$294+G295*$C$295+G296*$C$296</f>
        <v>0.7</v>
      </c>
      <c r="H292" s="216">
        <f t="shared" si="293"/>
        <v>0.7</v>
      </c>
      <c r="I292" s="90">
        <f>+H292/G292</f>
        <v>1</v>
      </c>
      <c r="J292" s="216">
        <f t="shared" si="293"/>
        <v>0</v>
      </c>
      <c r="K292" s="216"/>
      <c r="L292" s="90"/>
      <c r="M292" s="216">
        <f t="shared" si="293"/>
        <v>0</v>
      </c>
      <c r="N292" s="216"/>
      <c r="O292" s="216"/>
      <c r="P292" s="216">
        <f t="shared" si="293"/>
        <v>0</v>
      </c>
      <c r="Q292" s="216"/>
      <c r="R292" s="216"/>
      <c r="S292" s="216">
        <f t="shared" si="293"/>
        <v>2.5000000000000001E-2</v>
      </c>
      <c r="T292" s="216">
        <f t="shared" si="293"/>
        <v>2.5000000000000001E-2</v>
      </c>
      <c r="U292" s="216">
        <f t="shared" si="293"/>
        <v>2.5000000000000001E-2</v>
      </c>
      <c r="V292" s="216">
        <f t="shared" si="293"/>
        <v>0.17499999999999999</v>
      </c>
      <c r="W292" s="216">
        <f t="shared" si="293"/>
        <v>2.5000000000000001E-2</v>
      </c>
      <c r="X292" s="216">
        <f t="shared" si="293"/>
        <v>2.5000000000000001E-2</v>
      </c>
      <c r="Y292" s="91">
        <f t="shared" si="283"/>
        <v>1</v>
      </c>
      <c r="Z292" s="216">
        <f t="shared" ref="Z292:AD292" si="294">+Z293*$C$293+Z294*$C$294+Z295*$C$295+Z296*$C$296</f>
        <v>0.7</v>
      </c>
      <c r="AA292" s="216">
        <f t="shared" si="294"/>
        <v>0.7</v>
      </c>
      <c r="AB292" s="216">
        <f t="shared" si="294"/>
        <v>0</v>
      </c>
      <c r="AC292" s="216">
        <f t="shared" si="294"/>
        <v>0</v>
      </c>
      <c r="AD292" s="216">
        <f t="shared" si="294"/>
        <v>0.30000000000000004</v>
      </c>
      <c r="AE292" s="216">
        <f>+AE293*$C$293+AE294*$C$294+AE295*$C$295+AE296*$C$296</f>
        <v>0.30000000000000004</v>
      </c>
      <c r="AF292" s="217"/>
      <c r="AG292" s="216">
        <v>0.30000000000000004</v>
      </c>
      <c r="AH292" s="216"/>
      <c r="AI292" s="216">
        <f>+AI297*$C$297+AI298*$C$298</f>
        <v>0.58335000000000004</v>
      </c>
      <c r="AJ292" s="216">
        <f>+AJ297*$C$297+AJ298*$C$298</f>
        <v>0.58335000000000004</v>
      </c>
      <c r="AK292" s="10">
        <f>+AJ292/AI292</f>
        <v>1</v>
      </c>
      <c r="AL292" s="216">
        <f t="shared" ref="AL292:AP292" si="295">+AL297*$C$297+AL298*$C$298</f>
        <v>8.3349999999999994E-2</v>
      </c>
      <c r="AM292" s="216">
        <f t="shared" si="295"/>
        <v>8.3349999999999994E-2</v>
      </c>
      <c r="AN292" s="216">
        <f t="shared" si="295"/>
        <v>8.3349999999999994E-2</v>
      </c>
      <c r="AO292" s="216">
        <f t="shared" si="295"/>
        <v>8.3349999999999994E-2</v>
      </c>
      <c r="AP292" s="216">
        <f t="shared" si="295"/>
        <v>8.3349999999999994E-2</v>
      </c>
    </row>
    <row r="293" spans="1:42" ht="30" hidden="1" customHeight="1" x14ac:dyDescent="0.25">
      <c r="A293" s="78" t="s">
        <v>208</v>
      </c>
      <c r="B293" s="222" t="s">
        <v>209</v>
      </c>
      <c r="C293" s="76">
        <v>0.5</v>
      </c>
      <c r="D293" s="74"/>
      <c r="E293" s="74"/>
      <c r="F293" s="75"/>
      <c r="G293" s="74">
        <v>1</v>
      </c>
      <c r="H293" s="74">
        <v>1</v>
      </c>
      <c r="I293" s="76">
        <f t="shared" ref="I293:I296" si="296">+H293/G293</f>
        <v>1</v>
      </c>
      <c r="J293" s="74"/>
      <c r="K293" s="74"/>
      <c r="L293" s="76"/>
      <c r="M293" s="74"/>
      <c r="N293" s="74"/>
      <c r="O293" s="74"/>
      <c r="P293" s="74"/>
      <c r="Q293" s="74"/>
      <c r="R293" s="74"/>
      <c r="S293" s="74"/>
      <c r="T293" s="74"/>
      <c r="U293" s="74"/>
      <c r="V293" s="74"/>
      <c r="W293" s="74"/>
      <c r="X293" s="74"/>
      <c r="Y293" s="76">
        <f t="shared" si="283"/>
        <v>1</v>
      </c>
      <c r="Z293" s="76">
        <f t="shared" ref="Z293:AA296" si="297">+D293+G293+J293+M293+P293</f>
        <v>1</v>
      </c>
      <c r="AA293" s="76">
        <f t="shared" si="297"/>
        <v>1</v>
      </c>
      <c r="AB293" s="76">
        <f t="shared" ref="AB293:AB296" si="298">+Z293-AA293</f>
        <v>0</v>
      </c>
      <c r="AC293" s="76">
        <f t="shared" ref="AC293:AC296" si="299">+P293</f>
        <v>0</v>
      </c>
      <c r="AD293" s="76">
        <f t="shared" ref="AD293:AD296" si="300">+S293+T293+U293+V293+W293+X293</f>
        <v>0</v>
      </c>
      <c r="AE293" s="75">
        <f>+AB293+AD293</f>
        <v>0</v>
      </c>
      <c r="AF293" s="94"/>
      <c r="AG293" s="75"/>
      <c r="AH293" s="95"/>
    </row>
    <row r="294" spans="1:42" ht="30" hidden="1" customHeight="1" x14ac:dyDescent="0.25">
      <c r="A294" s="78" t="s">
        <v>210</v>
      </c>
      <c r="B294" s="222" t="s">
        <v>211</v>
      </c>
      <c r="C294" s="76">
        <v>0.2</v>
      </c>
      <c r="D294" s="74"/>
      <c r="E294" s="74"/>
      <c r="F294" s="75"/>
      <c r="G294" s="74">
        <v>1</v>
      </c>
      <c r="H294" s="74">
        <v>1</v>
      </c>
      <c r="I294" s="76">
        <f t="shared" si="296"/>
        <v>1</v>
      </c>
      <c r="J294" s="74"/>
      <c r="K294" s="74"/>
      <c r="L294" s="76"/>
      <c r="M294" s="74"/>
      <c r="N294" s="74"/>
      <c r="O294" s="74"/>
      <c r="P294" s="74"/>
      <c r="Q294" s="74"/>
      <c r="R294" s="74"/>
      <c r="S294" s="74"/>
      <c r="T294" s="74"/>
      <c r="U294" s="74"/>
      <c r="V294" s="74"/>
      <c r="W294" s="74"/>
      <c r="X294" s="74"/>
      <c r="Y294" s="76">
        <f t="shared" si="283"/>
        <v>1</v>
      </c>
      <c r="Z294" s="76">
        <f t="shared" si="297"/>
        <v>1</v>
      </c>
      <c r="AA294" s="76">
        <f t="shared" si="297"/>
        <v>1</v>
      </c>
      <c r="AB294" s="76">
        <f t="shared" si="298"/>
        <v>0</v>
      </c>
      <c r="AC294" s="76">
        <f t="shared" si="299"/>
        <v>0</v>
      </c>
      <c r="AD294" s="76">
        <f t="shared" si="300"/>
        <v>0</v>
      </c>
      <c r="AE294" s="75">
        <f>+AB294+AD294</f>
        <v>0</v>
      </c>
      <c r="AF294" s="94"/>
      <c r="AG294" s="75"/>
      <c r="AH294" s="95"/>
    </row>
    <row r="295" spans="1:42" ht="30" hidden="1" customHeight="1" x14ac:dyDescent="0.25">
      <c r="A295" s="78"/>
      <c r="B295" s="222" t="s">
        <v>212</v>
      </c>
      <c r="C295" s="76">
        <v>0.15</v>
      </c>
      <c r="D295" s="74"/>
      <c r="E295" s="74"/>
      <c r="F295" s="75"/>
      <c r="G295" s="74"/>
      <c r="H295" s="74"/>
      <c r="I295" s="76" t="e">
        <f t="shared" si="296"/>
        <v>#DIV/0!</v>
      </c>
      <c r="J295" s="74"/>
      <c r="K295" s="74"/>
      <c r="L295" s="76"/>
      <c r="M295" s="74"/>
      <c r="N295" s="74"/>
      <c r="O295" s="74"/>
      <c r="P295" s="74"/>
      <c r="Q295" s="74"/>
      <c r="R295" s="74"/>
      <c r="S295" s="74">
        <v>0.16666666666666669</v>
      </c>
      <c r="T295" s="74">
        <v>0.16666666666666669</v>
      </c>
      <c r="U295" s="74">
        <v>0.16666666666666669</v>
      </c>
      <c r="V295" s="74">
        <v>0.16666666666666669</v>
      </c>
      <c r="W295" s="74">
        <v>0.16666666666666669</v>
      </c>
      <c r="X295" s="74">
        <v>0.16666666666666669</v>
      </c>
      <c r="Y295" s="76">
        <f t="shared" si="283"/>
        <v>1.0000000000000002</v>
      </c>
      <c r="Z295" s="76">
        <f t="shared" si="297"/>
        <v>0</v>
      </c>
      <c r="AA295" s="76">
        <f t="shared" si="297"/>
        <v>0</v>
      </c>
      <c r="AB295" s="76">
        <f t="shared" si="298"/>
        <v>0</v>
      </c>
      <c r="AC295" s="76">
        <f t="shared" si="299"/>
        <v>0</v>
      </c>
      <c r="AD295" s="76">
        <f t="shared" si="300"/>
        <v>1.0000000000000002</v>
      </c>
      <c r="AE295" s="75">
        <f>+AB295+AD295</f>
        <v>1.0000000000000002</v>
      </c>
      <c r="AF295" s="94" t="s">
        <v>204</v>
      </c>
      <c r="AG295" s="75"/>
      <c r="AH295" s="95"/>
    </row>
    <row r="296" spans="1:42" ht="30" hidden="1" customHeight="1" x14ac:dyDescent="0.25">
      <c r="A296" s="78"/>
      <c r="B296" s="222" t="s">
        <v>213</v>
      </c>
      <c r="C296" s="76">
        <v>0.15</v>
      </c>
      <c r="D296" s="74"/>
      <c r="E296" s="74"/>
      <c r="F296" s="75"/>
      <c r="G296" s="74"/>
      <c r="H296" s="74"/>
      <c r="I296" s="76" t="e">
        <f t="shared" si="296"/>
        <v>#DIV/0!</v>
      </c>
      <c r="J296" s="74"/>
      <c r="K296" s="74"/>
      <c r="L296" s="76"/>
      <c r="M296" s="74"/>
      <c r="N296" s="74"/>
      <c r="O296" s="74"/>
      <c r="P296" s="74"/>
      <c r="Q296" s="74"/>
      <c r="R296" s="74"/>
      <c r="S296" s="74"/>
      <c r="T296" s="74"/>
      <c r="U296" s="74"/>
      <c r="V296" s="74">
        <v>1</v>
      </c>
      <c r="W296" s="74"/>
      <c r="X296" s="74"/>
      <c r="Y296" s="76">
        <f t="shared" si="283"/>
        <v>1</v>
      </c>
      <c r="Z296" s="76">
        <f t="shared" si="297"/>
        <v>0</v>
      </c>
      <c r="AA296" s="76">
        <f t="shared" si="297"/>
        <v>0</v>
      </c>
      <c r="AB296" s="76">
        <f t="shared" si="298"/>
        <v>0</v>
      </c>
      <c r="AC296" s="76">
        <f t="shared" si="299"/>
        <v>0</v>
      </c>
      <c r="AD296" s="76">
        <f t="shared" si="300"/>
        <v>1</v>
      </c>
      <c r="AE296" s="75">
        <f>+AB296+AD296</f>
        <v>1</v>
      </c>
      <c r="AF296" s="94" t="s">
        <v>204</v>
      </c>
      <c r="AG296" s="75"/>
      <c r="AH296" s="95"/>
    </row>
    <row r="297" spans="1:42" ht="55.5" customHeight="1" x14ac:dyDescent="0.25">
      <c r="A297" s="285" t="s">
        <v>546</v>
      </c>
      <c r="B297" s="169" t="s">
        <v>451</v>
      </c>
      <c r="C297" s="5">
        <v>0.5</v>
      </c>
      <c r="D297" s="27"/>
      <c r="E297" s="27"/>
      <c r="F297" s="42"/>
      <c r="G297" s="27"/>
      <c r="H297" s="27"/>
      <c r="I297" s="27"/>
      <c r="J297" s="27"/>
      <c r="K297" s="27"/>
      <c r="L297" s="27"/>
      <c r="M297" s="27"/>
      <c r="N297" s="27"/>
      <c r="O297" s="27"/>
      <c r="P297" s="27"/>
      <c r="Q297" s="27"/>
      <c r="R297" s="27"/>
      <c r="S297" s="27"/>
      <c r="T297" s="27"/>
      <c r="U297" s="27"/>
      <c r="V297" s="27"/>
      <c r="W297" s="27"/>
      <c r="X297" s="27"/>
      <c r="Y297" s="5"/>
      <c r="Z297" s="5"/>
      <c r="AA297" s="5"/>
      <c r="AB297" s="5"/>
      <c r="AC297" s="5"/>
      <c r="AD297" s="5"/>
      <c r="AE297" s="42"/>
      <c r="AF297" s="9"/>
      <c r="AG297" s="42"/>
      <c r="AH297" s="130" t="s">
        <v>453</v>
      </c>
      <c r="AI297" s="157">
        <v>1</v>
      </c>
      <c r="AJ297" s="157">
        <v>1</v>
      </c>
      <c r="AK297" s="5">
        <f t="shared" ref="AK297:AK298" si="301">+AJ297/AI297</f>
        <v>1</v>
      </c>
      <c r="AL297" s="157">
        <v>0</v>
      </c>
      <c r="AM297" s="157">
        <v>0</v>
      </c>
      <c r="AN297" s="157">
        <v>0</v>
      </c>
      <c r="AO297" s="157">
        <v>0</v>
      </c>
      <c r="AP297" s="157">
        <v>0</v>
      </c>
    </row>
    <row r="298" spans="1:42" ht="58.5" customHeight="1" x14ac:dyDescent="0.25">
      <c r="A298" s="286"/>
      <c r="B298" s="237" t="s">
        <v>452</v>
      </c>
      <c r="C298" s="5">
        <v>0.5</v>
      </c>
      <c r="D298" s="27"/>
      <c r="E298" s="27"/>
      <c r="F298" s="42"/>
      <c r="G298" s="27"/>
      <c r="H298" s="27"/>
      <c r="I298" s="27"/>
      <c r="J298" s="27"/>
      <c r="K298" s="27"/>
      <c r="L298" s="27"/>
      <c r="M298" s="27"/>
      <c r="N298" s="27"/>
      <c r="O298" s="27"/>
      <c r="P298" s="27"/>
      <c r="Q298" s="27"/>
      <c r="R298" s="27"/>
      <c r="S298" s="27"/>
      <c r="T298" s="27"/>
      <c r="U298" s="27"/>
      <c r="V298" s="27"/>
      <c r="W298" s="27"/>
      <c r="X298" s="27"/>
      <c r="Y298" s="5"/>
      <c r="Z298" s="5"/>
      <c r="AA298" s="5"/>
      <c r="AB298" s="5"/>
      <c r="AC298" s="5"/>
      <c r="AD298" s="5"/>
      <c r="AE298" s="42"/>
      <c r="AF298" s="9"/>
      <c r="AG298" s="42"/>
      <c r="AH298" s="146" t="s">
        <v>453</v>
      </c>
      <c r="AI298" s="100">
        <v>0.16669999999999999</v>
      </c>
      <c r="AJ298" s="263">
        <v>0.16669999999999999</v>
      </c>
      <c r="AK298" s="5">
        <f t="shared" si="301"/>
        <v>1</v>
      </c>
      <c r="AL298" s="100">
        <v>0.16669999999999999</v>
      </c>
      <c r="AM298" s="100">
        <v>0.16669999999999999</v>
      </c>
      <c r="AN298" s="100">
        <v>0.16669999999999999</v>
      </c>
      <c r="AO298" s="100">
        <v>0.16669999999999999</v>
      </c>
      <c r="AP298" s="100">
        <v>0.16669999999999999</v>
      </c>
    </row>
    <row r="299" spans="1:42" ht="30" hidden="1" customHeight="1" x14ac:dyDescent="0.25">
      <c r="A299" s="48"/>
      <c r="B299" s="243" t="s">
        <v>214</v>
      </c>
      <c r="C299" s="8"/>
      <c r="D299" s="44">
        <f>+D300*$C$300+D301*$C$301+D302*$C$302</f>
        <v>0</v>
      </c>
      <c r="E299" s="44"/>
      <c r="F299" s="10"/>
      <c r="G299" s="44">
        <f t="shared" ref="G299:X299" si="302">+G300*$C$300+G301*$C$301+G302*$C$302</f>
        <v>0</v>
      </c>
      <c r="H299" s="44">
        <f t="shared" si="302"/>
        <v>0</v>
      </c>
      <c r="I299" s="10" t="e">
        <f>+H299/G299</f>
        <v>#DIV/0!</v>
      </c>
      <c r="J299" s="44">
        <f t="shared" si="302"/>
        <v>0</v>
      </c>
      <c r="K299" s="44">
        <f t="shared" si="302"/>
        <v>0</v>
      </c>
      <c r="L299" s="10" t="e">
        <f>+K299/J299</f>
        <v>#DIV/0!</v>
      </c>
      <c r="M299" s="44">
        <f t="shared" si="302"/>
        <v>0</v>
      </c>
      <c r="N299" s="44"/>
      <c r="O299" s="44"/>
      <c r="P299" s="44">
        <f t="shared" si="302"/>
        <v>0</v>
      </c>
      <c r="Q299" s="44"/>
      <c r="R299" s="44"/>
      <c r="S299" s="44">
        <f t="shared" si="302"/>
        <v>0</v>
      </c>
      <c r="T299" s="44">
        <f t="shared" si="302"/>
        <v>0</v>
      </c>
      <c r="U299" s="44">
        <f t="shared" si="302"/>
        <v>0</v>
      </c>
      <c r="V299" s="44">
        <f t="shared" si="302"/>
        <v>0</v>
      </c>
      <c r="W299" s="44">
        <f t="shared" si="302"/>
        <v>0</v>
      </c>
      <c r="X299" s="44">
        <f t="shared" si="302"/>
        <v>0</v>
      </c>
      <c r="Y299" s="8">
        <f t="shared" si="283"/>
        <v>0</v>
      </c>
      <c r="Z299" s="44">
        <f t="shared" ref="Z299:AD299" si="303">+Z300*$C$300+Z301*$C$301+Z302*$C$302</f>
        <v>0</v>
      </c>
      <c r="AA299" s="44">
        <f t="shared" si="303"/>
        <v>0</v>
      </c>
      <c r="AB299" s="44">
        <f t="shared" si="303"/>
        <v>0</v>
      </c>
      <c r="AC299" s="44">
        <f t="shared" si="303"/>
        <v>0</v>
      </c>
      <c r="AD299" s="44">
        <f t="shared" si="303"/>
        <v>0</v>
      </c>
      <c r="AE299" s="44">
        <f>+AE300*$C$300+AE301*$C$301+AE302*$C$302</f>
        <v>0</v>
      </c>
      <c r="AF299" s="45"/>
      <c r="AG299" s="44">
        <v>0</v>
      </c>
      <c r="AH299" s="44"/>
      <c r="AI299" s="44"/>
      <c r="AJ299" s="44"/>
      <c r="AK299" s="44"/>
      <c r="AL299" s="44"/>
      <c r="AM299" s="44"/>
      <c r="AN299" s="44"/>
      <c r="AO299" s="44"/>
      <c r="AP299" s="44"/>
    </row>
    <row r="300" spans="1:42" ht="30" hidden="1" customHeight="1" x14ac:dyDescent="0.25">
      <c r="A300" s="78" t="s">
        <v>215</v>
      </c>
      <c r="B300" s="222" t="s">
        <v>216</v>
      </c>
      <c r="C300" s="76"/>
      <c r="D300" s="74"/>
      <c r="E300" s="74"/>
      <c r="F300" s="75"/>
      <c r="G300" s="74"/>
      <c r="H300" s="74"/>
      <c r="I300" s="76" t="e">
        <f t="shared" ref="I300:I302" si="304">+H300/G300</f>
        <v>#DIV/0!</v>
      </c>
      <c r="J300" s="74"/>
      <c r="K300" s="74"/>
      <c r="L300" s="76"/>
      <c r="M300" s="74"/>
      <c r="N300" s="74"/>
      <c r="O300" s="74"/>
      <c r="P300" s="74"/>
      <c r="Q300" s="74"/>
      <c r="R300" s="74"/>
      <c r="S300" s="74"/>
      <c r="T300" s="74"/>
      <c r="U300" s="74"/>
      <c r="V300" s="74"/>
      <c r="W300" s="74"/>
      <c r="X300" s="74"/>
      <c r="Y300" s="76">
        <f t="shared" si="283"/>
        <v>0</v>
      </c>
      <c r="Z300" s="76">
        <f t="shared" ref="Z300:AA302" si="305">+D300+G300+J300+M300+P300</f>
        <v>0</v>
      </c>
      <c r="AA300" s="76">
        <f t="shared" si="305"/>
        <v>0</v>
      </c>
      <c r="AB300" s="76">
        <f t="shared" ref="AB300:AB301" si="306">+Z300-AA300</f>
        <v>0</v>
      </c>
      <c r="AC300" s="76">
        <f t="shared" ref="AC300:AC302" si="307">+P300</f>
        <v>0</v>
      </c>
      <c r="AD300" s="76">
        <f t="shared" ref="AD300:AD302" si="308">+S300+T300+U300+V300+W300+X300</f>
        <v>0</v>
      </c>
      <c r="AE300" s="75">
        <f>+AB300+AD300</f>
        <v>0</v>
      </c>
      <c r="AF300" s="94"/>
      <c r="AG300" s="75"/>
      <c r="AH300" s="95"/>
    </row>
    <row r="301" spans="1:42" ht="30" hidden="1" customHeight="1" x14ac:dyDescent="0.25">
      <c r="A301" s="78" t="s">
        <v>217</v>
      </c>
      <c r="B301" s="222" t="s">
        <v>218</v>
      </c>
      <c r="C301" s="76"/>
      <c r="D301" s="74"/>
      <c r="E301" s="74"/>
      <c r="F301" s="75"/>
      <c r="G301" s="74"/>
      <c r="H301" s="74"/>
      <c r="I301" s="76" t="e">
        <f t="shared" si="304"/>
        <v>#DIV/0!</v>
      </c>
      <c r="J301" s="74"/>
      <c r="K301" s="74"/>
      <c r="L301" s="76"/>
      <c r="M301" s="74"/>
      <c r="N301" s="74"/>
      <c r="O301" s="74"/>
      <c r="P301" s="74"/>
      <c r="Q301" s="74"/>
      <c r="R301" s="74"/>
      <c r="S301" s="74"/>
      <c r="T301" s="74"/>
      <c r="U301" s="74"/>
      <c r="V301" s="74"/>
      <c r="W301" s="74"/>
      <c r="X301" s="74"/>
      <c r="Y301" s="76">
        <f t="shared" si="283"/>
        <v>0</v>
      </c>
      <c r="Z301" s="76">
        <f t="shared" si="305"/>
        <v>0</v>
      </c>
      <c r="AA301" s="76">
        <f t="shared" si="305"/>
        <v>0</v>
      </c>
      <c r="AB301" s="76">
        <f t="shared" si="306"/>
        <v>0</v>
      </c>
      <c r="AC301" s="76">
        <f t="shared" si="307"/>
        <v>0</v>
      </c>
      <c r="AD301" s="76">
        <f t="shared" si="308"/>
        <v>0</v>
      </c>
      <c r="AE301" s="75">
        <f>+AB301+AD301</f>
        <v>0</v>
      </c>
      <c r="AF301" s="94"/>
      <c r="AG301" s="75"/>
      <c r="AH301" s="95"/>
    </row>
    <row r="302" spans="1:42" ht="30" hidden="1" customHeight="1" x14ac:dyDescent="0.25">
      <c r="A302" s="78" t="s">
        <v>219</v>
      </c>
      <c r="B302" s="222" t="s">
        <v>220</v>
      </c>
      <c r="C302" s="76"/>
      <c r="D302" s="74"/>
      <c r="E302" s="74"/>
      <c r="F302" s="75"/>
      <c r="G302" s="74"/>
      <c r="H302" s="74"/>
      <c r="I302" s="76" t="e">
        <f t="shared" si="304"/>
        <v>#DIV/0!</v>
      </c>
      <c r="J302" s="74"/>
      <c r="K302" s="74">
        <v>1</v>
      </c>
      <c r="L302" s="76" t="e">
        <f t="shared" ref="L302" si="309">+K302/J302</f>
        <v>#DIV/0!</v>
      </c>
      <c r="M302" s="74"/>
      <c r="N302" s="74"/>
      <c r="O302" s="74"/>
      <c r="P302" s="74"/>
      <c r="Q302" s="74"/>
      <c r="R302" s="74"/>
      <c r="S302" s="74"/>
      <c r="T302" s="74"/>
      <c r="U302" s="74"/>
      <c r="V302" s="74"/>
      <c r="W302" s="74"/>
      <c r="X302" s="74"/>
      <c r="Y302" s="76">
        <f t="shared" si="283"/>
        <v>0</v>
      </c>
      <c r="Z302" s="76">
        <f t="shared" si="305"/>
        <v>0</v>
      </c>
      <c r="AA302" s="76">
        <v>0</v>
      </c>
      <c r="AB302" s="76">
        <v>0</v>
      </c>
      <c r="AC302" s="76">
        <f t="shared" si="307"/>
        <v>0</v>
      </c>
      <c r="AD302" s="76">
        <f t="shared" si="308"/>
        <v>0</v>
      </c>
      <c r="AE302" s="75">
        <f>+AB302+AD302</f>
        <v>0</v>
      </c>
      <c r="AF302" s="94"/>
      <c r="AG302" s="75"/>
      <c r="AH302" s="95"/>
    </row>
    <row r="303" spans="1:42" ht="30" hidden="1" customHeight="1" x14ac:dyDescent="0.25">
      <c r="A303" s="14"/>
      <c r="B303" s="239"/>
      <c r="C303" s="125"/>
      <c r="D303" s="26"/>
      <c r="E303" s="26"/>
      <c r="F303" s="26"/>
      <c r="G303" s="26"/>
      <c r="H303" s="27"/>
      <c r="I303" s="26"/>
      <c r="J303" s="26"/>
      <c r="K303" s="26"/>
      <c r="L303" s="26"/>
      <c r="M303" s="26"/>
      <c r="N303" s="26"/>
      <c r="O303" s="26"/>
      <c r="P303" s="26"/>
      <c r="Q303" s="26"/>
      <c r="R303" s="26"/>
      <c r="S303" s="26"/>
      <c r="T303" s="26"/>
      <c r="U303" s="26"/>
      <c r="V303" s="26"/>
      <c r="W303" s="26"/>
      <c r="X303" s="26"/>
      <c r="Y303" s="8">
        <f t="shared" si="283"/>
        <v>0</v>
      </c>
      <c r="Z303" s="26"/>
      <c r="AA303" s="26"/>
      <c r="AB303" s="26"/>
      <c r="AC303" s="26"/>
      <c r="AD303" s="26"/>
      <c r="AE303" s="26"/>
      <c r="AF303" s="47"/>
      <c r="AG303" s="26"/>
      <c r="AH303" s="72"/>
    </row>
    <row r="304" spans="1:42" ht="30" hidden="1" customHeight="1" x14ac:dyDescent="0.25">
      <c r="A304" s="14"/>
      <c r="B304" s="239"/>
      <c r="C304" s="125"/>
      <c r="D304" s="26"/>
      <c r="E304" s="26"/>
      <c r="F304" s="26"/>
      <c r="G304" s="26"/>
      <c r="H304" s="27"/>
      <c r="I304" s="26"/>
      <c r="J304" s="26"/>
      <c r="K304" s="26"/>
      <c r="L304" s="26"/>
      <c r="M304" s="26"/>
      <c r="N304" s="26"/>
      <c r="O304" s="26"/>
      <c r="P304" s="26"/>
      <c r="Q304" s="26"/>
      <c r="R304" s="26"/>
      <c r="S304" s="26"/>
      <c r="T304" s="26"/>
      <c r="U304" s="26"/>
      <c r="V304" s="26"/>
      <c r="W304" s="26"/>
      <c r="X304" s="26"/>
      <c r="Y304" s="8">
        <f t="shared" si="283"/>
        <v>0</v>
      </c>
      <c r="Z304" s="26"/>
      <c r="AA304" s="26"/>
      <c r="AB304" s="26"/>
      <c r="AC304" s="26"/>
      <c r="AD304" s="26"/>
      <c r="AE304" s="26"/>
      <c r="AF304" s="47"/>
      <c r="AG304" s="26"/>
      <c r="AH304" s="72"/>
    </row>
    <row r="305" spans="1:42" ht="12.75" customHeight="1" x14ac:dyDescent="0.25">
      <c r="A305" s="41"/>
      <c r="B305" s="239" t="s">
        <v>17</v>
      </c>
      <c r="C305" s="125"/>
      <c r="D305" s="360"/>
      <c r="E305" s="361"/>
      <c r="F305" s="361"/>
      <c r="G305" s="361"/>
      <c r="H305" s="361"/>
      <c r="I305" s="361"/>
      <c r="J305" s="361"/>
      <c r="K305" s="361"/>
      <c r="L305" s="361"/>
      <c r="M305" s="361"/>
      <c r="N305" s="361"/>
      <c r="O305" s="361"/>
      <c r="P305" s="361"/>
      <c r="Q305" s="361"/>
      <c r="R305" s="361"/>
      <c r="S305" s="361"/>
      <c r="T305" s="361"/>
      <c r="U305" s="361"/>
      <c r="V305" s="361"/>
      <c r="W305" s="361"/>
      <c r="X305" s="361"/>
      <c r="Y305" s="362"/>
    </row>
    <row r="306" spans="1:42" ht="30" customHeight="1" x14ac:dyDescent="0.25">
      <c r="A306" s="348" t="s">
        <v>27</v>
      </c>
      <c r="B306" s="350"/>
      <c r="C306" s="125"/>
      <c r="D306" s="33">
        <f>+D287*$C$287+D292*$C$292+D299*$C$299</f>
        <v>0</v>
      </c>
      <c r="E306" s="33">
        <f>+E287*$C$287+E292*$C$292+E299*$C$299</f>
        <v>0</v>
      </c>
      <c r="F306" s="33">
        <f>+F287*$C$287+F292*$C$292+F299*$C$299</f>
        <v>0</v>
      </c>
      <c r="G306" s="33">
        <f>+G287*$C$287+G292*$C$292+G299*$C$299</f>
        <v>0.6</v>
      </c>
      <c r="H306" s="33">
        <f>+H287*$C$287+H292*$C$292+H299*$C$299</f>
        <v>0.35</v>
      </c>
      <c r="I306" s="17">
        <f>+H306/G306</f>
        <v>0.58333333333333337</v>
      </c>
      <c r="J306" s="33">
        <f>+J287*$C$287+J292*$C$292+J299*$C$299</f>
        <v>2.7777777777777776E-2</v>
      </c>
      <c r="K306" s="33">
        <f>+K287*$C$287+K292*$C$292+K299*$C$299</f>
        <v>2.75E-2</v>
      </c>
      <c r="L306" s="17">
        <f>+K306/J306</f>
        <v>0.9900000000000001</v>
      </c>
      <c r="M306" s="33">
        <f>+M287*$C$287+M292*$C$292+M299*$C$299</f>
        <v>2.7777777777777776E-2</v>
      </c>
      <c r="N306" s="33">
        <f>+N287*$C$287+N292*$C$292+N299*$C$299</f>
        <v>2.7777777777777776E-2</v>
      </c>
      <c r="O306" s="33">
        <f>+N306/M306</f>
        <v>1</v>
      </c>
      <c r="P306" s="33">
        <f>+P287*$C$287+P292*$C$292+P299*$C$299</f>
        <v>2.7777777777777776E-2</v>
      </c>
      <c r="Q306" s="33">
        <f>+Q287*$C$287+Q292*$C$292+Q299*$C$299</f>
        <v>2.7777777777777776E-2</v>
      </c>
      <c r="R306" s="33">
        <f>+Q306/P306</f>
        <v>1</v>
      </c>
      <c r="S306" s="33">
        <f t="shared" ref="S306:X306" si="310">+S287*$C$287+S292*$C$292+S299*$C$299</f>
        <v>4.0277777777777773E-2</v>
      </c>
      <c r="T306" s="33">
        <f t="shared" si="310"/>
        <v>4.0277777777777773E-2</v>
      </c>
      <c r="U306" s="33">
        <f t="shared" si="310"/>
        <v>4.0277777777777773E-2</v>
      </c>
      <c r="V306" s="33">
        <f t="shared" si="310"/>
        <v>0.11527777777777777</v>
      </c>
      <c r="W306" s="33">
        <f t="shared" si="310"/>
        <v>4.0277777777777773E-2</v>
      </c>
      <c r="X306" s="33">
        <f t="shared" si="310"/>
        <v>4.0277777777777773E-2</v>
      </c>
      <c r="Y306" s="8">
        <f>+D306+G306+J306+M306+P306+S306+T306+U306+V306+W306+X306</f>
        <v>0.99999999999999989</v>
      </c>
      <c r="Z306" s="33">
        <f t="shared" ref="Z306:AE306" si="311">+Z287*$C$287+Z292*$C$292+Z299*$C$299</f>
        <v>0.68333333333333335</v>
      </c>
      <c r="AA306" s="33">
        <f t="shared" si="311"/>
        <v>0.43305555555555553</v>
      </c>
      <c r="AB306" s="33">
        <f t="shared" si="311"/>
        <v>0.25027777777777777</v>
      </c>
      <c r="AC306" s="33">
        <f t="shared" si="311"/>
        <v>2.7777777777777776E-2</v>
      </c>
      <c r="AD306" s="33">
        <f t="shared" si="311"/>
        <v>0.31666666666666671</v>
      </c>
      <c r="AE306" s="33">
        <f t="shared" si="311"/>
        <v>0.56694444444444447</v>
      </c>
      <c r="AF306" s="35"/>
      <c r="AG306" s="33">
        <v>0.56694444444444447</v>
      </c>
      <c r="AH306" s="125"/>
      <c r="AI306" s="125">
        <f>+(AI287*$C$287+AI292*$C$292)*$AG$306</f>
        <v>0.44883574305555557</v>
      </c>
      <c r="AJ306" s="255">
        <f>+(AJ287*$C$287+AJ292*$C$292)*$AG$306</f>
        <v>0.44883574305555557</v>
      </c>
      <c r="AK306" s="255">
        <f t="shared" ref="AK306" si="312">+AJ306/AI306</f>
        <v>1</v>
      </c>
      <c r="AL306" s="125">
        <f t="shared" ref="AL306:AP306" si="313">+(AL287*$C$287+AL292*$C$292)*$AG$306</f>
        <v>2.3627409722222222E-2</v>
      </c>
      <c r="AM306" s="125">
        <f t="shared" si="313"/>
        <v>2.3627409722222222E-2</v>
      </c>
      <c r="AN306" s="125">
        <f t="shared" si="313"/>
        <v>2.3627409722222222E-2</v>
      </c>
      <c r="AO306" s="125">
        <f t="shared" si="313"/>
        <v>2.3627409722222222E-2</v>
      </c>
      <c r="AP306" s="125">
        <f t="shared" si="313"/>
        <v>2.3627409722222222E-2</v>
      </c>
    </row>
    <row r="307" spans="1:42" ht="30" customHeight="1" x14ac:dyDescent="0.25">
      <c r="A307" s="56"/>
      <c r="B307" s="244"/>
      <c r="C307" s="209"/>
      <c r="D307" s="57"/>
      <c r="E307" s="57"/>
      <c r="F307" s="57"/>
      <c r="G307" s="57"/>
      <c r="H307" s="57"/>
      <c r="I307" s="57"/>
      <c r="J307" s="57"/>
      <c r="K307" s="57"/>
      <c r="L307" s="57"/>
      <c r="M307" s="57"/>
      <c r="N307" s="57"/>
      <c r="O307" s="57"/>
      <c r="P307" s="57"/>
      <c r="Q307" s="57"/>
      <c r="R307" s="57"/>
      <c r="S307" s="57"/>
      <c r="T307" s="57"/>
      <c r="U307" s="57"/>
      <c r="V307" s="57"/>
      <c r="W307" s="57"/>
      <c r="X307" s="57"/>
      <c r="Y307" s="57"/>
      <c r="Z307" s="57"/>
      <c r="AA307" s="57"/>
      <c r="AB307" s="57"/>
      <c r="AC307" s="57"/>
      <c r="AD307" s="57"/>
      <c r="AE307" s="57"/>
      <c r="AF307" s="58"/>
      <c r="AG307" s="57"/>
      <c r="AH307" s="57"/>
    </row>
    <row r="308" spans="1:42" ht="30" customHeight="1" x14ac:dyDescent="0.25">
      <c r="A308" s="342" t="s">
        <v>0</v>
      </c>
      <c r="B308" s="342"/>
      <c r="C308" s="342"/>
      <c r="D308" s="342"/>
      <c r="E308" s="342"/>
      <c r="F308" s="342"/>
      <c r="G308" s="342"/>
      <c r="H308" s="342"/>
      <c r="I308" s="342"/>
      <c r="J308" s="342"/>
      <c r="K308" s="342"/>
      <c r="L308" s="342"/>
      <c r="M308" s="342"/>
      <c r="N308" s="342"/>
      <c r="O308" s="342"/>
      <c r="P308" s="342"/>
      <c r="Q308" s="342"/>
      <c r="R308" s="342"/>
      <c r="S308" s="342"/>
      <c r="T308" s="342"/>
      <c r="U308" s="342"/>
      <c r="V308" s="342"/>
      <c r="W308" s="342"/>
      <c r="X308" s="342"/>
      <c r="Y308" s="342"/>
      <c r="Z308" s="342"/>
      <c r="AA308" s="342"/>
      <c r="AB308" s="342"/>
      <c r="AC308" s="342"/>
      <c r="AD308" s="342"/>
      <c r="AE308" s="342"/>
      <c r="AF308" s="342"/>
      <c r="AG308" s="342"/>
      <c r="AH308" s="342"/>
      <c r="AI308" s="342"/>
      <c r="AJ308" s="342"/>
      <c r="AK308" s="342"/>
      <c r="AL308" s="342"/>
      <c r="AM308" s="342"/>
      <c r="AN308" s="342"/>
      <c r="AO308" s="342"/>
      <c r="AP308" s="342"/>
    </row>
    <row r="309" spans="1:42" ht="23.25" customHeight="1" x14ac:dyDescent="0.25">
      <c r="A309" s="342" t="s">
        <v>1</v>
      </c>
      <c r="B309" s="342"/>
      <c r="C309" s="342"/>
      <c r="D309" s="342"/>
      <c r="E309" s="342"/>
      <c r="F309" s="342"/>
      <c r="G309" s="342"/>
      <c r="H309" s="342"/>
      <c r="I309" s="342"/>
      <c r="J309" s="342"/>
      <c r="K309" s="342"/>
      <c r="L309" s="342"/>
      <c r="M309" s="342"/>
      <c r="N309" s="342"/>
      <c r="O309" s="342"/>
      <c r="P309" s="342"/>
      <c r="Q309" s="342"/>
      <c r="R309" s="342"/>
      <c r="S309" s="342"/>
      <c r="T309" s="342"/>
      <c r="U309" s="342"/>
      <c r="V309" s="342"/>
      <c r="W309" s="342"/>
      <c r="X309" s="342"/>
      <c r="Y309" s="342"/>
      <c r="Z309" s="342"/>
      <c r="AA309" s="342"/>
      <c r="AB309" s="342"/>
      <c r="AC309" s="342"/>
      <c r="AD309" s="342"/>
    </row>
    <row r="310" spans="1:42" ht="22.5" customHeight="1" x14ac:dyDescent="0.25">
      <c r="A310" s="342" t="s">
        <v>2</v>
      </c>
      <c r="B310" s="342"/>
      <c r="C310" s="342"/>
      <c r="D310" s="342"/>
      <c r="E310" s="342"/>
      <c r="F310" s="342"/>
      <c r="G310" s="342"/>
      <c r="H310" s="342"/>
      <c r="I310" s="342"/>
      <c r="J310" s="342"/>
      <c r="K310" s="342"/>
      <c r="L310" s="342"/>
      <c r="M310" s="342"/>
      <c r="N310" s="342"/>
      <c r="O310" s="342"/>
      <c r="P310" s="342"/>
      <c r="Q310" s="342"/>
      <c r="R310" s="342"/>
      <c r="S310" s="342"/>
      <c r="T310" s="342"/>
      <c r="U310" s="342"/>
      <c r="V310" s="342"/>
      <c r="W310" s="342"/>
      <c r="X310" s="342"/>
      <c r="Y310" s="342"/>
      <c r="Z310" s="342"/>
      <c r="AA310" s="342"/>
      <c r="AB310" s="342"/>
      <c r="AC310" s="342"/>
      <c r="AD310" s="342"/>
    </row>
    <row r="311" spans="1:42" ht="50.25" customHeight="1" x14ac:dyDescent="0.25">
      <c r="A311" s="355" t="s">
        <v>221</v>
      </c>
      <c r="B311" s="355"/>
      <c r="C311" s="355"/>
      <c r="D311" s="355"/>
      <c r="E311" s="355"/>
      <c r="F311" s="355"/>
      <c r="G311" s="355"/>
      <c r="H311" s="355"/>
      <c r="I311" s="355"/>
      <c r="J311" s="355"/>
      <c r="K311" s="355"/>
      <c r="L311" s="355"/>
      <c r="M311" s="355"/>
      <c r="N311" s="355"/>
      <c r="O311" s="355"/>
      <c r="P311" s="355"/>
      <c r="Q311" s="355"/>
      <c r="R311" s="355"/>
      <c r="S311" s="355"/>
      <c r="T311" s="355"/>
      <c r="U311" s="355"/>
      <c r="V311" s="355"/>
      <c r="W311" s="355"/>
      <c r="X311" s="355"/>
      <c r="Y311" s="355"/>
      <c r="Z311" s="355"/>
      <c r="AA311" s="355"/>
      <c r="AB311" s="355"/>
      <c r="AC311" s="355"/>
      <c r="AD311" s="355"/>
      <c r="AE311" s="355"/>
      <c r="AF311" s="355"/>
      <c r="AG311" s="355"/>
      <c r="AH311" s="355"/>
      <c r="AI311" s="355"/>
      <c r="AJ311" s="355"/>
      <c r="AK311" s="355"/>
    </row>
    <row r="312" spans="1:42" ht="27" customHeight="1" x14ac:dyDescent="0.25">
      <c r="A312" s="342" t="s">
        <v>29</v>
      </c>
      <c r="B312" s="342"/>
      <c r="C312" s="342"/>
      <c r="D312" s="342"/>
      <c r="E312" s="342"/>
      <c r="F312" s="342"/>
      <c r="G312" s="342"/>
      <c r="H312" s="342"/>
      <c r="I312" s="342"/>
      <c r="J312" s="342"/>
      <c r="K312" s="342"/>
      <c r="L312" s="342"/>
      <c r="M312" s="342"/>
      <c r="N312" s="342"/>
      <c r="O312" s="342"/>
      <c r="P312" s="342"/>
      <c r="Q312" s="342"/>
      <c r="R312" s="342"/>
      <c r="S312" s="342"/>
      <c r="T312" s="342"/>
      <c r="U312" s="342"/>
      <c r="V312" s="342"/>
      <c r="W312" s="342"/>
      <c r="X312" s="342"/>
      <c r="Y312" s="342"/>
      <c r="Z312" s="342"/>
      <c r="AA312" s="342"/>
      <c r="AB312" s="342"/>
      <c r="AC312" s="342"/>
      <c r="AD312" s="342"/>
      <c r="AI312" s="322" t="s">
        <v>556</v>
      </c>
      <c r="AJ312" s="322"/>
      <c r="AK312" s="322"/>
      <c r="AL312" s="322"/>
      <c r="AM312" s="322"/>
      <c r="AN312" s="322"/>
      <c r="AO312" s="322"/>
      <c r="AP312" s="322"/>
    </row>
    <row r="313" spans="1:42" ht="30" hidden="1" customHeight="1" x14ac:dyDescent="0.25">
      <c r="A313" s="364"/>
      <c r="B313" s="364"/>
      <c r="C313" s="364"/>
      <c r="D313" s="364"/>
      <c r="E313" s="364"/>
      <c r="F313" s="364"/>
      <c r="G313" s="364"/>
      <c r="H313" s="364"/>
      <c r="I313" s="364"/>
      <c r="J313" s="364"/>
      <c r="K313" s="364"/>
      <c r="L313" s="364"/>
      <c r="AI313" s="319">
        <v>2017</v>
      </c>
      <c r="AJ313" s="257"/>
      <c r="AK313" s="257"/>
      <c r="AL313" s="319">
        <v>2018</v>
      </c>
      <c r="AM313" s="319">
        <v>2019</v>
      </c>
      <c r="AN313" s="319">
        <v>2020</v>
      </c>
      <c r="AO313" s="319">
        <v>2021</v>
      </c>
      <c r="AP313" s="319">
        <v>2022</v>
      </c>
    </row>
    <row r="314" spans="1:42" ht="30" customHeight="1" x14ac:dyDescent="0.25">
      <c r="A314" s="335" t="s">
        <v>30</v>
      </c>
      <c r="B314" s="346" t="s">
        <v>31</v>
      </c>
      <c r="C314" s="335" t="s">
        <v>5</v>
      </c>
      <c r="D314" s="348" t="s">
        <v>32</v>
      </c>
      <c r="E314" s="349"/>
      <c r="F314" s="349"/>
      <c r="G314" s="349"/>
      <c r="H314" s="349"/>
      <c r="I314" s="349"/>
      <c r="J314" s="349"/>
      <c r="K314" s="349"/>
      <c r="L314" s="349"/>
      <c r="M314" s="349"/>
      <c r="N314" s="349"/>
      <c r="O314" s="349"/>
      <c r="P314" s="349"/>
      <c r="Q314" s="349"/>
      <c r="R314" s="349"/>
      <c r="S314" s="349"/>
      <c r="T314" s="349"/>
      <c r="U314" s="349"/>
      <c r="V314" s="349"/>
      <c r="W314" s="349"/>
      <c r="X314" s="349"/>
      <c r="Y314" s="350"/>
      <c r="Z314" s="340" t="s">
        <v>7</v>
      </c>
      <c r="AA314" s="340" t="s">
        <v>8</v>
      </c>
      <c r="AB314" s="340" t="s">
        <v>9</v>
      </c>
      <c r="AC314" s="341" t="s">
        <v>10</v>
      </c>
      <c r="AD314" s="292" t="s">
        <v>11</v>
      </c>
      <c r="AE314" s="292" t="s">
        <v>12</v>
      </c>
      <c r="AF314" s="329" t="s">
        <v>13</v>
      </c>
      <c r="AG314" s="292" t="s">
        <v>14</v>
      </c>
      <c r="AH314" s="283" t="s">
        <v>280</v>
      </c>
      <c r="AI314" s="320"/>
      <c r="AJ314" s="301" t="s">
        <v>554</v>
      </c>
      <c r="AK314" s="301" t="s">
        <v>555</v>
      </c>
      <c r="AL314" s="320"/>
      <c r="AM314" s="320"/>
      <c r="AN314" s="320"/>
      <c r="AO314" s="320"/>
      <c r="AP314" s="320"/>
    </row>
    <row r="315" spans="1:42" ht="30" customHeight="1" x14ac:dyDescent="0.25">
      <c r="A315" s="336" t="s">
        <v>30</v>
      </c>
      <c r="B315" s="347"/>
      <c r="C315" s="336" t="s">
        <v>5</v>
      </c>
      <c r="D315" s="3">
        <v>2012</v>
      </c>
      <c r="E315" s="3" t="s">
        <v>15</v>
      </c>
      <c r="F315" s="3" t="s">
        <v>16</v>
      </c>
      <c r="G315" s="3">
        <v>2013</v>
      </c>
      <c r="H315" s="3" t="s">
        <v>15</v>
      </c>
      <c r="I315" s="3" t="s">
        <v>16</v>
      </c>
      <c r="J315" s="3">
        <v>2014</v>
      </c>
      <c r="K315" s="3" t="s">
        <v>15</v>
      </c>
      <c r="L315" s="3" t="s">
        <v>16</v>
      </c>
      <c r="M315" s="3">
        <v>2015</v>
      </c>
      <c r="N315" s="3" t="s">
        <v>15</v>
      </c>
      <c r="O315" s="3" t="s">
        <v>16</v>
      </c>
      <c r="P315" s="3">
        <v>2016</v>
      </c>
      <c r="Q315" s="3" t="s">
        <v>15</v>
      </c>
      <c r="R315" s="3" t="s">
        <v>16</v>
      </c>
      <c r="S315" s="3">
        <v>2017</v>
      </c>
      <c r="T315" s="3">
        <v>2018</v>
      </c>
      <c r="U315" s="3">
        <v>2019</v>
      </c>
      <c r="V315" s="3">
        <v>2020</v>
      </c>
      <c r="W315" s="3">
        <v>2021</v>
      </c>
      <c r="X315" s="3">
        <v>2022</v>
      </c>
      <c r="Y315" s="3" t="s">
        <v>17</v>
      </c>
      <c r="Z315" s="340"/>
      <c r="AA315" s="340"/>
      <c r="AB315" s="340"/>
      <c r="AC315" s="341"/>
      <c r="AD315" s="292"/>
      <c r="AE315" s="292"/>
      <c r="AF315" s="329"/>
      <c r="AG315" s="292"/>
      <c r="AH315" s="283"/>
      <c r="AI315" s="321"/>
      <c r="AJ315" s="302"/>
      <c r="AK315" s="302"/>
      <c r="AL315" s="321"/>
      <c r="AM315" s="321"/>
      <c r="AN315" s="321"/>
      <c r="AO315" s="321"/>
      <c r="AP315" s="321"/>
    </row>
    <row r="316" spans="1:42" ht="36" customHeight="1" x14ac:dyDescent="0.25">
      <c r="A316" s="59"/>
      <c r="B316" s="268" t="s">
        <v>222</v>
      </c>
      <c r="C316" s="216">
        <v>0.2</v>
      </c>
      <c r="D316" s="46">
        <f>+D317*$C$317+D320*$C$320+D321*$C$321</f>
        <v>0.48000000000000004</v>
      </c>
      <c r="E316" s="46">
        <f>+E317*$C$317+E320*$C$320+E321*$C$321</f>
        <v>0.24000000000000002</v>
      </c>
      <c r="F316" s="10">
        <f t="shared" ref="F316:F374" si="314">+E316/D316</f>
        <v>0.5</v>
      </c>
      <c r="G316" s="46">
        <f>+G317*$C$317+G318*$C$318+G319*$C$319</f>
        <v>0.23200000000000004</v>
      </c>
      <c r="H316" s="46">
        <f>+H317*$C$317+H318*$C$318+H319*$C$319</f>
        <v>0.27200000000000002</v>
      </c>
      <c r="I316" s="10">
        <f>+H316/G316</f>
        <v>1.1724137931034482</v>
      </c>
      <c r="J316" s="46">
        <f t="shared" ref="J316:X316" si="315">+J317*$C$317+J318*$C$318+J319*$C$319+J320*$C$320+J321*$C$321</f>
        <v>3.2000000000000001E-2</v>
      </c>
      <c r="K316" s="46">
        <f t="shared" si="315"/>
        <v>3.2000000000000001E-2</v>
      </c>
      <c r="L316" s="10">
        <f>+K316/J316</f>
        <v>1</v>
      </c>
      <c r="M316" s="46">
        <f t="shared" si="315"/>
        <v>3.2000000000000001E-2</v>
      </c>
      <c r="N316" s="46">
        <f t="shared" si="315"/>
        <v>3.2000000000000001E-2</v>
      </c>
      <c r="O316" s="46">
        <f>+N316/M316</f>
        <v>1</v>
      </c>
      <c r="P316" s="46">
        <f t="shared" si="315"/>
        <v>3.2000000000000001E-2</v>
      </c>
      <c r="Q316" s="46">
        <f t="shared" si="315"/>
        <v>3.2000000000000001E-2</v>
      </c>
      <c r="R316" s="46">
        <f>+Q316/P316</f>
        <v>1</v>
      </c>
      <c r="S316" s="46">
        <f t="shared" si="315"/>
        <v>3.2000000000000001E-2</v>
      </c>
      <c r="T316" s="46">
        <f t="shared" si="315"/>
        <v>3.2000000000000001E-2</v>
      </c>
      <c r="U316" s="46">
        <f t="shared" si="315"/>
        <v>3.2000000000000001E-2</v>
      </c>
      <c r="V316" s="46">
        <f t="shared" si="315"/>
        <v>3.2000000000000001E-2</v>
      </c>
      <c r="W316" s="46">
        <f t="shared" si="315"/>
        <v>3.2000000000000001E-2</v>
      </c>
      <c r="X316" s="46">
        <f t="shared" si="315"/>
        <v>3.2000000000000001E-2</v>
      </c>
      <c r="Y316" s="8">
        <f t="shared" ref="Y316:Y374" si="316">+D316+G316+J316+M316+P316+S316+T316+U316+V316+W316+X316</f>
        <v>1.0000000000000002</v>
      </c>
      <c r="Z316" s="46">
        <f t="shared" ref="Z316:AD316" si="317">+Z317*$C$317+Z318*$C$318+Z319*$C$319+Z320*$C$320+Z321*$C$321</f>
        <v>0.80800000000000005</v>
      </c>
      <c r="AA316" s="46">
        <f t="shared" si="317"/>
        <v>0.6080000000000001</v>
      </c>
      <c r="AB316" s="46">
        <f t="shared" si="317"/>
        <v>0.2</v>
      </c>
      <c r="AC316" s="46">
        <f t="shared" si="317"/>
        <v>3.2000000000000001E-2</v>
      </c>
      <c r="AD316" s="46">
        <f t="shared" si="317"/>
        <v>0.192</v>
      </c>
      <c r="AE316" s="46">
        <f>+AE317*$C$317+AE318*$C$318+AE319*$C$319+AE320*$C$320+AE321*$C$321</f>
        <v>0.39200000000000002</v>
      </c>
      <c r="AF316" s="215"/>
      <c r="AG316" s="46">
        <v>0.39200000000000002</v>
      </c>
      <c r="AH316" s="46"/>
      <c r="AI316" s="46">
        <f>+AI322*$C$322+AI323*$C$323+AI324*$C$324+AI325*$C$325+AI326*$C$326+AI327*$C$327+AI328*$C$328</f>
        <v>9.528571999999999E-2</v>
      </c>
      <c r="AJ316" s="46">
        <f>+AJ322*$C$322+AJ323*$C$323+AJ324*$C$324+AJ325*$C$325+AJ326*$C$326+AJ327*$C$327+AJ328*$C$328</f>
        <v>9.0521433999999984E-2</v>
      </c>
      <c r="AK316" s="10">
        <f>+AJ316/AI316</f>
        <v>0.95</v>
      </c>
      <c r="AL316" s="46">
        <f t="shared" ref="AL316:AP316" si="318">+AL322*$C$322+AL323*$C$323+AL324*$C$324+AL325*$C$325+AL326*$C$326+AL327*$C$327+AL328*$C$328</f>
        <v>0.23675672000000003</v>
      </c>
      <c r="AM316" s="46">
        <f t="shared" si="318"/>
        <v>9.528571999999999E-2</v>
      </c>
      <c r="AN316" s="46">
        <f t="shared" si="318"/>
        <v>0.23675672000000003</v>
      </c>
      <c r="AO316" s="46">
        <f t="shared" si="318"/>
        <v>9.528571999999999E-2</v>
      </c>
      <c r="AP316" s="46">
        <f t="shared" si="318"/>
        <v>0.21342115000000003</v>
      </c>
    </row>
    <row r="317" spans="1:42" ht="30" hidden="1" customHeight="1" x14ac:dyDescent="0.25">
      <c r="A317" s="73" t="s">
        <v>223</v>
      </c>
      <c r="B317" s="222" t="s">
        <v>224</v>
      </c>
      <c r="C317" s="164">
        <v>0.2</v>
      </c>
      <c r="D317" s="74">
        <v>0.4</v>
      </c>
      <c r="E317" s="74">
        <f>40%*50%</f>
        <v>0.2</v>
      </c>
      <c r="F317" s="75">
        <f t="shared" si="314"/>
        <v>0.5</v>
      </c>
      <c r="G317" s="74">
        <v>0.06</v>
      </c>
      <c r="H317" s="74">
        <f>40%*50%+6%</f>
        <v>0.26</v>
      </c>
      <c r="I317" s="76">
        <f t="shared" ref="I317:I321" si="319">+H317/G317</f>
        <v>4.3333333333333339</v>
      </c>
      <c r="J317" s="74">
        <v>0.06</v>
      </c>
      <c r="K317" s="74">
        <v>0.06</v>
      </c>
      <c r="L317" s="76">
        <f t="shared" ref="L317:L319" si="320">+K317/J317</f>
        <v>1</v>
      </c>
      <c r="M317" s="74">
        <v>0.06</v>
      </c>
      <c r="N317" s="74">
        <v>0.06</v>
      </c>
      <c r="O317" s="74">
        <f>+N317/M317</f>
        <v>1</v>
      </c>
      <c r="P317" s="74">
        <v>0.06</v>
      </c>
      <c r="Q317" s="74">
        <v>0.06</v>
      </c>
      <c r="R317" s="76">
        <f t="shared" ref="R317" si="321">+Q317/P317</f>
        <v>1</v>
      </c>
      <c r="S317" s="74">
        <v>0.06</v>
      </c>
      <c r="T317" s="74">
        <v>0.06</v>
      </c>
      <c r="U317" s="74">
        <v>0.06</v>
      </c>
      <c r="V317" s="74">
        <v>0.06</v>
      </c>
      <c r="W317" s="74">
        <v>0.06</v>
      </c>
      <c r="X317" s="74">
        <v>0.06</v>
      </c>
      <c r="Y317" s="76">
        <f t="shared" si="316"/>
        <v>1.0000000000000004</v>
      </c>
      <c r="Z317" s="76">
        <f t="shared" ref="Z317:AA321" si="322">+D317+G317+J317+M317+P317</f>
        <v>0.64000000000000012</v>
      </c>
      <c r="AA317" s="76">
        <f t="shared" si="322"/>
        <v>0.64000000000000012</v>
      </c>
      <c r="AB317" s="76">
        <f t="shared" ref="AB317:AB321" si="323">+Z317-AA317</f>
        <v>0</v>
      </c>
      <c r="AC317" s="76">
        <f t="shared" ref="AC317:AC321" si="324">+P317</f>
        <v>0.06</v>
      </c>
      <c r="AD317" s="76">
        <f t="shared" ref="AD317:AD321" si="325">+S317+T317+U317+V317+W317+X317</f>
        <v>0.36</v>
      </c>
      <c r="AE317" s="75">
        <f>+AB317+AD317</f>
        <v>0.36</v>
      </c>
      <c r="AF317" s="94" t="s">
        <v>204</v>
      </c>
      <c r="AG317" s="75"/>
      <c r="AH317" s="95"/>
    </row>
    <row r="318" spans="1:42" ht="30" hidden="1" customHeight="1" x14ac:dyDescent="0.25">
      <c r="A318" s="73" t="s">
        <v>225</v>
      </c>
      <c r="B318" s="222" t="s">
        <v>226</v>
      </c>
      <c r="C318" s="164">
        <v>0.2</v>
      </c>
      <c r="D318" s="74">
        <v>0</v>
      </c>
      <c r="E318" s="74">
        <v>0</v>
      </c>
      <c r="F318" s="75"/>
      <c r="G318" s="74">
        <v>1</v>
      </c>
      <c r="H318" s="74">
        <v>1</v>
      </c>
      <c r="I318" s="76">
        <f t="shared" si="319"/>
        <v>1</v>
      </c>
      <c r="J318" s="74"/>
      <c r="K318" s="74"/>
      <c r="L318" s="76"/>
      <c r="M318" s="74"/>
      <c r="N318" s="74"/>
      <c r="O318" s="74"/>
      <c r="P318" s="74"/>
      <c r="Q318" s="74"/>
      <c r="R318" s="74"/>
      <c r="S318" s="74"/>
      <c r="T318" s="74"/>
      <c r="U318" s="74"/>
      <c r="V318" s="74"/>
      <c r="W318" s="74"/>
      <c r="X318" s="74"/>
      <c r="Y318" s="76">
        <f t="shared" si="316"/>
        <v>1</v>
      </c>
      <c r="Z318" s="76">
        <f t="shared" si="322"/>
        <v>1</v>
      </c>
      <c r="AA318" s="76">
        <f t="shared" si="322"/>
        <v>1</v>
      </c>
      <c r="AB318" s="76">
        <f t="shared" si="323"/>
        <v>0</v>
      </c>
      <c r="AC318" s="76">
        <f t="shared" si="324"/>
        <v>0</v>
      </c>
      <c r="AD318" s="76">
        <f t="shared" si="325"/>
        <v>0</v>
      </c>
      <c r="AE318" s="75">
        <f>+AB318+AD318</f>
        <v>0</v>
      </c>
      <c r="AF318" s="94"/>
      <c r="AG318" s="75"/>
      <c r="AH318" s="95"/>
    </row>
    <row r="319" spans="1:42" ht="30" hidden="1" customHeight="1" x14ac:dyDescent="0.25">
      <c r="A319" s="165" t="s">
        <v>227</v>
      </c>
      <c r="B319" s="222" t="s">
        <v>228</v>
      </c>
      <c r="C319" s="164">
        <v>0.2</v>
      </c>
      <c r="D319" s="74">
        <v>0</v>
      </c>
      <c r="E319" s="74">
        <v>0</v>
      </c>
      <c r="F319" s="75"/>
      <c r="G319" s="74">
        <v>0.1</v>
      </c>
      <c r="H319" s="74">
        <v>0.1</v>
      </c>
      <c r="I319" s="76">
        <f t="shared" si="319"/>
        <v>1</v>
      </c>
      <c r="J319" s="74">
        <v>0.1</v>
      </c>
      <c r="K319" s="74">
        <v>0.1</v>
      </c>
      <c r="L319" s="76">
        <f t="shared" si="320"/>
        <v>1</v>
      </c>
      <c r="M319" s="74">
        <v>0.1</v>
      </c>
      <c r="N319" s="74">
        <v>0.1</v>
      </c>
      <c r="O319" s="74">
        <f>+N319/M319</f>
        <v>1</v>
      </c>
      <c r="P319" s="74">
        <v>0.1</v>
      </c>
      <c r="Q319" s="74">
        <v>0.1</v>
      </c>
      <c r="R319" s="76">
        <f t="shared" ref="R319" si="326">+Q319/P319</f>
        <v>1</v>
      </c>
      <c r="S319" s="74">
        <v>0.1</v>
      </c>
      <c r="T319" s="74">
        <v>0.1</v>
      </c>
      <c r="U319" s="74">
        <v>0.1</v>
      </c>
      <c r="V319" s="74">
        <v>0.1</v>
      </c>
      <c r="W319" s="74">
        <v>0.1</v>
      </c>
      <c r="X319" s="74">
        <v>0.1</v>
      </c>
      <c r="Y319" s="76">
        <f t="shared" si="316"/>
        <v>0.99999999999999989</v>
      </c>
      <c r="Z319" s="76">
        <f t="shared" si="322"/>
        <v>0.4</v>
      </c>
      <c r="AA319" s="76">
        <f t="shared" si="322"/>
        <v>0.4</v>
      </c>
      <c r="AB319" s="76">
        <f t="shared" si="323"/>
        <v>0</v>
      </c>
      <c r="AC319" s="76">
        <f t="shared" si="324"/>
        <v>0.1</v>
      </c>
      <c r="AD319" s="76">
        <f t="shared" si="325"/>
        <v>0.6</v>
      </c>
      <c r="AE319" s="75">
        <f>+AB319+AD319</f>
        <v>0.6</v>
      </c>
      <c r="AF319" s="94" t="s">
        <v>204</v>
      </c>
      <c r="AG319" s="75"/>
      <c r="AH319" s="95"/>
    </row>
    <row r="320" spans="1:42" ht="30" hidden="1" customHeight="1" x14ac:dyDescent="0.25">
      <c r="A320" s="165" t="s">
        <v>229</v>
      </c>
      <c r="B320" s="222" t="s">
        <v>230</v>
      </c>
      <c r="C320" s="164">
        <v>0.2</v>
      </c>
      <c r="D320" s="74">
        <v>1</v>
      </c>
      <c r="E320" s="74">
        <v>1</v>
      </c>
      <c r="F320" s="75">
        <f t="shared" si="314"/>
        <v>1</v>
      </c>
      <c r="G320" s="74"/>
      <c r="H320" s="74"/>
      <c r="I320" s="76" t="e">
        <f t="shared" si="319"/>
        <v>#DIV/0!</v>
      </c>
      <c r="J320" s="74"/>
      <c r="K320" s="74"/>
      <c r="L320" s="76"/>
      <c r="M320" s="74"/>
      <c r="N320" s="74"/>
      <c r="O320" s="74"/>
      <c r="P320" s="74"/>
      <c r="Q320" s="74"/>
      <c r="R320" s="74"/>
      <c r="S320" s="74"/>
      <c r="T320" s="74"/>
      <c r="U320" s="74"/>
      <c r="V320" s="74"/>
      <c r="W320" s="74"/>
      <c r="X320" s="74"/>
      <c r="Y320" s="76">
        <f t="shared" si="316"/>
        <v>1</v>
      </c>
      <c r="Z320" s="76">
        <f t="shared" si="322"/>
        <v>1</v>
      </c>
      <c r="AA320" s="76">
        <f t="shared" si="322"/>
        <v>1</v>
      </c>
      <c r="AB320" s="76">
        <f t="shared" si="323"/>
        <v>0</v>
      </c>
      <c r="AC320" s="76">
        <f t="shared" si="324"/>
        <v>0</v>
      </c>
      <c r="AD320" s="76">
        <f t="shared" si="325"/>
        <v>0</v>
      </c>
      <c r="AE320" s="75">
        <f>+AB320+AD320</f>
        <v>0</v>
      </c>
      <c r="AF320" s="94"/>
      <c r="AG320" s="75"/>
      <c r="AH320" s="95"/>
    </row>
    <row r="321" spans="1:42" ht="30" hidden="1" customHeight="1" x14ac:dyDescent="0.25">
      <c r="A321" s="165" t="s">
        <v>231</v>
      </c>
      <c r="B321" s="223" t="s">
        <v>232</v>
      </c>
      <c r="C321" s="168">
        <v>0.2</v>
      </c>
      <c r="D321" s="84">
        <v>1</v>
      </c>
      <c r="E321" s="84">
        <v>0</v>
      </c>
      <c r="F321" s="85">
        <f t="shared" si="314"/>
        <v>0</v>
      </c>
      <c r="G321" s="84"/>
      <c r="H321" s="84"/>
      <c r="I321" s="86" t="e">
        <f t="shared" si="319"/>
        <v>#DIV/0!</v>
      </c>
      <c r="J321" s="84"/>
      <c r="K321" s="84"/>
      <c r="L321" s="86"/>
      <c r="M321" s="84"/>
      <c r="N321" s="84"/>
      <c r="O321" s="84"/>
      <c r="P321" s="84"/>
      <c r="Q321" s="84"/>
      <c r="R321" s="84"/>
      <c r="S321" s="84"/>
      <c r="T321" s="84"/>
      <c r="U321" s="84"/>
      <c r="V321" s="84"/>
      <c r="W321" s="84"/>
      <c r="X321" s="84"/>
      <c r="Y321" s="86">
        <f t="shared" si="316"/>
        <v>1</v>
      </c>
      <c r="Z321" s="86">
        <f t="shared" si="322"/>
        <v>1</v>
      </c>
      <c r="AA321" s="86">
        <f t="shared" si="322"/>
        <v>0</v>
      </c>
      <c r="AB321" s="86">
        <f t="shared" si="323"/>
        <v>1</v>
      </c>
      <c r="AC321" s="86">
        <f t="shared" si="324"/>
        <v>0</v>
      </c>
      <c r="AD321" s="86">
        <f t="shared" si="325"/>
        <v>0</v>
      </c>
      <c r="AE321" s="85">
        <f>+AB321+AD321</f>
        <v>1</v>
      </c>
      <c r="AF321" s="96"/>
      <c r="AG321" s="85"/>
      <c r="AH321" s="95"/>
    </row>
    <row r="322" spans="1:42" ht="59.25" customHeight="1" x14ac:dyDescent="0.25">
      <c r="A322" s="287" t="s">
        <v>549</v>
      </c>
      <c r="B322" s="169" t="s">
        <v>455</v>
      </c>
      <c r="C322" s="27">
        <v>0.1429</v>
      </c>
      <c r="D322" s="27"/>
      <c r="E322" s="27"/>
      <c r="F322" s="42"/>
      <c r="G322" s="27"/>
      <c r="H322" s="27"/>
      <c r="I322" s="5"/>
      <c r="J322" s="27"/>
      <c r="K322" s="27"/>
      <c r="L322" s="5"/>
      <c r="M322" s="27"/>
      <c r="N322" s="27"/>
      <c r="O322" s="27"/>
      <c r="P322" s="27"/>
      <c r="Q322" s="27"/>
      <c r="R322" s="27"/>
      <c r="S322" s="27"/>
      <c r="T322" s="27"/>
      <c r="U322" s="27"/>
      <c r="V322" s="27"/>
      <c r="W322" s="27"/>
      <c r="X322" s="27"/>
      <c r="Y322" s="5"/>
      <c r="Z322" s="5"/>
      <c r="AA322" s="5"/>
      <c r="AB322" s="5"/>
      <c r="AC322" s="5"/>
      <c r="AD322" s="5"/>
      <c r="AE322" s="42"/>
      <c r="AF322" s="9"/>
      <c r="AG322" s="42"/>
      <c r="AH322" s="130" t="s">
        <v>461</v>
      </c>
      <c r="AI322" s="100">
        <v>0.16669999999999999</v>
      </c>
      <c r="AJ322" s="263">
        <v>0.16669999999999999</v>
      </c>
      <c r="AK322" s="5">
        <f t="shared" ref="AK322:AK328" si="327">+AJ322/AI322</f>
        <v>1</v>
      </c>
      <c r="AL322" s="100">
        <v>0.16669999999999999</v>
      </c>
      <c r="AM322" s="100">
        <v>0.16669999999999999</v>
      </c>
      <c r="AN322" s="100">
        <v>0.16669999999999999</v>
      </c>
      <c r="AO322" s="100">
        <v>0.16669999999999999</v>
      </c>
      <c r="AP322" s="100">
        <v>0.16669999999999999</v>
      </c>
    </row>
    <row r="323" spans="1:42" ht="60.75" customHeight="1" x14ac:dyDescent="0.25">
      <c r="A323" s="288"/>
      <c r="B323" s="169" t="s">
        <v>456</v>
      </c>
      <c r="C323" s="27">
        <v>0.1429</v>
      </c>
      <c r="D323" s="27"/>
      <c r="E323" s="27"/>
      <c r="F323" s="42"/>
      <c r="G323" s="27"/>
      <c r="H323" s="27"/>
      <c r="I323" s="5"/>
      <c r="J323" s="27"/>
      <c r="K323" s="27"/>
      <c r="L323" s="5"/>
      <c r="M323" s="27"/>
      <c r="N323" s="27"/>
      <c r="O323" s="27"/>
      <c r="P323" s="27"/>
      <c r="Q323" s="27"/>
      <c r="R323" s="27"/>
      <c r="S323" s="27"/>
      <c r="T323" s="27"/>
      <c r="U323" s="27"/>
      <c r="V323" s="27"/>
      <c r="W323" s="27"/>
      <c r="X323" s="27"/>
      <c r="Y323" s="5"/>
      <c r="Z323" s="5"/>
      <c r="AA323" s="5"/>
      <c r="AB323" s="5"/>
      <c r="AC323" s="5"/>
      <c r="AD323" s="5"/>
      <c r="AE323" s="42"/>
      <c r="AF323" s="9"/>
      <c r="AG323" s="42"/>
      <c r="AH323" s="130" t="s">
        <v>462</v>
      </c>
      <c r="AI323" s="100"/>
      <c r="AJ323" s="253"/>
      <c r="AK323" s="5"/>
      <c r="AL323" s="100">
        <v>0.33</v>
      </c>
      <c r="AM323" s="100"/>
      <c r="AN323" s="100">
        <v>0.33</v>
      </c>
      <c r="AO323" s="100"/>
      <c r="AP323" s="100">
        <v>0.33</v>
      </c>
    </row>
    <row r="324" spans="1:42" ht="87" customHeight="1" x14ac:dyDescent="0.25">
      <c r="A324" s="288"/>
      <c r="B324" s="218" t="s">
        <v>457</v>
      </c>
      <c r="C324" s="27">
        <v>0.1429</v>
      </c>
      <c r="D324" s="27"/>
      <c r="E324" s="27"/>
      <c r="F324" s="42"/>
      <c r="G324" s="27"/>
      <c r="H324" s="27"/>
      <c r="I324" s="5"/>
      <c r="J324" s="27"/>
      <c r="K324" s="27"/>
      <c r="L324" s="5"/>
      <c r="M324" s="27"/>
      <c r="N324" s="27"/>
      <c r="O324" s="27"/>
      <c r="P324" s="27"/>
      <c r="Q324" s="27"/>
      <c r="R324" s="27"/>
      <c r="S324" s="27"/>
      <c r="T324" s="27"/>
      <c r="U324" s="27"/>
      <c r="V324" s="27"/>
      <c r="W324" s="27"/>
      <c r="X324" s="27"/>
      <c r="Y324" s="5"/>
      <c r="Z324" s="5"/>
      <c r="AA324" s="5"/>
      <c r="AB324" s="5"/>
      <c r="AC324" s="5"/>
      <c r="AD324" s="5"/>
      <c r="AE324" s="42"/>
      <c r="AF324" s="9"/>
      <c r="AG324" s="42"/>
      <c r="AH324" s="149" t="s">
        <v>463</v>
      </c>
      <c r="AI324" s="100">
        <v>0.16669999999999999</v>
      </c>
      <c r="AJ324" s="263">
        <v>0.16669999999999999</v>
      </c>
      <c r="AK324" s="5">
        <f t="shared" si="327"/>
        <v>1</v>
      </c>
      <c r="AL324" s="100">
        <v>0.16669999999999999</v>
      </c>
      <c r="AM324" s="100">
        <v>0.16669999999999999</v>
      </c>
      <c r="AN324" s="100">
        <v>0.16669999999999999</v>
      </c>
      <c r="AO324" s="100">
        <v>0.16669999999999999</v>
      </c>
      <c r="AP324" s="100">
        <v>0.16669999999999999</v>
      </c>
    </row>
    <row r="325" spans="1:42" ht="45.75" customHeight="1" x14ac:dyDescent="0.25">
      <c r="A325" s="288"/>
      <c r="B325" s="171" t="s">
        <v>458</v>
      </c>
      <c r="C325" s="27">
        <v>0.1429</v>
      </c>
      <c r="D325" s="27"/>
      <c r="E325" s="27"/>
      <c r="F325" s="42"/>
      <c r="G325" s="27"/>
      <c r="H325" s="27"/>
      <c r="I325" s="5"/>
      <c r="J325" s="27"/>
      <c r="K325" s="27"/>
      <c r="L325" s="5"/>
      <c r="M325" s="27"/>
      <c r="N325" s="27"/>
      <c r="O325" s="27"/>
      <c r="P325" s="27"/>
      <c r="Q325" s="27"/>
      <c r="R325" s="27"/>
      <c r="S325" s="27"/>
      <c r="T325" s="27"/>
      <c r="U325" s="27"/>
      <c r="V325" s="27"/>
      <c r="W325" s="27"/>
      <c r="X325" s="27"/>
      <c r="Y325" s="5"/>
      <c r="Z325" s="5"/>
      <c r="AA325" s="5"/>
      <c r="AB325" s="5"/>
      <c r="AC325" s="5"/>
      <c r="AD325" s="5"/>
      <c r="AE325" s="42"/>
      <c r="AF325" s="9"/>
      <c r="AG325" s="42"/>
      <c r="AH325" s="130" t="s">
        <v>464</v>
      </c>
      <c r="AI325" s="263"/>
      <c r="AJ325" s="263"/>
      <c r="AK325" s="5"/>
      <c r="AL325" s="263">
        <v>0.33</v>
      </c>
      <c r="AM325" s="263"/>
      <c r="AN325" s="263">
        <v>0.33</v>
      </c>
      <c r="AO325" s="263"/>
      <c r="AP325" s="263">
        <v>0.33</v>
      </c>
    </row>
    <row r="326" spans="1:42" ht="37.5" customHeight="1" x14ac:dyDescent="0.25">
      <c r="A326" s="288"/>
      <c r="B326" s="169" t="s">
        <v>459</v>
      </c>
      <c r="C326" s="27">
        <v>0.1429</v>
      </c>
      <c r="D326" s="27"/>
      <c r="E326" s="27"/>
      <c r="F326" s="42"/>
      <c r="G326" s="27"/>
      <c r="H326" s="27"/>
      <c r="I326" s="5"/>
      <c r="J326" s="27"/>
      <c r="K326" s="27"/>
      <c r="L326" s="5"/>
      <c r="M326" s="27"/>
      <c r="N326" s="27"/>
      <c r="O326" s="27"/>
      <c r="P326" s="27"/>
      <c r="Q326" s="27"/>
      <c r="R326" s="27"/>
      <c r="S326" s="27"/>
      <c r="T326" s="27"/>
      <c r="U326" s="27"/>
      <c r="V326" s="27"/>
      <c r="W326" s="27"/>
      <c r="X326" s="27"/>
      <c r="Y326" s="5"/>
      <c r="Z326" s="5"/>
      <c r="AA326" s="5"/>
      <c r="AB326" s="5"/>
      <c r="AC326" s="5"/>
      <c r="AD326" s="5"/>
      <c r="AE326" s="42"/>
      <c r="AF326" s="9"/>
      <c r="AG326" s="42"/>
      <c r="AH326" s="130" t="s">
        <v>465</v>
      </c>
      <c r="AI326" s="100">
        <v>0.16669999999999999</v>
      </c>
      <c r="AJ326" s="263">
        <v>0.16669999999999999</v>
      </c>
      <c r="AK326" s="5">
        <f t="shared" si="327"/>
        <v>1</v>
      </c>
      <c r="AL326" s="100">
        <v>0.16669999999999999</v>
      </c>
      <c r="AM326" s="100">
        <v>0.16669999999999999</v>
      </c>
      <c r="AN326" s="100">
        <v>0.16669999999999999</v>
      </c>
      <c r="AO326" s="100">
        <v>0.16669999999999999</v>
      </c>
      <c r="AP326" s="100">
        <v>0.16669999999999999</v>
      </c>
    </row>
    <row r="327" spans="1:42" ht="21.75" hidden="1" customHeight="1" x14ac:dyDescent="0.25">
      <c r="A327" s="288"/>
      <c r="B327" s="365" t="s">
        <v>460</v>
      </c>
      <c r="C327" s="27">
        <v>0.1429</v>
      </c>
      <c r="D327" s="27"/>
      <c r="E327" s="27"/>
      <c r="F327" s="42"/>
      <c r="G327" s="27"/>
      <c r="H327" s="27"/>
      <c r="I327" s="5"/>
      <c r="J327" s="27"/>
      <c r="K327" s="27"/>
      <c r="L327" s="5"/>
      <c r="M327" s="27"/>
      <c r="N327" s="27"/>
      <c r="O327" s="27"/>
      <c r="P327" s="27"/>
      <c r="Q327" s="27"/>
      <c r="R327" s="27"/>
      <c r="S327" s="27"/>
      <c r="T327" s="27"/>
      <c r="U327" s="27"/>
      <c r="V327" s="27"/>
      <c r="W327" s="27"/>
      <c r="X327" s="27"/>
      <c r="Y327" s="5"/>
      <c r="Z327" s="5"/>
      <c r="AA327" s="5"/>
      <c r="AB327" s="5"/>
      <c r="AC327" s="5"/>
      <c r="AD327" s="5"/>
      <c r="AE327" s="42"/>
      <c r="AF327" s="9"/>
      <c r="AG327" s="42"/>
      <c r="AH327" s="149" t="s">
        <v>466</v>
      </c>
      <c r="AI327" s="100"/>
      <c r="AJ327" s="253"/>
      <c r="AK327" s="5"/>
      <c r="AL327" s="100">
        <v>0.33</v>
      </c>
      <c r="AM327" s="100"/>
      <c r="AN327" s="100">
        <v>0.33</v>
      </c>
      <c r="AO327" s="100"/>
      <c r="AP327" s="100">
        <v>0.16669999999999999</v>
      </c>
    </row>
    <row r="328" spans="1:42" ht="30" customHeight="1" x14ac:dyDescent="0.25">
      <c r="A328" s="289"/>
      <c r="B328" s="365"/>
      <c r="C328" s="27">
        <v>0.1429</v>
      </c>
      <c r="D328" s="27"/>
      <c r="E328" s="27"/>
      <c r="F328" s="42"/>
      <c r="G328" s="27"/>
      <c r="H328" s="27"/>
      <c r="I328" s="5"/>
      <c r="J328" s="27"/>
      <c r="K328" s="27"/>
      <c r="L328" s="5"/>
      <c r="M328" s="27"/>
      <c r="N328" s="27"/>
      <c r="O328" s="27"/>
      <c r="P328" s="27"/>
      <c r="Q328" s="27"/>
      <c r="R328" s="27"/>
      <c r="S328" s="27"/>
      <c r="T328" s="27"/>
      <c r="U328" s="27"/>
      <c r="V328" s="27"/>
      <c r="W328" s="27"/>
      <c r="X328" s="27"/>
      <c r="Y328" s="5"/>
      <c r="Z328" s="5"/>
      <c r="AA328" s="5"/>
      <c r="AB328" s="5"/>
      <c r="AC328" s="5"/>
      <c r="AD328" s="5"/>
      <c r="AE328" s="42"/>
      <c r="AF328" s="9"/>
      <c r="AG328" s="42"/>
      <c r="AH328" s="149" t="s">
        <v>467</v>
      </c>
      <c r="AI328" s="100">
        <v>0.16669999999999999</v>
      </c>
      <c r="AJ328" s="253">
        <f>+AI328*0.8</f>
        <v>0.13336000000000001</v>
      </c>
      <c r="AK328" s="392">
        <f t="shared" si="327"/>
        <v>0.8</v>
      </c>
      <c r="AL328" s="100">
        <v>0.16669999999999999</v>
      </c>
      <c r="AM328" s="100">
        <v>0.16669999999999999</v>
      </c>
      <c r="AN328" s="100">
        <v>0.16669999999999999</v>
      </c>
      <c r="AO328" s="100">
        <v>0.16669999999999999</v>
      </c>
      <c r="AP328" s="100">
        <v>0.16669999999999999</v>
      </c>
    </row>
    <row r="329" spans="1:42" ht="30" customHeight="1" x14ac:dyDescent="0.25">
      <c r="A329" s="59"/>
      <c r="B329" s="271" t="s">
        <v>233</v>
      </c>
      <c r="C329" s="216">
        <v>0.2</v>
      </c>
      <c r="D329" s="216"/>
      <c r="E329" s="216"/>
      <c r="F329" s="90"/>
      <c r="G329" s="216">
        <f>+G330*$C$330+G331*$C$331+G332*$C$332</f>
        <v>1</v>
      </c>
      <c r="H329" s="216">
        <f>+H330*$C$330+H331*$C$331+H332*$C$332</f>
        <v>1</v>
      </c>
      <c r="I329" s="90">
        <f>+H329/G329</f>
        <v>1</v>
      </c>
      <c r="J329" s="216"/>
      <c r="K329" s="216"/>
      <c r="L329" s="90"/>
      <c r="M329" s="216"/>
      <c r="N329" s="216"/>
      <c r="O329" s="216"/>
      <c r="P329" s="216"/>
      <c r="Q329" s="216"/>
      <c r="R329" s="216"/>
      <c r="S329" s="216"/>
      <c r="T329" s="216"/>
      <c r="U329" s="216"/>
      <c r="V329" s="216"/>
      <c r="W329" s="216"/>
      <c r="X329" s="216"/>
      <c r="Y329" s="91">
        <f t="shared" si="316"/>
        <v>1</v>
      </c>
      <c r="Z329" s="216">
        <f t="shared" ref="Z329:AD329" si="328">+Z330*$C$330+Z331*$C$331+Z332*$C$332</f>
        <v>1</v>
      </c>
      <c r="AA329" s="216">
        <f t="shared" si="328"/>
        <v>1</v>
      </c>
      <c r="AB329" s="216">
        <f t="shared" si="328"/>
        <v>0</v>
      </c>
      <c r="AC329" s="216">
        <f t="shared" si="328"/>
        <v>0</v>
      </c>
      <c r="AD329" s="216">
        <f t="shared" si="328"/>
        <v>0</v>
      </c>
      <c r="AE329" s="216">
        <f>+AE330*$C$330+AE331*$C$331+AE332*$C$332</f>
        <v>0</v>
      </c>
      <c r="AF329" s="217"/>
      <c r="AG329" s="216">
        <v>0</v>
      </c>
      <c r="AH329" s="216"/>
      <c r="AI329" s="216">
        <f>+AI333*$C$333+AI334*$C$334+AI335*$C$335+AI336*$C$336+AI337*$C$337+AI338*$C$338+AI339*$C$339+AI340*$C$340+AI341*$C$341+AI342*$C$342+AI343*$C$343+AI344*$C$344</f>
        <v>0.27740566</v>
      </c>
      <c r="AJ329" s="216">
        <f>+AJ333*$C$333+AJ334*$C$334+AJ335*$C$335+AJ336*$C$336+AJ337*$C$337+AJ338*$C$338+AJ339*$C$339+AJ340*$C$340+AJ341*$C$341+AJ342*$C$342+AJ343*$C$343+AJ344*$C$344</f>
        <v>0.25816336000000001</v>
      </c>
      <c r="AK329" s="10">
        <f>+AJ329/AI329</f>
        <v>0.93063479670890636</v>
      </c>
      <c r="AL329" s="216">
        <f t="shared" ref="AL329:AP329" si="329">+AL333*$C$333+AL334*$C$334+AL335*$C$335+AL336*$C$336+AL337*$C$337+AL338*$C$338+AL339*$C$339+AL340*$C$340+AL341*$C$341+AL342*$C$342+AL343*$C$343+AL344*$C$344</f>
        <v>0.15495465999999999</v>
      </c>
      <c r="AM329" s="216">
        <f t="shared" si="329"/>
        <v>0.12829865999999998</v>
      </c>
      <c r="AN329" s="216">
        <f t="shared" si="329"/>
        <v>0.21076566000000002</v>
      </c>
      <c r="AO329" s="216">
        <f t="shared" si="329"/>
        <v>9.9976659999999981E-2</v>
      </c>
      <c r="AP329" s="216">
        <f t="shared" si="329"/>
        <v>0.12829865999999998</v>
      </c>
    </row>
    <row r="330" spans="1:42" ht="30" hidden="1" customHeight="1" x14ac:dyDescent="0.25">
      <c r="A330" s="165" t="s">
        <v>234</v>
      </c>
      <c r="B330" s="222" t="s">
        <v>235</v>
      </c>
      <c r="C330" s="164">
        <v>0.33</v>
      </c>
      <c r="D330" s="74"/>
      <c r="E330" s="74"/>
      <c r="F330" s="75"/>
      <c r="G330" s="74">
        <v>1</v>
      </c>
      <c r="H330" s="74">
        <v>1</v>
      </c>
      <c r="I330" s="76">
        <f t="shared" ref="I330:I332" si="330">+H330/G330</f>
        <v>1</v>
      </c>
      <c r="J330" s="74"/>
      <c r="K330" s="74"/>
      <c r="L330" s="76"/>
      <c r="M330" s="74"/>
      <c r="N330" s="74"/>
      <c r="O330" s="74"/>
      <c r="P330" s="74"/>
      <c r="Q330" s="74"/>
      <c r="R330" s="74"/>
      <c r="S330" s="74"/>
      <c r="T330" s="74"/>
      <c r="U330" s="74"/>
      <c r="V330" s="74"/>
      <c r="W330" s="74"/>
      <c r="X330" s="74"/>
      <c r="Y330" s="76">
        <f t="shared" si="316"/>
        <v>1</v>
      </c>
      <c r="Z330" s="76">
        <f t="shared" ref="Z330:AA332" si="331">+D330+G330+J330+M330+P330</f>
        <v>1</v>
      </c>
      <c r="AA330" s="76">
        <f t="shared" si="331"/>
        <v>1</v>
      </c>
      <c r="AB330" s="76">
        <f t="shared" ref="AB330:AB332" si="332">+Z330-AA330</f>
        <v>0</v>
      </c>
      <c r="AC330" s="76">
        <f t="shared" ref="AC330:AC332" si="333">+P330</f>
        <v>0</v>
      </c>
      <c r="AD330" s="76">
        <f t="shared" ref="AD330:AD332" si="334">+S330+T330+U330+V330+W330+X330</f>
        <v>0</v>
      </c>
      <c r="AE330" s="75">
        <f>+AB330+AD330</f>
        <v>0</v>
      </c>
      <c r="AF330" s="94"/>
      <c r="AG330" s="75"/>
      <c r="AH330" s="95"/>
    </row>
    <row r="331" spans="1:42" ht="30" hidden="1" customHeight="1" x14ac:dyDescent="0.25">
      <c r="A331" s="165" t="s">
        <v>236</v>
      </c>
      <c r="B331" s="222" t="s">
        <v>237</v>
      </c>
      <c r="C331" s="164">
        <v>0.33</v>
      </c>
      <c r="D331" s="74"/>
      <c r="E331" s="74"/>
      <c r="F331" s="75"/>
      <c r="G331" s="74">
        <v>1</v>
      </c>
      <c r="H331" s="74">
        <v>1</v>
      </c>
      <c r="I331" s="76">
        <f t="shared" si="330"/>
        <v>1</v>
      </c>
      <c r="J331" s="74"/>
      <c r="K331" s="74"/>
      <c r="L331" s="76"/>
      <c r="M331" s="74"/>
      <c r="N331" s="74"/>
      <c r="O331" s="74"/>
      <c r="P331" s="74"/>
      <c r="Q331" s="74"/>
      <c r="R331" s="74"/>
      <c r="S331" s="74"/>
      <c r="T331" s="74"/>
      <c r="U331" s="74"/>
      <c r="V331" s="74"/>
      <c r="W331" s="74"/>
      <c r="X331" s="74"/>
      <c r="Y331" s="76">
        <f t="shared" si="316"/>
        <v>1</v>
      </c>
      <c r="Z331" s="76">
        <f t="shared" si="331"/>
        <v>1</v>
      </c>
      <c r="AA331" s="76">
        <f t="shared" si="331"/>
        <v>1</v>
      </c>
      <c r="AB331" s="76">
        <f t="shared" si="332"/>
        <v>0</v>
      </c>
      <c r="AC331" s="76">
        <f t="shared" si="333"/>
        <v>0</v>
      </c>
      <c r="AD331" s="76">
        <f t="shared" si="334"/>
        <v>0</v>
      </c>
      <c r="AE331" s="75">
        <f>+AB331+AD331</f>
        <v>0</v>
      </c>
      <c r="AF331" s="94"/>
      <c r="AG331" s="75"/>
      <c r="AH331" s="95"/>
    </row>
    <row r="332" spans="1:42" ht="30" hidden="1" customHeight="1" x14ac:dyDescent="0.25">
      <c r="A332" s="167" t="s">
        <v>238</v>
      </c>
      <c r="B332" s="223" t="s">
        <v>239</v>
      </c>
      <c r="C332" s="168">
        <v>0.34</v>
      </c>
      <c r="D332" s="84"/>
      <c r="E332" s="84"/>
      <c r="F332" s="85"/>
      <c r="G332" s="84">
        <v>1</v>
      </c>
      <c r="H332" s="84">
        <v>1</v>
      </c>
      <c r="I332" s="86">
        <f t="shared" si="330"/>
        <v>1</v>
      </c>
      <c r="J332" s="84"/>
      <c r="K332" s="84"/>
      <c r="L332" s="86"/>
      <c r="M332" s="84"/>
      <c r="N332" s="84"/>
      <c r="O332" s="84"/>
      <c r="P332" s="84"/>
      <c r="Q332" s="84"/>
      <c r="R332" s="84"/>
      <c r="S332" s="84"/>
      <c r="T332" s="84"/>
      <c r="U332" s="84"/>
      <c r="V332" s="84"/>
      <c r="W332" s="84"/>
      <c r="X332" s="84"/>
      <c r="Y332" s="86">
        <f t="shared" si="316"/>
        <v>1</v>
      </c>
      <c r="Z332" s="86">
        <f t="shared" si="331"/>
        <v>1</v>
      </c>
      <c r="AA332" s="86">
        <f t="shared" si="331"/>
        <v>1</v>
      </c>
      <c r="AB332" s="86">
        <f t="shared" si="332"/>
        <v>0</v>
      </c>
      <c r="AC332" s="86">
        <f t="shared" si="333"/>
        <v>0</v>
      </c>
      <c r="AD332" s="86">
        <f t="shared" si="334"/>
        <v>0</v>
      </c>
      <c r="AE332" s="85">
        <f>+AB332+AD332</f>
        <v>0</v>
      </c>
      <c r="AF332" s="96"/>
      <c r="AG332" s="85"/>
      <c r="AH332" s="95"/>
    </row>
    <row r="333" spans="1:42" ht="44.25" customHeight="1" x14ac:dyDescent="0.25">
      <c r="A333" s="290" t="s">
        <v>550</v>
      </c>
      <c r="B333" s="169" t="s">
        <v>468</v>
      </c>
      <c r="C333" s="27">
        <v>8.3299999999999999E-2</v>
      </c>
      <c r="D333" s="27"/>
      <c r="E333" s="27"/>
      <c r="F333" s="42"/>
      <c r="G333" s="27"/>
      <c r="H333" s="27"/>
      <c r="I333" s="5"/>
      <c r="J333" s="27"/>
      <c r="K333" s="27"/>
      <c r="L333" s="5"/>
      <c r="M333" s="27"/>
      <c r="N333" s="27"/>
      <c r="O333" s="27"/>
      <c r="P333" s="27"/>
      <c r="Q333" s="27"/>
      <c r="R333" s="27"/>
      <c r="S333" s="27"/>
      <c r="T333" s="27"/>
      <c r="U333" s="27"/>
      <c r="V333" s="27"/>
      <c r="W333" s="27"/>
      <c r="X333" s="27"/>
      <c r="Y333" s="5"/>
      <c r="Z333" s="5"/>
      <c r="AA333" s="5"/>
      <c r="AB333" s="5"/>
      <c r="AC333" s="5"/>
      <c r="AD333" s="5"/>
      <c r="AE333" s="42"/>
      <c r="AF333" s="9"/>
      <c r="AG333" s="42"/>
      <c r="AH333" s="130" t="s">
        <v>479</v>
      </c>
      <c r="AI333" s="170">
        <v>1</v>
      </c>
      <c r="AJ333" s="261">
        <v>1</v>
      </c>
      <c r="AK333" s="5">
        <f t="shared" ref="AK333:AK344" si="335">+AJ333/AI333</f>
        <v>1</v>
      </c>
      <c r="AL333" s="170">
        <v>0</v>
      </c>
      <c r="AM333" s="170">
        <v>0</v>
      </c>
      <c r="AN333" s="170">
        <v>0</v>
      </c>
      <c r="AO333" s="170">
        <v>0</v>
      </c>
      <c r="AP333" s="170">
        <v>0</v>
      </c>
    </row>
    <row r="334" spans="1:42" ht="46.5" customHeight="1" x14ac:dyDescent="0.25">
      <c r="A334" s="290"/>
      <c r="B334" s="169" t="s">
        <v>469</v>
      </c>
      <c r="C334" s="27">
        <v>8.3299999999999999E-2</v>
      </c>
      <c r="D334" s="27"/>
      <c r="E334" s="27"/>
      <c r="F334" s="42"/>
      <c r="G334" s="27"/>
      <c r="H334" s="27"/>
      <c r="I334" s="5"/>
      <c r="J334" s="27"/>
      <c r="K334" s="27"/>
      <c r="L334" s="5"/>
      <c r="M334" s="27"/>
      <c r="N334" s="27"/>
      <c r="O334" s="27"/>
      <c r="P334" s="27"/>
      <c r="Q334" s="27"/>
      <c r="R334" s="27"/>
      <c r="S334" s="27"/>
      <c r="T334" s="27"/>
      <c r="U334" s="27"/>
      <c r="V334" s="27"/>
      <c r="W334" s="27"/>
      <c r="X334" s="27"/>
      <c r="Y334" s="5"/>
      <c r="Z334" s="5"/>
      <c r="AA334" s="5"/>
      <c r="AB334" s="5"/>
      <c r="AC334" s="5"/>
      <c r="AD334" s="5"/>
      <c r="AE334" s="42"/>
      <c r="AF334" s="9"/>
      <c r="AG334" s="42"/>
      <c r="AH334" s="130" t="s">
        <v>480</v>
      </c>
      <c r="AI334" s="170">
        <v>0.33</v>
      </c>
      <c r="AJ334" s="261">
        <f>+AI334*0.3</f>
        <v>9.9000000000000005E-2</v>
      </c>
      <c r="AK334" s="392">
        <f t="shared" si="335"/>
        <v>0.3</v>
      </c>
      <c r="AL334" s="170">
        <v>0.33</v>
      </c>
      <c r="AM334" s="170">
        <v>0.34</v>
      </c>
      <c r="AN334" s="170"/>
      <c r="AO334" s="170"/>
      <c r="AP334" s="170"/>
    </row>
    <row r="335" spans="1:42" ht="49.5" customHeight="1" x14ac:dyDescent="0.25">
      <c r="A335" s="290"/>
      <c r="B335" s="169" t="s">
        <v>470</v>
      </c>
      <c r="C335" s="27">
        <v>8.3299999999999999E-2</v>
      </c>
      <c r="D335" s="27"/>
      <c r="E335" s="27"/>
      <c r="F335" s="42"/>
      <c r="G335" s="27"/>
      <c r="H335" s="27"/>
      <c r="I335" s="5"/>
      <c r="J335" s="27"/>
      <c r="K335" s="27"/>
      <c r="L335" s="5"/>
      <c r="M335" s="27"/>
      <c r="N335" s="27"/>
      <c r="O335" s="27"/>
      <c r="P335" s="27"/>
      <c r="Q335" s="27"/>
      <c r="R335" s="27"/>
      <c r="S335" s="27"/>
      <c r="T335" s="27"/>
      <c r="U335" s="27"/>
      <c r="V335" s="27"/>
      <c r="W335" s="27"/>
      <c r="X335" s="27"/>
      <c r="Y335" s="5"/>
      <c r="Z335" s="5"/>
      <c r="AA335" s="5"/>
      <c r="AB335" s="5"/>
      <c r="AC335" s="5"/>
      <c r="AD335" s="5"/>
      <c r="AE335" s="42"/>
      <c r="AF335" s="9"/>
      <c r="AG335" s="42"/>
      <c r="AH335" s="130" t="s">
        <v>481</v>
      </c>
      <c r="AI335" s="170"/>
      <c r="AJ335" s="258"/>
      <c r="AK335" s="5"/>
      <c r="AL335" s="170"/>
      <c r="AM335" s="170"/>
      <c r="AN335" s="170">
        <v>1</v>
      </c>
      <c r="AO335" s="170"/>
      <c r="AP335" s="170"/>
    </row>
    <row r="336" spans="1:42" ht="30" customHeight="1" x14ac:dyDescent="0.25">
      <c r="A336" s="290"/>
      <c r="B336" s="169" t="s">
        <v>471</v>
      </c>
      <c r="C336" s="27">
        <v>8.3299999999999999E-2</v>
      </c>
      <c r="D336" s="27"/>
      <c r="E336" s="27"/>
      <c r="F336" s="42"/>
      <c r="G336" s="27"/>
      <c r="H336" s="27"/>
      <c r="I336" s="5"/>
      <c r="J336" s="27"/>
      <c r="K336" s="27"/>
      <c r="L336" s="5"/>
      <c r="M336" s="27"/>
      <c r="N336" s="27"/>
      <c r="O336" s="27"/>
      <c r="P336" s="27"/>
      <c r="Q336" s="27"/>
      <c r="R336" s="27"/>
      <c r="S336" s="27"/>
      <c r="T336" s="27"/>
      <c r="U336" s="27"/>
      <c r="V336" s="27"/>
      <c r="W336" s="27"/>
      <c r="X336" s="27"/>
      <c r="Y336" s="5"/>
      <c r="Z336" s="5"/>
      <c r="AA336" s="5"/>
      <c r="AB336" s="5"/>
      <c r="AC336" s="5"/>
      <c r="AD336" s="5"/>
      <c r="AE336" s="42"/>
      <c r="AF336" s="9"/>
      <c r="AG336" s="42"/>
      <c r="AH336" s="130" t="s">
        <v>482</v>
      </c>
      <c r="AI336" s="100">
        <v>0.16669999999999999</v>
      </c>
      <c r="AJ336" s="263">
        <v>0.16669999999999999</v>
      </c>
      <c r="AK336" s="5">
        <f t="shared" si="335"/>
        <v>1</v>
      </c>
      <c r="AL336" s="100">
        <v>0.16669999999999999</v>
      </c>
      <c r="AM336" s="100">
        <v>0.16669999999999999</v>
      </c>
      <c r="AN336" s="100">
        <v>0.16669999999999999</v>
      </c>
      <c r="AO336" s="100">
        <v>0.16669999999999999</v>
      </c>
      <c r="AP336" s="100">
        <v>0.16669999999999999</v>
      </c>
    </row>
    <row r="337" spans="1:42" ht="60" x14ac:dyDescent="0.25">
      <c r="A337" s="290"/>
      <c r="B337" s="169" t="s">
        <v>472</v>
      </c>
      <c r="C337" s="27">
        <v>8.3299999999999999E-2</v>
      </c>
      <c r="D337" s="27"/>
      <c r="E337" s="27"/>
      <c r="F337" s="42"/>
      <c r="G337" s="27"/>
      <c r="H337" s="27"/>
      <c r="I337" s="5"/>
      <c r="J337" s="27"/>
      <c r="K337" s="27"/>
      <c r="L337" s="5"/>
      <c r="M337" s="27"/>
      <c r="N337" s="27"/>
      <c r="O337" s="27"/>
      <c r="P337" s="27"/>
      <c r="Q337" s="27"/>
      <c r="R337" s="27"/>
      <c r="S337" s="27"/>
      <c r="T337" s="27"/>
      <c r="U337" s="27"/>
      <c r="V337" s="27"/>
      <c r="W337" s="27"/>
      <c r="X337" s="27"/>
      <c r="Y337" s="5"/>
      <c r="Z337" s="5"/>
      <c r="AA337" s="5"/>
      <c r="AB337" s="5"/>
      <c r="AC337" s="5"/>
      <c r="AD337" s="5"/>
      <c r="AE337" s="42"/>
      <c r="AF337" s="9"/>
      <c r="AG337" s="42"/>
      <c r="AH337" s="130" t="s">
        <v>483</v>
      </c>
      <c r="AI337" s="100">
        <v>0.16669999999999999</v>
      </c>
      <c r="AJ337" s="263">
        <v>0.16669999999999999</v>
      </c>
      <c r="AK337" s="5">
        <f t="shared" si="335"/>
        <v>1</v>
      </c>
      <c r="AL337" s="100">
        <v>0.16669999999999999</v>
      </c>
      <c r="AM337" s="100">
        <v>0.16669999999999999</v>
      </c>
      <c r="AN337" s="100">
        <v>0.16669999999999999</v>
      </c>
      <c r="AO337" s="100">
        <v>0.16669999999999999</v>
      </c>
      <c r="AP337" s="100">
        <v>0.16669999999999999</v>
      </c>
    </row>
    <row r="338" spans="1:42" ht="45" x14ac:dyDescent="0.25">
      <c r="A338" s="290"/>
      <c r="B338" s="169" t="s">
        <v>473</v>
      </c>
      <c r="C338" s="27">
        <v>8.3299999999999999E-2</v>
      </c>
      <c r="D338" s="27"/>
      <c r="E338" s="27"/>
      <c r="F338" s="42"/>
      <c r="G338" s="27"/>
      <c r="H338" s="27"/>
      <c r="I338" s="5"/>
      <c r="J338" s="27"/>
      <c r="K338" s="27"/>
      <c r="L338" s="5"/>
      <c r="M338" s="27"/>
      <c r="N338" s="27"/>
      <c r="O338" s="27"/>
      <c r="P338" s="27"/>
      <c r="Q338" s="27"/>
      <c r="R338" s="27"/>
      <c r="S338" s="27"/>
      <c r="T338" s="27"/>
      <c r="U338" s="27"/>
      <c r="V338" s="27"/>
      <c r="W338" s="27"/>
      <c r="X338" s="27"/>
      <c r="Y338" s="5"/>
      <c r="Z338" s="5"/>
      <c r="AA338" s="5"/>
      <c r="AB338" s="5"/>
      <c r="AC338" s="5"/>
      <c r="AD338" s="5"/>
      <c r="AE338" s="42"/>
      <c r="AF338" s="9"/>
      <c r="AG338" s="42"/>
      <c r="AH338" s="130" t="s">
        <v>484</v>
      </c>
      <c r="AI338" s="100">
        <v>0.16669999999999999</v>
      </c>
      <c r="AJ338" s="263">
        <v>0.16669999999999999</v>
      </c>
      <c r="AK338" s="5">
        <f t="shared" si="335"/>
        <v>1</v>
      </c>
      <c r="AL338" s="100">
        <v>0.16669999999999999</v>
      </c>
      <c r="AM338" s="100">
        <v>0.16669999999999999</v>
      </c>
      <c r="AN338" s="100">
        <v>0.16669999999999999</v>
      </c>
      <c r="AO338" s="100">
        <v>0.16669999999999999</v>
      </c>
      <c r="AP338" s="100">
        <v>0.16669999999999999</v>
      </c>
    </row>
    <row r="339" spans="1:42" ht="75" x14ac:dyDescent="0.25">
      <c r="A339" s="290"/>
      <c r="B339" s="171" t="s">
        <v>474</v>
      </c>
      <c r="C339" s="27">
        <v>8.3299999999999999E-2</v>
      </c>
      <c r="D339" s="27"/>
      <c r="E339" s="27"/>
      <c r="F339" s="42"/>
      <c r="G339" s="27"/>
      <c r="H339" s="27"/>
      <c r="I339" s="5"/>
      <c r="J339" s="27"/>
      <c r="K339" s="27"/>
      <c r="L339" s="5"/>
      <c r="M339" s="27"/>
      <c r="N339" s="27"/>
      <c r="O339" s="27"/>
      <c r="P339" s="27"/>
      <c r="Q339" s="27"/>
      <c r="R339" s="27"/>
      <c r="S339" s="27"/>
      <c r="T339" s="27"/>
      <c r="U339" s="27"/>
      <c r="V339" s="27"/>
      <c r="W339" s="27"/>
      <c r="X339" s="27"/>
      <c r="Y339" s="5"/>
      <c r="Z339" s="5"/>
      <c r="AA339" s="5"/>
      <c r="AB339" s="5"/>
      <c r="AC339" s="5"/>
      <c r="AD339" s="5"/>
      <c r="AE339" s="42"/>
      <c r="AF339" s="9"/>
      <c r="AG339" s="42"/>
      <c r="AH339" s="138" t="s">
        <v>485</v>
      </c>
      <c r="AI339" s="100">
        <v>0.16669999999999999</v>
      </c>
      <c r="AJ339" s="263">
        <v>0.16669999999999999</v>
      </c>
      <c r="AK339" s="5">
        <f t="shared" si="335"/>
        <v>1</v>
      </c>
      <c r="AL339" s="100">
        <v>0.16669999999999999</v>
      </c>
      <c r="AM339" s="100">
        <v>0.16669999999999999</v>
      </c>
      <c r="AN339" s="100">
        <v>0.16669999999999999</v>
      </c>
      <c r="AO339" s="100">
        <v>0.16669999999999999</v>
      </c>
      <c r="AP339" s="100">
        <v>0.16669999999999999</v>
      </c>
    </row>
    <row r="340" spans="1:42" ht="41.25" customHeight="1" x14ac:dyDescent="0.25">
      <c r="A340" s="290"/>
      <c r="B340" s="169" t="s">
        <v>475</v>
      </c>
      <c r="C340" s="27">
        <v>8.3299999999999999E-2</v>
      </c>
      <c r="D340" s="27"/>
      <c r="E340" s="27"/>
      <c r="F340" s="42"/>
      <c r="G340" s="27"/>
      <c r="H340" s="27"/>
      <c r="I340" s="5"/>
      <c r="J340" s="27"/>
      <c r="K340" s="27"/>
      <c r="L340" s="5"/>
      <c r="M340" s="27"/>
      <c r="N340" s="27"/>
      <c r="O340" s="27"/>
      <c r="P340" s="27"/>
      <c r="Q340" s="27"/>
      <c r="R340" s="27"/>
      <c r="S340" s="27"/>
      <c r="T340" s="27"/>
      <c r="U340" s="27"/>
      <c r="V340" s="27"/>
      <c r="W340" s="27"/>
      <c r="X340" s="27"/>
      <c r="Y340" s="5"/>
      <c r="Z340" s="5"/>
      <c r="AA340" s="5"/>
      <c r="AB340" s="5"/>
      <c r="AC340" s="5"/>
      <c r="AD340" s="5"/>
      <c r="AE340" s="42"/>
      <c r="AF340" s="9"/>
      <c r="AG340" s="42"/>
      <c r="AH340" s="284" t="s">
        <v>486</v>
      </c>
      <c r="AI340" s="100">
        <v>1</v>
      </c>
      <c r="AJ340" s="263">
        <v>1</v>
      </c>
      <c r="AK340" s="5">
        <f t="shared" si="335"/>
        <v>1</v>
      </c>
      <c r="AL340" s="100"/>
      <c r="AM340" s="100"/>
      <c r="AN340" s="100"/>
      <c r="AO340" s="100"/>
      <c r="AP340" s="100"/>
    </row>
    <row r="341" spans="1:42" ht="46.5" hidden="1" customHeight="1" x14ac:dyDescent="0.25">
      <c r="A341" s="290"/>
      <c r="B341" s="169" t="s">
        <v>476</v>
      </c>
      <c r="C341" s="27">
        <v>8.3299999999999999E-2</v>
      </c>
      <c r="D341" s="27"/>
      <c r="E341" s="27"/>
      <c r="F341" s="42"/>
      <c r="G341" s="27"/>
      <c r="H341" s="27"/>
      <c r="I341" s="5"/>
      <c r="J341" s="27"/>
      <c r="K341" s="27"/>
      <c r="L341" s="5"/>
      <c r="M341" s="27"/>
      <c r="N341" s="27"/>
      <c r="O341" s="27"/>
      <c r="P341" s="27"/>
      <c r="Q341" s="27"/>
      <c r="R341" s="27"/>
      <c r="S341" s="27"/>
      <c r="T341" s="27"/>
      <c r="U341" s="27"/>
      <c r="V341" s="27"/>
      <c r="W341" s="27"/>
      <c r="X341" s="27"/>
      <c r="Y341" s="5"/>
      <c r="Z341" s="5"/>
      <c r="AA341" s="5"/>
      <c r="AB341" s="5"/>
      <c r="AC341" s="5"/>
      <c r="AD341" s="5"/>
      <c r="AE341" s="42"/>
      <c r="AF341" s="9"/>
      <c r="AG341" s="42"/>
      <c r="AH341" s="284"/>
      <c r="AI341" s="100"/>
      <c r="AJ341" s="253"/>
      <c r="AK341" s="5"/>
      <c r="AL341" s="100">
        <v>0.2</v>
      </c>
      <c r="AM341" s="263">
        <v>0.2</v>
      </c>
      <c r="AN341" s="263">
        <v>0.2</v>
      </c>
      <c r="AO341" s="263">
        <v>0.2</v>
      </c>
      <c r="AP341" s="263">
        <v>0.2</v>
      </c>
    </row>
    <row r="342" spans="1:42" ht="45" x14ac:dyDescent="0.25">
      <c r="A342" s="290"/>
      <c r="B342" s="169" t="s">
        <v>477</v>
      </c>
      <c r="C342" s="27">
        <v>8.3299999999999999E-2</v>
      </c>
      <c r="D342" s="27"/>
      <c r="E342" s="27"/>
      <c r="F342" s="42"/>
      <c r="G342" s="27"/>
      <c r="H342" s="27"/>
      <c r="I342" s="5"/>
      <c r="J342" s="27"/>
      <c r="K342" s="27"/>
      <c r="L342" s="5"/>
      <c r="M342" s="27"/>
      <c r="N342" s="27"/>
      <c r="O342" s="27"/>
      <c r="P342" s="27"/>
      <c r="Q342" s="27"/>
      <c r="R342" s="27"/>
      <c r="S342" s="27"/>
      <c r="T342" s="27"/>
      <c r="U342" s="27"/>
      <c r="V342" s="27"/>
      <c r="W342" s="27"/>
      <c r="X342" s="27"/>
      <c r="Y342" s="5"/>
      <c r="Z342" s="5"/>
      <c r="AA342" s="5"/>
      <c r="AB342" s="5"/>
      <c r="AC342" s="5"/>
      <c r="AD342" s="5"/>
      <c r="AE342" s="42"/>
      <c r="AF342" s="9"/>
      <c r="AG342" s="42"/>
      <c r="AH342" s="130" t="s">
        <v>487</v>
      </c>
      <c r="AI342" s="100">
        <v>0.16669999999999999</v>
      </c>
      <c r="AJ342" s="263">
        <v>0.16669999999999999</v>
      </c>
      <c r="AK342" s="5">
        <f t="shared" si="335"/>
        <v>1</v>
      </c>
      <c r="AL342" s="100">
        <v>0.16669999999999999</v>
      </c>
      <c r="AM342" s="100">
        <v>0.16669999999999999</v>
      </c>
      <c r="AN342" s="100">
        <v>0.16669999999999999</v>
      </c>
      <c r="AO342" s="100">
        <v>0.16669999999999999</v>
      </c>
      <c r="AP342" s="100">
        <v>0.16669999999999999</v>
      </c>
    </row>
    <row r="343" spans="1:42" ht="60" hidden="1" x14ac:dyDescent="0.25">
      <c r="A343" s="282" t="s">
        <v>549</v>
      </c>
      <c r="B343" s="169" t="s">
        <v>478</v>
      </c>
      <c r="C343" s="27">
        <v>8.3299999999999999E-2</v>
      </c>
      <c r="D343" s="27"/>
      <c r="E343" s="27"/>
      <c r="F343" s="42"/>
      <c r="G343" s="27"/>
      <c r="H343" s="27"/>
      <c r="I343" s="5"/>
      <c r="J343" s="27"/>
      <c r="K343" s="27"/>
      <c r="L343" s="5"/>
      <c r="M343" s="27"/>
      <c r="N343" s="27"/>
      <c r="O343" s="27"/>
      <c r="P343" s="27"/>
      <c r="Q343" s="27"/>
      <c r="R343" s="27"/>
      <c r="S343" s="27"/>
      <c r="T343" s="27"/>
      <c r="U343" s="27"/>
      <c r="V343" s="27"/>
      <c r="W343" s="27"/>
      <c r="X343" s="27"/>
      <c r="Y343" s="5"/>
      <c r="Z343" s="5"/>
      <c r="AA343" s="5"/>
      <c r="AB343" s="5"/>
      <c r="AC343" s="5"/>
      <c r="AD343" s="5"/>
      <c r="AE343" s="42"/>
      <c r="AF343" s="9"/>
      <c r="AG343" s="42"/>
      <c r="AH343" s="130" t="s">
        <v>488</v>
      </c>
      <c r="AI343" s="170"/>
      <c r="AJ343" s="258"/>
      <c r="AK343" s="5"/>
      <c r="AL343" s="170">
        <v>0.33</v>
      </c>
      <c r="AM343" s="170"/>
      <c r="AN343" s="170">
        <v>0.33</v>
      </c>
      <c r="AO343" s="170"/>
      <c r="AP343" s="170">
        <v>0.34</v>
      </c>
    </row>
    <row r="344" spans="1:42" ht="75" x14ac:dyDescent="0.25">
      <c r="A344" s="291"/>
      <c r="B344" s="169" t="s">
        <v>457</v>
      </c>
      <c r="C344" s="27">
        <v>8.3299999999999999E-2</v>
      </c>
      <c r="D344" s="27"/>
      <c r="E344" s="27"/>
      <c r="F344" s="42"/>
      <c r="G344" s="27"/>
      <c r="H344" s="27"/>
      <c r="I344" s="5"/>
      <c r="J344" s="27"/>
      <c r="K344" s="27"/>
      <c r="L344" s="5"/>
      <c r="M344" s="27"/>
      <c r="N344" s="27"/>
      <c r="O344" s="27"/>
      <c r="P344" s="27"/>
      <c r="Q344" s="27"/>
      <c r="R344" s="27"/>
      <c r="S344" s="27"/>
      <c r="T344" s="27"/>
      <c r="U344" s="27"/>
      <c r="V344" s="27"/>
      <c r="W344" s="27"/>
      <c r="X344" s="27"/>
      <c r="Y344" s="5"/>
      <c r="Z344" s="5"/>
      <c r="AA344" s="5"/>
      <c r="AB344" s="5"/>
      <c r="AC344" s="5"/>
      <c r="AD344" s="5"/>
      <c r="AE344" s="42"/>
      <c r="AF344" s="9"/>
      <c r="AG344" s="42"/>
      <c r="AH344" s="130" t="s">
        <v>463</v>
      </c>
      <c r="AI344" s="100">
        <v>0.16669999999999999</v>
      </c>
      <c r="AJ344" s="263">
        <v>0.16669999999999999</v>
      </c>
      <c r="AK344" s="5">
        <f t="shared" si="335"/>
        <v>1</v>
      </c>
      <c r="AL344" s="100">
        <v>0.16669999999999999</v>
      </c>
      <c r="AM344" s="100">
        <v>0.16669999999999999</v>
      </c>
      <c r="AN344" s="100">
        <v>0.16669999999999999</v>
      </c>
      <c r="AO344" s="100">
        <v>0.16669999999999999</v>
      </c>
      <c r="AP344" s="100">
        <v>0.16669999999999999</v>
      </c>
    </row>
    <row r="345" spans="1:42" ht="80.25" customHeight="1" x14ac:dyDescent="0.25">
      <c r="A345" s="59"/>
      <c r="B345" s="268" t="s">
        <v>240</v>
      </c>
      <c r="C345" s="216">
        <v>0.15</v>
      </c>
      <c r="D345" s="46">
        <f>+D346*$C$346+D347*$C$347+D348*$C$348</f>
        <v>0.33</v>
      </c>
      <c r="E345" s="46">
        <f>+E346*$C$346+E347*$C$347+E348*$C$348</f>
        <v>0.2475</v>
      </c>
      <c r="F345" s="10">
        <f t="shared" si="314"/>
        <v>0.75</v>
      </c>
      <c r="G345" s="46">
        <f t="shared" ref="G345:X345" si="336">+G346*$C$346+G347*$C$347+G348*$C$348</f>
        <v>6.7000000000000004E-2</v>
      </c>
      <c r="H345" s="46">
        <f t="shared" si="336"/>
        <v>3.3000000000000002E-2</v>
      </c>
      <c r="I345" s="10">
        <f>+H345/G345</f>
        <v>0.4925373134328358</v>
      </c>
      <c r="J345" s="46">
        <f t="shared" si="336"/>
        <v>6.7000000000000004E-2</v>
      </c>
      <c r="K345" s="46">
        <f t="shared" si="336"/>
        <v>6.7000000000000004E-2</v>
      </c>
      <c r="L345" s="10">
        <f>+K345/J345</f>
        <v>1</v>
      </c>
      <c r="M345" s="46">
        <f t="shared" si="336"/>
        <v>6.7000000000000004E-2</v>
      </c>
      <c r="N345" s="46">
        <f t="shared" si="336"/>
        <v>6.7000000000000004E-2</v>
      </c>
      <c r="O345" s="46">
        <f>+N345/M345</f>
        <v>1</v>
      </c>
      <c r="P345" s="46">
        <f t="shared" si="336"/>
        <v>6.7000000000000004E-2</v>
      </c>
      <c r="Q345" s="46">
        <f t="shared" si="336"/>
        <v>6.7000000000000004E-2</v>
      </c>
      <c r="R345" s="46">
        <f>+Q345/P345</f>
        <v>1</v>
      </c>
      <c r="S345" s="46">
        <f t="shared" si="336"/>
        <v>6.7000000000000004E-2</v>
      </c>
      <c r="T345" s="46">
        <f t="shared" si="336"/>
        <v>6.7000000000000004E-2</v>
      </c>
      <c r="U345" s="46">
        <f t="shared" si="336"/>
        <v>6.7000000000000004E-2</v>
      </c>
      <c r="V345" s="46">
        <f t="shared" si="336"/>
        <v>6.7000000000000004E-2</v>
      </c>
      <c r="W345" s="46">
        <f t="shared" si="336"/>
        <v>6.7000000000000004E-2</v>
      </c>
      <c r="X345" s="46">
        <f t="shared" si="336"/>
        <v>6.7000000000000004E-2</v>
      </c>
      <c r="Y345" s="8">
        <f t="shared" si="316"/>
        <v>0.99999999999999978</v>
      </c>
      <c r="Z345" s="46">
        <f t="shared" ref="Z345:AD345" si="337">+Z346*$C$346+Z347*$C$347+Z348*$C$348</f>
        <v>0.59800000000000009</v>
      </c>
      <c r="AA345" s="46">
        <f t="shared" si="337"/>
        <v>0.48150000000000004</v>
      </c>
      <c r="AB345" s="46">
        <f t="shared" si="337"/>
        <v>0.11649999999999999</v>
      </c>
      <c r="AC345" s="46">
        <f t="shared" si="337"/>
        <v>6.7000000000000004E-2</v>
      </c>
      <c r="AD345" s="46">
        <f t="shared" si="337"/>
        <v>0.40200000000000002</v>
      </c>
      <c r="AE345" s="46">
        <f>+AE346*$C$346+AE347*$C$347+AE348*$C$348</f>
        <v>0.51849999999999996</v>
      </c>
      <c r="AF345" s="215"/>
      <c r="AG345" s="46">
        <v>0.51849999999999996</v>
      </c>
      <c r="AH345" s="46"/>
      <c r="AI345" s="46">
        <f>+AI349*$C$349+AI350*$C$350+AI351*$C$351+AI352*$C$352+AI353*$C$353</f>
        <v>0.35002</v>
      </c>
      <c r="AJ345" s="46">
        <f>+AJ349*$C$349+AJ350*$C$350+AJ351*$C$351+AJ352*$C$352+AJ353*$C$353</f>
        <v>0.35002</v>
      </c>
      <c r="AK345" s="10">
        <f>+AJ345/AI345</f>
        <v>1</v>
      </c>
      <c r="AL345" s="46">
        <f t="shared" ref="AL345:AO345" si="338">+AL349*$C$349+AL350*$C$350+AL351*$C$351+AL352*$C$352+AL353*$C$353</f>
        <v>0.15002000000000001</v>
      </c>
      <c r="AM345" s="46">
        <f t="shared" si="338"/>
        <v>0.15002000000000001</v>
      </c>
      <c r="AN345" s="46">
        <f t="shared" si="338"/>
        <v>0.15002000000000001</v>
      </c>
      <c r="AO345" s="46">
        <f t="shared" si="338"/>
        <v>0.10002</v>
      </c>
      <c r="AP345" s="46">
        <f>+AP349*$C$349+AP350*$C$350+AP351*$C$351+AP352*$C$352+AP353*$C$353</f>
        <v>0.10002</v>
      </c>
    </row>
    <row r="346" spans="1:42" ht="30" hidden="1" customHeight="1" x14ac:dyDescent="0.25">
      <c r="A346" s="165" t="s">
        <v>241</v>
      </c>
      <c r="B346" s="222" t="s">
        <v>242</v>
      </c>
      <c r="C346" s="164">
        <v>0.33</v>
      </c>
      <c r="D346" s="74"/>
      <c r="E346" s="74"/>
      <c r="F346" s="75"/>
      <c r="G346" s="74">
        <v>0.1</v>
      </c>
      <c r="H346" s="74">
        <v>0.1</v>
      </c>
      <c r="I346" s="76">
        <f t="shared" ref="I346:I348" si="339">+H346/G346</f>
        <v>1</v>
      </c>
      <c r="J346" s="74">
        <v>0.1</v>
      </c>
      <c r="K346" s="74">
        <v>0.1</v>
      </c>
      <c r="L346" s="76">
        <f t="shared" ref="L346:L348" si="340">+K346/J346</f>
        <v>1</v>
      </c>
      <c r="M346" s="74">
        <v>0.1</v>
      </c>
      <c r="N346" s="74">
        <v>0.1</v>
      </c>
      <c r="O346" s="74">
        <f>+N346/M346</f>
        <v>1</v>
      </c>
      <c r="P346" s="74">
        <v>0.1</v>
      </c>
      <c r="Q346" s="74">
        <v>0.1</v>
      </c>
      <c r="R346" s="76">
        <f t="shared" ref="R346" si="341">+Q346/P346</f>
        <v>1</v>
      </c>
      <c r="S346" s="74">
        <v>0.1</v>
      </c>
      <c r="T346" s="74">
        <v>0.1</v>
      </c>
      <c r="U346" s="74">
        <v>0.1</v>
      </c>
      <c r="V346" s="74">
        <v>0.1</v>
      </c>
      <c r="W346" s="74">
        <v>0.1</v>
      </c>
      <c r="X346" s="74">
        <v>0.1</v>
      </c>
      <c r="Y346" s="76">
        <f t="shared" si="316"/>
        <v>0.99999999999999989</v>
      </c>
      <c r="Z346" s="76">
        <f t="shared" ref="Z346:AA348" si="342">+D346+G346+J346+M346+P346</f>
        <v>0.4</v>
      </c>
      <c r="AA346" s="76">
        <f t="shared" si="342"/>
        <v>0.4</v>
      </c>
      <c r="AB346" s="76">
        <f t="shared" ref="AB346:AB348" si="343">+Z346-AA346</f>
        <v>0</v>
      </c>
      <c r="AC346" s="76">
        <f t="shared" ref="AC346:AC348" si="344">+P346</f>
        <v>0.1</v>
      </c>
      <c r="AD346" s="76">
        <f t="shared" ref="AD346:AD348" si="345">+S346+T346+U346+V346+W346+X346</f>
        <v>0.6</v>
      </c>
      <c r="AE346" s="75">
        <f>+AB346+AD346</f>
        <v>0.6</v>
      </c>
      <c r="AF346" s="94" t="s">
        <v>204</v>
      </c>
      <c r="AG346" s="75"/>
      <c r="AH346" s="95"/>
    </row>
    <row r="347" spans="1:42" ht="30" hidden="1" customHeight="1" x14ac:dyDescent="0.25">
      <c r="A347" s="165" t="s">
        <v>243</v>
      </c>
      <c r="B347" s="222" t="s">
        <v>244</v>
      </c>
      <c r="C347" s="164">
        <v>0.33</v>
      </c>
      <c r="D347" s="74">
        <v>1</v>
      </c>
      <c r="E347" s="74">
        <v>0.75</v>
      </c>
      <c r="F347" s="75">
        <f t="shared" si="314"/>
        <v>0.75</v>
      </c>
      <c r="G347" s="74"/>
      <c r="H347" s="74"/>
      <c r="I347" s="76" t="e">
        <f t="shared" si="339"/>
        <v>#DIV/0!</v>
      </c>
      <c r="J347" s="74"/>
      <c r="K347" s="74"/>
      <c r="L347" s="76"/>
      <c r="M347" s="74"/>
      <c r="N347" s="74"/>
      <c r="O347" s="74"/>
      <c r="P347" s="74"/>
      <c r="Q347" s="74"/>
      <c r="R347" s="74"/>
      <c r="S347" s="74"/>
      <c r="T347" s="74"/>
      <c r="U347" s="74"/>
      <c r="V347" s="74"/>
      <c r="W347" s="74"/>
      <c r="X347" s="74"/>
      <c r="Y347" s="76">
        <f t="shared" si="316"/>
        <v>1</v>
      </c>
      <c r="Z347" s="76">
        <f t="shared" si="342"/>
        <v>1</v>
      </c>
      <c r="AA347" s="76">
        <f t="shared" si="342"/>
        <v>0.75</v>
      </c>
      <c r="AB347" s="76">
        <f t="shared" si="343"/>
        <v>0.25</v>
      </c>
      <c r="AC347" s="76">
        <f t="shared" si="344"/>
        <v>0</v>
      </c>
      <c r="AD347" s="76">
        <f t="shared" si="345"/>
        <v>0</v>
      </c>
      <c r="AE347" s="75">
        <f>+AB347+AD347</f>
        <v>0.25</v>
      </c>
      <c r="AF347" s="94"/>
      <c r="AG347" s="75"/>
      <c r="AH347" s="95"/>
    </row>
    <row r="348" spans="1:42" ht="30" hidden="1" customHeight="1" x14ac:dyDescent="0.25">
      <c r="A348" s="167" t="s">
        <v>245</v>
      </c>
      <c r="B348" s="223" t="s">
        <v>246</v>
      </c>
      <c r="C348" s="168">
        <v>0.34</v>
      </c>
      <c r="D348" s="84"/>
      <c r="E348" s="84"/>
      <c r="F348" s="85"/>
      <c r="G348" s="84">
        <v>0.1</v>
      </c>
      <c r="H348" s="84"/>
      <c r="I348" s="86">
        <f t="shared" si="339"/>
        <v>0</v>
      </c>
      <c r="J348" s="84">
        <v>0.1</v>
      </c>
      <c r="K348" s="84">
        <v>0.1</v>
      </c>
      <c r="L348" s="86">
        <f t="shared" si="340"/>
        <v>1</v>
      </c>
      <c r="M348" s="84">
        <v>0.1</v>
      </c>
      <c r="N348" s="84">
        <v>0.1</v>
      </c>
      <c r="O348" s="84">
        <f>+N348/M348</f>
        <v>1</v>
      </c>
      <c r="P348" s="84">
        <v>0.1</v>
      </c>
      <c r="Q348" s="84">
        <v>0.1</v>
      </c>
      <c r="R348" s="86">
        <f t="shared" ref="R348" si="346">+Q348/P348</f>
        <v>1</v>
      </c>
      <c r="S348" s="84">
        <v>0.1</v>
      </c>
      <c r="T348" s="84">
        <v>0.1</v>
      </c>
      <c r="U348" s="84">
        <v>0.1</v>
      </c>
      <c r="V348" s="84">
        <v>0.1</v>
      </c>
      <c r="W348" s="84">
        <v>0.1</v>
      </c>
      <c r="X348" s="84">
        <v>0.1</v>
      </c>
      <c r="Y348" s="86">
        <f t="shared" si="316"/>
        <v>0.99999999999999989</v>
      </c>
      <c r="Z348" s="86">
        <f t="shared" si="342"/>
        <v>0.4</v>
      </c>
      <c r="AA348" s="86">
        <f t="shared" si="342"/>
        <v>0.30000000000000004</v>
      </c>
      <c r="AB348" s="86">
        <f t="shared" si="343"/>
        <v>9.9999999999999978E-2</v>
      </c>
      <c r="AC348" s="86">
        <f t="shared" si="344"/>
        <v>0.1</v>
      </c>
      <c r="AD348" s="86">
        <f t="shared" si="345"/>
        <v>0.6</v>
      </c>
      <c r="AE348" s="85">
        <f>+AB348+AD348</f>
        <v>0.7</v>
      </c>
      <c r="AF348" s="96" t="s">
        <v>204</v>
      </c>
      <c r="AG348" s="85"/>
      <c r="AH348" s="95"/>
    </row>
    <row r="349" spans="1:42" ht="61.5" customHeight="1" x14ac:dyDescent="0.25">
      <c r="A349" s="291" t="s">
        <v>550</v>
      </c>
      <c r="B349" s="171" t="s">
        <v>489</v>
      </c>
      <c r="C349" s="27">
        <v>0.2</v>
      </c>
      <c r="D349" s="27"/>
      <c r="E349" s="27"/>
      <c r="F349" s="42"/>
      <c r="G349" s="27"/>
      <c r="H349" s="27"/>
      <c r="I349" s="5"/>
      <c r="J349" s="27"/>
      <c r="K349" s="27"/>
      <c r="L349" s="5"/>
      <c r="M349" s="27"/>
      <c r="N349" s="27"/>
      <c r="O349" s="27"/>
      <c r="P349" s="27"/>
      <c r="Q349" s="27"/>
      <c r="R349" s="5"/>
      <c r="S349" s="27"/>
      <c r="T349" s="27"/>
      <c r="U349" s="27"/>
      <c r="V349" s="27"/>
      <c r="W349" s="27"/>
      <c r="X349" s="27"/>
      <c r="Y349" s="5"/>
      <c r="Z349" s="5"/>
      <c r="AA349" s="5"/>
      <c r="AB349" s="5"/>
      <c r="AC349" s="5"/>
      <c r="AD349" s="5"/>
      <c r="AE349" s="42"/>
      <c r="AF349" s="9"/>
      <c r="AG349" s="42"/>
      <c r="AH349" s="138" t="s">
        <v>494</v>
      </c>
      <c r="AI349" s="100">
        <v>0.16669999999999999</v>
      </c>
      <c r="AJ349" s="263">
        <v>0.16669999999999999</v>
      </c>
      <c r="AK349" s="5">
        <f t="shared" ref="AK349:AK353" si="347">+AJ349/AI349</f>
        <v>1</v>
      </c>
      <c r="AL349" s="100">
        <v>0.16669999999999999</v>
      </c>
      <c r="AM349" s="100">
        <v>0.16669999999999999</v>
      </c>
      <c r="AN349" s="100">
        <v>0.16669999999999999</v>
      </c>
      <c r="AO349" s="100">
        <v>0.16669999999999999</v>
      </c>
      <c r="AP349" s="100">
        <v>0.16669999999999999</v>
      </c>
    </row>
    <row r="350" spans="1:42" ht="49.5" customHeight="1" x14ac:dyDescent="0.25">
      <c r="A350" s="291"/>
      <c r="B350" s="171" t="s">
        <v>490</v>
      </c>
      <c r="C350" s="27">
        <v>0.2</v>
      </c>
      <c r="D350" s="27"/>
      <c r="E350" s="27"/>
      <c r="F350" s="42"/>
      <c r="G350" s="27"/>
      <c r="H350" s="27"/>
      <c r="I350" s="5"/>
      <c r="J350" s="27"/>
      <c r="K350" s="27"/>
      <c r="L350" s="5"/>
      <c r="M350" s="27"/>
      <c r="N350" s="27"/>
      <c r="O350" s="27"/>
      <c r="P350" s="27"/>
      <c r="Q350" s="27"/>
      <c r="R350" s="5"/>
      <c r="S350" s="27"/>
      <c r="T350" s="27"/>
      <c r="U350" s="27"/>
      <c r="V350" s="27"/>
      <c r="W350" s="27"/>
      <c r="X350" s="27"/>
      <c r="Y350" s="5"/>
      <c r="Z350" s="5"/>
      <c r="AA350" s="5"/>
      <c r="AB350" s="5"/>
      <c r="AC350" s="5"/>
      <c r="AD350" s="5"/>
      <c r="AE350" s="42"/>
      <c r="AF350" s="9"/>
      <c r="AG350" s="42"/>
      <c r="AH350" s="138" t="s">
        <v>495</v>
      </c>
      <c r="AI350" s="100">
        <v>0.16669999999999999</v>
      </c>
      <c r="AJ350" s="263">
        <v>0.16669999999999999</v>
      </c>
      <c r="AK350" s="5">
        <f t="shared" si="347"/>
        <v>1</v>
      </c>
      <c r="AL350" s="100">
        <v>0.16669999999999999</v>
      </c>
      <c r="AM350" s="100">
        <v>0.16669999999999999</v>
      </c>
      <c r="AN350" s="100">
        <v>0.16669999999999999</v>
      </c>
      <c r="AO350" s="100">
        <v>0.16669999999999999</v>
      </c>
      <c r="AP350" s="100">
        <v>0.16669999999999999</v>
      </c>
    </row>
    <row r="351" spans="1:42" ht="57" customHeight="1" x14ac:dyDescent="0.25">
      <c r="A351" s="291"/>
      <c r="B351" s="171" t="s">
        <v>491</v>
      </c>
      <c r="C351" s="27">
        <v>0.2</v>
      </c>
      <c r="D351" s="27"/>
      <c r="E351" s="27"/>
      <c r="F351" s="42"/>
      <c r="G351" s="27"/>
      <c r="H351" s="27"/>
      <c r="I351" s="5"/>
      <c r="J351" s="27"/>
      <c r="K351" s="27"/>
      <c r="L351" s="5"/>
      <c r="M351" s="27"/>
      <c r="N351" s="27"/>
      <c r="O351" s="27"/>
      <c r="P351" s="27"/>
      <c r="Q351" s="27"/>
      <c r="R351" s="5"/>
      <c r="S351" s="27"/>
      <c r="T351" s="27"/>
      <c r="U351" s="27"/>
      <c r="V351" s="27"/>
      <c r="W351" s="27"/>
      <c r="X351" s="27"/>
      <c r="Y351" s="5"/>
      <c r="Z351" s="5"/>
      <c r="AA351" s="5"/>
      <c r="AB351" s="5"/>
      <c r="AC351" s="5"/>
      <c r="AD351" s="5"/>
      <c r="AE351" s="42"/>
      <c r="AF351" s="9"/>
      <c r="AG351" s="42"/>
      <c r="AH351" s="138" t="s">
        <v>496</v>
      </c>
      <c r="AI351" s="174">
        <v>0.25</v>
      </c>
      <c r="AJ351" s="262">
        <v>0.25</v>
      </c>
      <c r="AK351" s="5">
        <f t="shared" si="347"/>
        <v>1</v>
      </c>
      <c r="AL351" s="174">
        <v>0.25</v>
      </c>
      <c r="AM351" s="174">
        <v>0.25</v>
      </c>
      <c r="AN351" s="174">
        <v>0.25</v>
      </c>
      <c r="AO351" s="174">
        <v>0</v>
      </c>
      <c r="AP351" s="174">
        <v>0</v>
      </c>
    </row>
    <row r="352" spans="1:42" ht="120" x14ac:dyDescent="0.25">
      <c r="A352" s="188" t="s">
        <v>551</v>
      </c>
      <c r="B352" s="171" t="s">
        <v>492</v>
      </c>
      <c r="C352" s="27">
        <v>0.2</v>
      </c>
      <c r="D352" s="27"/>
      <c r="E352" s="27"/>
      <c r="F352" s="42"/>
      <c r="G352" s="27"/>
      <c r="H352" s="27"/>
      <c r="I352" s="5"/>
      <c r="J352" s="27"/>
      <c r="K352" s="27"/>
      <c r="L352" s="5"/>
      <c r="M352" s="27"/>
      <c r="N352" s="27"/>
      <c r="O352" s="27"/>
      <c r="P352" s="27"/>
      <c r="Q352" s="27"/>
      <c r="R352" s="5"/>
      <c r="S352" s="27"/>
      <c r="T352" s="27"/>
      <c r="U352" s="27"/>
      <c r="V352" s="27"/>
      <c r="W352" s="27"/>
      <c r="X352" s="27"/>
      <c r="Y352" s="5"/>
      <c r="Z352" s="5"/>
      <c r="AA352" s="5"/>
      <c r="AB352" s="5"/>
      <c r="AC352" s="5"/>
      <c r="AD352" s="5"/>
      <c r="AE352" s="42"/>
      <c r="AF352" s="9"/>
      <c r="AG352" s="42"/>
      <c r="AH352" s="138" t="s">
        <v>497</v>
      </c>
      <c r="AI352" s="175">
        <v>1</v>
      </c>
      <c r="AJ352" s="175">
        <v>1</v>
      </c>
      <c r="AK352" s="5">
        <f t="shared" si="347"/>
        <v>1</v>
      </c>
      <c r="AL352" s="175">
        <v>0</v>
      </c>
      <c r="AM352" s="175">
        <v>0</v>
      </c>
      <c r="AN352" s="175">
        <v>0</v>
      </c>
      <c r="AO352" s="175">
        <v>0</v>
      </c>
      <c r="AP352" s="175">
        <v>0</v>
      </c>
    </row>
    <row r="353" spans="1:42" ht="66" customHeight="1" x14ac:dyDescent="0.25">
      <c r="A353" s="188" t="s">
        <v>550</v>
      </c>
      <c r="B353" s="171" t="s">
        <v>493</v>
      </c>
      <c r="C353" s="27">
        <v>0.2</v>
      </c>
      <c r="D353" s="27"/>
      <c r="E353" s="27"/>
      <c r="F353" s="42"/>
      <c r="G353" s="27"/>
      <c r="H353" s="27"/>
      <c r="I353" s="5"/>
      <c r="J353" s="27"/>
      <c r="K353" s="27"/>
      <c r="L353" s="5"/>
      <c r="M353" s="27"/>
      <c r="N353" s="27"/>
      <c r="O353" s="27"/>
      <c r="P353" s="27"/>
      <c r="Q353" s="27"/>
      <c r="R353" s="5"/>
      <c r="S353" s="27"/>
      <c r="T353" s="27"/>
      <c r="U353" s="27"/>
      <c r="V353" s="27"/>
      <c r="W353" s="27"/>
      <c r="X353" s="27"/>
      <c r="Y353" s="5"/>
      <c r="Z353" s="5"/>
      <c r="AA353" s="5"/>
      <c r="AB353" s="5"/>
      <c r="AC353" s="5"/>
      <c r="AD353" s="5"/>
      <c r="AE353" s="42"/>
      <c r="AF353" s="9"/>
      <c r="AG353" s="42"/>
      <c r="AH353" s="138" t="s">
        <v>498</v>
      </c>
      <c r="AI353" s="100">
        <v>0.16669999999999999</v>
      </c>
      <c r="AJ353" s="263">
        <v>0.16669999999999999</v>
      </c>
      <c r="AK353" s="5">
        <f t="shared" si="347"/>
        <v>1</v>
      </c>
      <c r="AL353" s="100">
        <v>0.16669999999999999</v>
      </c>
      <c r="AM353" s="100">
        <v>0.16669999999999999</v>
      </c>
      <c r="AN353" s="100">
        <v>0.16669999999999999</v>
      </c>
      <c r="AO353" s="100">
        <v>0.16669999999999999</v>
      </c>
      <c r="AP353" s="100">
        <v>0.16669999999999999</v>
      </c>
    </row>
    <row r="354" spans="1:42" ht="30" customHeight="1" x14ac:dyDescent="0.25">
      <c r="A354" s="59"/>
      <c r="B354" s="269" t="s">
        <v>247</v>
      </c>
      <c r="C354" s="216">
        <v>0.2</v>
      </c>
      <c r="D354" s="216">
        <f>+D355*$C$355+D356*$C$356+D357*$C$357+D358*$C$358</f>
        <v>0.33</v>
      </c>
      <c r="E354" s="216">
        <f>+E355*$C$355+E356*$C$356+E357*$C$357+E358*$C$358</f>
        <v>0.2475</v>
      </c>
      <c r="F354" s="90">
        <f t="shared" si="314"/>
        <v>0.75</v>
      </c>
      <c r="G354" s="216">
        <f t="shared" ref="G354:X354" si="348">+G355*$C$355+G356*$C$356+G357*$C$357+G358*$C$358</f>
        <v>3.3000000000000002E-2</v>
      </c>
      <c r="H354" s="216">
        <f t="shared" si="348"/>
        <v>0</v>
      </c>
      <c r="I354" s="90">
        <f>+H354/G354</f>
        <v>0</v>
      </c>
      <c r="J354" s="216">
        <f t="shared" si="348"/>
        <v>3.3000000000000002E-2</v>
      </c>
      <c r="K354" s="216">
        <f t="shared" si="348"/>
        <v>2.4750000000000005E-2</v>
      </c>
      <c r="L354" s="90">
        <f>+K354/J354</f>
        <v>0.75000000000000011</v>
      </c>
      <c r="M354" s="216">
        <f t="shared" si="348"/>
        <v>3.3000000000000002E-2</v>
      </c>
      <c r="N354" s="216">
        <f t="shared" si="348"/>
        <v>3.3000000000000002E-2</v>
      </c>
      <c r="O354" s="216">
        <f>+N354/M354</f>
        <v>1</v>
      </c>
      <c r="P354" s="216">
        <f t="shared" si="348"/>
        <v>3.3000000000000002E-2</v>
      </c>
      <c r="Q354" s="216">
        <f t="shared" si="348"/>
        <v>3.3000000000000002E-2</v>
      </c>
      <c r="R354" s="216">
        <f>+Q354/P354</f>
        <v>1</v>
      </c>
      <c r="S354" s="216">
        <f t="shared" si="348"/>
        <v>8.9666666666666672E-2</v>
      </c>
      <c r="T354" s="216">
        <f t="shared" si="348"/>
        <v>8.9666666666666672E-2</v>
      </c>
      <c r="U354" s="216">
        <f t="shared" si="348"/>
        <v>8.9666666666666672E-2</v>
      </c>
      <c r="V354" s="216">
        <f t="shared" si="348"/>
        <v>8.9666666666666672E-2</v>
      </c>
      <c r="W354" s="216">
        <f t="shared" si="348"/>
        <v>8.9666666666666672E-2</v>
      </c>
      <c r="X354" s="216">
        <f t="shared" si="348"/>
        <v>8.9666666666666672E-2</v>
      </c>
      <c r="Y354" s="91">
        <f t="shared" si="316"/>
        <v>1</v>
      </c>
      <c r="Z354" s="216">
        <f t="shared" ref="Z354:AD354" si="349">+Z355*$C$355+Z356*$C$356+Z357*$C$357+Z358*$C$358</f>
        <v>0.46200000000000002</v>
      </c>
      <c r="AA354" s="216">
        <f t="shared" si="349"/>
        <v>0.33825</v>
      </c>
      <c r="AB354" s="216">
        <f t="shared" si="349"/>
        <v>0.12375</v>
      </c>
      <c r="AC354" s="216">
        <f t="shared" si="349"/>
        <v>3.3000000000000002E-2</v>
      </c>
      <c r="AD354" s="216">
        <f t="shared" si="349"/>
        <v>0.53800000000000003</v>
      </c>
      <c r="AE354" s="216">
        <f>+AE355*$C$355+AE356*$C$356+AE357*$C$357+AE358*$C$358</f>
        <v>0.66175000000000006</v>
      </c>
      <c r="AF354" s="217"/>
      <c r="AG354" s="216">
        <v>0.66175000000000006</v>
      </c>
      <c r="AH354" s="216"/>
      <c r="AI354" s="216">
        <f>+AI359*$C$359+AI360*$C$360+AI361*$C$361+AI362*$C$362+AI363*$C$363+AI364*$C$364+AI365*$C$365+AI366*$C$366+AI367*$C$367+AI368*$C$368</f>
        <v>0.28969</v>
      </c>
      <c r="AJ354" s="216">
        <f>+AJ359*$C$359+AJ360*$C$360+AJ361*$C$361+AJ362*$C$362+AJ363*$C$363+AJ364*$C$364+AJ365*$C$365+AJ366*$C$366+AJ367*$C$367+AJ368*$C$368</f>
        <v>0.28532000000000002</v>
      </c>
      <c r="AK354" s="10">
        <f>+AJ354/AI354</f>
        <v>0.98491490904069878</v>
      </c>
      <c r="AL354" s="216">
        <f t="shared" ref="AL354:AP354" si="350">+AL359*$C$359+AL360*$C$360+AL361*$C$361+AL362*$C$362+AL363*$C$363+AL364*$C$364+AL365*$C$365+AL366*$C$366+AL367*$C$367+AL368*$C$368</f>
        <v>0.18969</v>
      </c>
      <c r="AM354" s="216">
        <f t="shared" si="350"/>
        <v>0.13969000000000001</v>
      </c>
      <c r="AN354" s="216">
        <f t="shared" si="350"/>
        <v>0.13969000000000001</v>
      </c>
      <c r="AO354" s="216">
        <f t="shared" si="350"/>
        <v>0.12069000000000002</v>
      </c>
      <c r="AP354" s="216">
        <f t="shared" si="350"/>
        <v>0.12069000000000002</v>
      </c>
    </row>
    <row r="355" spans="1:42" ht="30" hidden="1" customHeight="1" x14ac:dyDescent="0.25">
      <c r="A355" s="165" t="s">
        <v>248</v>
      </c>
      <c r="B355" s="222" t="s">
        <v>249</v>
      </c>
      <c r="C355" s="164">
        <v>0.33</v>
      </c>
      <c r="D355" s="74">
        <v>1</v>
      </c>
      <c r="E355" s="74">
        <v>0.75</v>
      </c>
      <c r="F355" s="75">
        <f t="shared" si="314"/>
        <v>0.75</v>
      </c>
      <c r="G355" s="74"/>
      <c r="H355" s="74"/>
      <c r="I355" s="76" t="e">
        <f t="shared" ref="I355:I358" si="351">+H355/G355</f>
        <v>#DIV/0!</v>
      </c>
      <c r="J355" s="74"/>
      <c r="K355" s="74"/>
      <c r="L355" s="76"/>
      <c r="M355" s="74"/>
      <c r="N355" s="74"/>
      <c r="O355" s="74"/>
      <c r="P355" s="74"/>
      <c r="Q355" s="74"/>
      <c r="R355" s="74"/>
      <c r="S355" s="74"/>
      <c r="T355" s="74"/>
      <c r="U355" s="74"/>
      <c r="V355" s="74"/>
      <c r="W355" s="74"/>
      <c r="X355" s="74"/>
      <c r="Y355" s="76">
        <f t="shared" si="316"/>
        <v>1</v>
      </c>
      <c r="Z355" s="76">
        <f t="shared" ref="Z355:AA358" si="352">+D355+G355+J355+M355+P355</f>
        <v>1</v>
      </c>
      <c r="AA355" s="76">
        <f t="shared" si="352"/>
        <v>0.75</v>
      </c>
      <c r="AB355" s="76">
        <f t="shared" ref="AB355:AB358" si="353">+Z355-AA355</f>
        <v>0.25</v>
      </c>
      <c r="AC355" s="76">
        <f t="shared" ref="AC355:AC358" si="354">+P355</f>
        <v>0</v>
      </c>
      <c r="AD355" s="76">
        <f t="shared" ref="AD355:AD358" si="355">+S355+T355+U355+V355+W355+X355</f>
        <v>0</v>
      </c>
      <c r="AE355" s="75">
        <f>+AB355+AD355</f>
        <v>0.25</v>
      </c>
      <c r="AF355" s="94"/>
      <c r="AG355" s="75"/>
      <c r="AH355" s="95"/>
    </row>
    <row r="356" spans="1:42" ht="30" hidden="1" customHeight="1" x14ac:dyDescent="0.25">
      <c r="A356" s="165" t="s">
        <v>250</v>
      </c>
      <c r="B356" s="222" t="s">
        <v>251</v>
      </c>
      <c r="C356" s="164">
        <v>0</v>
      </c>
      <c r="D356" s="74"/>
      <c r="E356" s="74"/>
      <c r="F356" s="75"/>
      <c r="G356" s="74"/>
      <c r="H356" s="74"/>
      <c r="I356" s="76" t="e">
        <f t="shared" si="351"/>
        <v>#DIV/0!</v>
      </c>
      <c r="J356" s="74">
        <v>0</v>
      </c>
      <c r="K356" s="74"/>
      <c r="L356" s="76"/>
      <c r="M356" s="74"/>
      <c r="N356" s="74"/>
      <c r="O356" s="74"/>
      <c r="P356" s="74"/>
      <c r="Q356" s="74"/>
      <c r="R356" s="74"/>
      <c r="S356" s="74"/>
      <c r="T356" s="74"/>
      <c r="U356" s="74"/>
      <c r="V356" s="74"/>
      <c r="W356" s="74"/>
      <c r="X356" s="74"/>
      <c r="Y356" s="76">
        <f t="shared" si="316"/>
        <v>0</v>
      </c>
      <c r="Z356" s="76">
        <f t="shared" si="352"/>
        <v>0</v>
      </c>
      <c r="AA356" s="76">
        <f t="shared" si="352"/>
        <v>0</v>
      </c>
      <c r="AB356" s="76">
        <f t="shared" si="353"/>
        <v>0</v>
      </c>
      <c r="AC356" s="76">
        <f t="shared" si="354"/>
        <v>0</v>
      </c>
      <c r="AD356" s="76">
        <f t="shared" si="355"/>
        <v>0</v>
      </c>
      <c r="AE356" s="75">
        <f>+AB356+AD356</f>
        <v>0</v>
      </c>
      <c r="AF356" s="94"/>
      <c r="AG356" s="75"/>
      <c r="AH356" s="95"/>
    </row>
    <row r="357" spans="1:42" ht="30" hidden="1" customHeight="1" x14ac:dyDescent="0.25">
      <c r="A357" s="165" t="s">
        <v>252</v>
      </c>
      <c r="B357" s="222" t="s">
        <v>253</v>
      </c>
      <c r="C357" s="164">
        <v>0.33</v>
      </c>
      <c r="D357" s="74"/>
      <c r="E357" s="74"/>
      <c r="F357" s="75"/>
      <c r="G357" s="74">
        <v>0.1</v>
      </c>
      <c r="H357" s="74">
        <v>0</v>
      </c>
      <c r="I357" s="76">
        <f t="shared" si="351"/>
        <v>0</v>
      </c>
      <c r="J357" s="74">
        <v>0.1</v>
      </c>
      <c r="K357" s="74">
        <f>10%*0.75</f>
        <v>7.5000000000000011E-2</v>
      </c>
      <c r="L357" s="76">
        <f t="shared" ref="L357" si="356">+K357/J357</f>
        <v>0.75000000000000011</v>
      </c>
      <c r="M357" s="74">
        <v>0.1</v>
      </c>
      <c r="N357" s="74">
        <v>0.1</v>
      </c>
      <c r="O357" s="74">
        <f>+N357/M357</f>
        <v>1</v>
      </c>
      <c r="P357" s="74">
        <v>0.1</v>
      </c>
      <c r="Q357" s="74">
        <v>0.1</v>
      </c>
      <c r="R357" s="76">
        <f t="shared" ref="R357" si="357">+Q357/P357</f>
        <v>1</v>
      </c>
      <c r="S357" s="74">
        <v>0.1</v>
      </c>
      <c r="T357" s="74">
        <v>0.1</v>
      </c>
      <c r="U357" s="74">
        <v>0.1</v>
      </c>
      <c r="V357" s="74">
        <v>0.1</v>
      </c>
      <c r="W357" s="74">
        <v>0.1</v>
      </c>
      <c r="X357" s="74">
        <v>0.1</v>
      </c>
      <c r="Y357" s="76">
        <f t="shared" si="316"/>
        <v>0.99999999999999989</v>
      </c>
      <c r="Z357" s="76">
        <f t="shared" si="352"/>
        <v>0.4</v>
      </c>
      <c r="AA357" s="76">
        <f t="shared" si="352"/>
        <v>0.27500000000000002</v>
      </c>
      <c r="AB357" s="76">
        <f t="shared" si="353"/>
        <v>0.125</v>
      </c>
      <c r="AC357" s="76">
        <f t="shared" si="354"/>
        <v>0.1</v>
      </c>
      <c r="AD357" s="76">
        <f t="shared" si="355"/>
        <v>0.6</v>
      </c>
      <c r="AE357" s="75">
        <f>+AB357+AD357</f>
        <v>0.72499999999999998</v>
      </c>
      <c r="AF357" s="94" t="s">
        <v>204</v>
      </c>
      <c r="AG357" s="75"/>
      <c r="AH357" s="95"/>
    </row>
    <row r="358" spans="1:42" ht="30" hidden="1" customHeight="1" x14ac:dyDescent="0.25">
      <c r="A358" s="83"/>
      <c r="B358" s="223" t="s">
        <v>254</v>
      </c>
      <c r="C358" s="168">
        <v>0.34</v>
      </c>
      <c r="D358" s="84"/>
      <c r="E358" s="84"/>
      <c r="F358" s="85"/>
      <c r="G358" s="84"/>
      <c r="H358" s="84"/>
      <c r="I358" s="86" t="e">
        <f t="shared" si="351"/>
        <v>#DIV/0!</v>
      </c>
      <c r="J358" s="84"/>
      <c r="K358" s="84"/>
      <c r="L358" s="86"/>
      <c r="M358" s="84"/>
      <c r="N358" s="84"/>
      <c r="O358" s="84"/>
      <c r="P358" s="84"/>
      <c r="Q358" s="84"/>
      <c r="R358" s="84"/>
      <c r="S358" s="84">
        <v>0.16666666666666669</v>
      </c>
      <c r="T358" s="84">
        <v>0.16666666666666669</v>
      </c>
      <c r="U358" s="84">
        <v>0.16666666666666669</v>
      </c>
      <c r="V358" s="84">
        <v>0.16666666666666669</v>
      </c>
      <c r="W358" s="84">
        <v>0.16666666666666669</v>
      </c>
      <c r="X358" s="84">
        <v>0.16666666666666669</v>
      </c>
      <c r="Y358" s="86">
        <f t="shared" si="316"/>
        <v>1.0000000000000002</v>
      </c>
      <c r="Z358" s="86">
        <f t="shared" si="352"/>
        <v>0</v>
      </c>
      <c r="AA358" s="86">
        <f t="shared" si="352"/>
        <v>0</v>
      </c>
      <c r="AB358" s="86">
        <f t="shared" si="353"/>
        <v>0</v>
      </c>
      <c r="AC358" s="86">
        <f t="shared" si="354"/>
        <v>0</v>
      </c>
      <c r="AD358" s="86">
        <f t="shared" si="355"/>
        <v>1.0000000000000002</v>
      </c>
      <c r="AE358" s="85">
        <f>+AB358+AD358</f>
        <v>1.0000000000000002</v>
      </c>
      <c r="AF358" s="96" t="s">
        <v>255</v>
      </c>
      <c r="AG358" s="85"/>
      <c r="AH358" s="95"/>
    </row>
    <row r="359" spans="1:42" ht="64.5" customHeight="1" x14ac:dyDescent="0.25">
      <c r="A359" s="291" t="s">
        <v>551</v>
      </c>
      <c r="B359" s="171" t="s">
        <v>499</v>
      </c>
      <c r="C359" s="27">
        <v>0.1</v>
      </c>
      <c r="D359" s="27"/>
      <c r="E359" s="27"/>
      <c r="F359" s="42"/>
      <c r="G359" s="27"/>
      <c r="H359" s="27"/>
      <c r="I359" s="5"/>
      <c r="J359" s="27"/>
      <c r="K359" s="27"/>
      <c r="L359" s="5"/>
      <c r="M359" s="27"/>
      <c r="N359" s="27"/>
      <c r="O359" s="27"/>
      <c r="P359" s="27"/>
      <c r="Q359" s="27"/>
      <c r="R359" s="27"/>
      <c r="S359" s="27"/>
      <c r="T359" s="27"/>
      <c r="U359" s="27"/>
      <c r="V359" s="27"/>
      <c r="W359" s="27"/>
      <c r="X359" s="27"/>
      <c r="Y359" s="5"/>
      <c r="Z359" s="5"/>
      <c r="AA359" s="5"/>
      <c r="AB359" s="5"/>
      <c r="AC359" s="5"/>
      <c r="AD359" s="5"/>
      <c r="AE359" s="42"/>
      <c r="AF359" s="9"/>
      <c r="AG359" s="42"/>
      <c r="AH359" s="138" t="s">
        <v>509</v>
      </c>
      <c r="AI359" s="100">
        <v>0.16669999999999999</v>
      </c>
      <c r="AJ359" s="263">
        <v>0.16669999999999999</v>
      </c>
      <c r="AK359" s="5">
        <f t="shared" ref="AK359:AK368" si="358">+AJ359/AI359</f>
        <v>1</v>
      </c>
      <c r="AL359" s="100">
        <v>0.16669999999999999</v>
      </c>
      <c r="AM359" s="100">
        <v>0.16669999999999999</v>
      </c>
      <c r="AN359" s="100">
        <v>0.16669999999999999</v>
      </c>
      <c r="AO359" s="100">
        <v>0.16669999999999999</v>
      </c>
      <c r="AP359" s="100">
        <v>0.16669999999999999</v>
      </c>
    </row>
    <row r="360" spans="1:42" ht="60" x14ac:dyDescent="0.25">
      <c r="A360" s="291"/>
      <c r="B360" s="171" t="s">
        <v>500</v>
      </c>
      <c r="C360" s="27">
        <v>0.1</v>
      </c>
      <c r="D360" s="27"/>
      <c r="E360" s="27"/>
      <c r="F360" s="42"/>
      <c r="G360" s="27"/>
      <c r="H360" s="27"/>
      <c r="I360" s="5"/>
      <c r="J360" s="27"/>
      <c r="K360" s="27"/>
      <c r="L360" s="5"/>
      <c r="M360" s="27"/>
      <c r="N360" s="27"/>
      <c r="O360" s="27"/>
      <c r="P360" s="27"/>
      <c r="Q360" s="27"/>
      <c r="R360" s="27"/>
      <c r="S360" s="27"/>
      <c r="T360" s="27"/>
      <c r="U360" s="27"/>
      <c r="V360" s="27"/>
      <c r="W360" s="27"/>
      <c r="X360" s="27"/>
      <c r="Y360" s="5"/>
      <c r="Z360" s="5"/>
      <c r="AA360" s="5"/>
      <c r="AB360" s="5"/>
      <c r="AC360" s="5"/>
      <c r="AD360" s="5"/>
      <c r="AE360" s="42"/>
      <c r="AF360" s="9"/>
      <c r="AG360" s="42"/>
      <c r="AH360" s="138" t="s">
        <v>510</v>
      </c>
      <c r="AI360" s="174">
        <v>0.5</v>
      </c>
      <c r="AJ360" s="262">
        <v>0.5</v>
      </c>
      <c r="AK360" s="5">
        <f t="shared" si="358"/>
        <v>1</v>
      </c>
      <c r="AL360" s="174">
        <v>0.5</v>
      </c>
      <c r="AM360" s="174">
        <v>0</v>
      </c>
      <c r="AN360" s="174">
        <v>0</v>
      </c>
      <c r="AO360" s="174">
        <v>0</v>
      </c>
      <c r="AP360" s="174">
        <v>0</v>
      </c>
    </row>
    <row r="361" spans="1:42" ht="45" x14ac:dyDescent="0.25">
      <c r="A361" s="291"/>
      <c r="B361" s="171" t="s">
        <v>501</v>
      </c>
      <c r="C361" s="27">
        <v>0.1</v>
      </c>
      <c r="D361" s="27"/>
      <c r="E361" s="27"/>
      <c r="F361" s="42"/>
      <c r="G361" s="27"/>
      <c r="H361" s="27"/>
      <c r="I361" s="5"/>
      <c r="J361" s="27"/>
      <c r="K361" s="27"/>
      <c r="L361" s="5"/>
      <c r="M361" s="27"/>
      <c r="N361" s="27"/>
      <c r="O361" s="27"/>
      <c r="P361" s="27"/>
      <c r="Q361" s="27"/>
      <c r="R361" s="27"/>
      <c r="S361" s="27"/>
      <c r="T361" s="27"/>
      <c r="U361" s="27"/>
      <c r="V361" s="27"/>
      <c r="W361" s="27"/>
      <c r="X361" s="27"/>
      <c r="Y361" s="5"/>
      <c r="Z361" s="5"/>
      <c r="AA361" s="5"/>
      <c r="AB361" s="5"/>
      <c r="AC361" s="5"/>
      <c r="AD361" s="5"/>
      <c r="AE361" s="42"/>
      <c r="AF361" s="9"/>
      <c r="AG361" s="42"/>
      <c r="AH361" s="138" t="s">
        <v>497</v>
      </c>
      <c r="AI361" s="174">
        <v>1</v>
      </c>
      <c r="AJ361" s="262">
        <v>1</v>
      </c>
      <c r="AK361" s="5">
        <f t="shared" si="358"/>
        <v>1</v>
      </c>
      <c r="AL361" s="174"/>
      <c r="AM361" s="174"/>
      <c r="AN361" s="174"/>
      <c r="AO361" s="174"/>
      <c r="AP361" s="174"/>
    </row>
    <row r="362" spans="1:42" ht="45" x14ac:dyDescent="0.25">
      <c r="A362" s="291"/>
      <c r="B362" s="171" t="s">
        <v>502</v>
      </c>
      <c r="C362" s="27">
        <v>0.1</v>
      </c>
      <c r="D362" s="27"/>
      <c r="E362" s="27"/>
      <c r="F362" s="42"/>
      <c r="G362" s="27"/>
      <c r="H362" s="27"/>
      <c r="I362" s="5"/>
      <c r="J362" s="27"/>
      <c r="K362" s="27"/>
      <c r="L362" s="5"/>
      <c r="M362" s="27"/>
      <c r="N362" s="27"/>
      <c r="O362" s="27"/>
      <c r="P362" s="27"/>
      <c r="Q362" s="27"/>
      <c r="R362" s="27"/>
      <c r="S362" s="27"/>
      <c r="T362" s="27"/>
      <c r="U362" s="27"/>
      <c r="V362" s="27"/>
      <c r="W362" s="27"/>
      <c r="X362" s="27"/>
      <c r="Y362" s="5"/>
      <c r="Z362" s="5"/>
      <c r="AA362" s="5"/>
      <c r="AB362" s="5"/>
      <c r="AC362" s="5"/>
      <c r="AD362" s="5"/>
      <c r="AE362" s="42"/>
      <c r="AF362" s="9"/>
      <c r="AG362" s="42"/>
      <c r="AH362" s="138" t="s">
        <v>511</v>
      </c>
      <c r="AI362" s="100">
        <v>0.16669999999999999</v>
      </c>
      <c r="AJ362" s="263">
        <v>0.16669999999999999</v>
      </c>
      <c r="AK362" s="5">
        <f t="shared" si="358"/>
        <v>1</v>
      </c>
      <c r="AL362" s="100">
        <v>0.16669999999999999</v>
      </c>
      <c r="AM362" s="100">
        <v>0.16669999999999999</v>
      </c>
      <c r="AN362" s="100">
        <v>0.16669999999999999</v>
      </c>
      <c r="AO362" s="100">
        <v>0.16669999999999999</v>
      </c>
      <c r="AP362" s="100">
        <v>0.16669999999999999</v>
      </c>
    </row>
    <row r="363" spans="1:42" ht="75" x14ac:dyDescent="0.25">
      <c r="A363" s="291"/>
      <c r="B363" s="171" t="s">
        <v>503</v>
      </c>
      <c r="C363" s="27">
        <v>0.1</v>
      </c>
      <c r="D363" s="27"/>
      <c r="E363" s="27"/>
      <c r="F363" s="42"/>
      <c r="G363" s="27"/>
      <c r="H363" s="27"/>
      <c r="I363" s="5"/>
      <c r="J363" s="27"/>
      <c r="K363" s="27"/>
      <c r="L363" s="5"/>
      <c r="M363" s="27"/>
      <c r="N363" s="27"/>
      <c r="O363" s="27"/>
      <c r="P363" s="27"/>
      <c r="Q363" s="27"/>
      <c r="R363" s="27"/>
      <c r="S363" s="27"/>
      <c r="T363" s="27"/>
      <c r="U363" s="27"/>
      <c r="V363" s="27"/>
      <c r="W363" s="27"/>
      <c r="X363" s="27"/>
      <c r="Y363" s="5"/>
      <c r="Z363" s="5"/>
      <c r="AA363" s="5"/>
      <c r="AB363" s="5"/>
      <c r="AC363" s="5"/>
      <c r="AD363" s="5"/>
      <c r="AE363" s="42"/>
      <c r="AF363" s="9"/>
      <c r="AG363" s="42"/>
      <c r="AH363" s="138" t="s">
        <v>512</v>
      </c>
      <c r="AI363" s="100">
        <v>0.16669999999999999</v>
      </c>
      <c r="AJ363" s="263">
        <v>0.16669999999999999</v>
      </c>
      <c r="AK363" s="5">
        <f t="shared" si="358"/>
        <v>1</v>
      </c>
      <c r="AL363" s="100">
        <v>0.16669999999999999</v>
      </c>
      <c r="AM363" s="100">
        <v>0.16669999999999999</v>
      </c>
      <c r="AN363" s="100">
        <v>0.16669999999999999</v>
      </c>
      <c r="AO363" s="100">
        <v>0.16669999999999999</v>
      </c>
      <c r="AP363" s="100">
        <v>0.16669999999999999</v>
      </c>
    </row>
    <row r="364" spans="1:42" ht="45" x14ac:dyDescent="0.25">
      <c r="A364" s="291"/>
      <c r="B364" s="151" t="s">
        <v>504</v>
      </c>
      <c r="C364" s="27">
        <v>0.1</v>
      </c>
      <c r="D364" s="27"/>
      <c r="E364" s="27"/>
      <c r="F364" s="42"/>
      <c r="G364" s="27"/>
      <c r="H364" s="27"/>
      <c r="I364" s="5"/>
      <c r="J364" s="27"/>
      <c r="K364" s="27"/>
      <c r="L364" s="5"/>
      <c r="M364" s="27"/>
      <c r="N364" s="27"/>
      <c r="O364" s="27"/>
      <c r="P364" s="27"/>
      <c r="Q364" s="27"/>
      <c r="R364" s="27"/>
      <c r="S364" s="27"/>
      <c r="T364" s="27"/>
      <c r="U364" s="27"/>
      <c r="V364" s="27"/>
      <c r="W364" s="27"/>
      <c r="X364" s="27"/>
      <c r="Y364" s="5"/>
      <c r="Z364" s="5"/>
      <c r="AA364" s="5"/>
      <c r="AB364" s="5"/>
      <c r="AC364" s="5"/>
      <c r="AD364" s="5"/>
      <c r="AE364" s="42"/>
      <c r="AF364" s="9"/>
      <c r="AG364" s="42"/>
      <c r="AH364" s="138" t="s">
        <v>513</v>
      </c>
      <c r="AI364" s="100">
        <v>0.16669999999999999</v>
      </c>
      <c r="AJ364" s="263">
        <v>0.16669999999999999</v>
      </c>
      <c r="AK364" s="5">
        <f t="shared" si="358"/>
        <v>1</v>
      </c>
      <c r="AL364" s="100">
        <v>0.16669999999999999</v>
      </c>
      <c r="AM364" s="100">
        <v>0.16669999999999999</v>
      </c>
      <c r="AN364" s="100">
        <v>0.16669999999999999</v>
      </c>
      <c r="AO364" s="100">
        <v>0.16669999999999999</v>
      </c>
      <c r="AP364" s="100">
        <v>0.16669999999999999</v>
      </c>
    </row>
    <row r="365" spans="1:42" ht="41.25" customHeight="1" x14ac:dyDescent="0.25">
      <c r="A365" s="291" t="s">
        <v>552</v>
      </c>
      <c r="B365" s="171" t="s">
        <v>505</v>
      </c>
      <c r="C365" s="27">
        <v>0.1</v>
      </c>
      <c r="D365" s="27"/>
      <c r="E365" s="27"/>
      <c r="F365" s="42"/>
      <c r="G365" s="27"/>
      <c r="H365" s="27"/>
      <c r="I365" s="5"/>
      <c r="J365" s="27"/>
      <c r="K365" s="27"/>
      <c r="L365" s="5"/>
      <c r="M365" s="27"/>
      <c r="N365" s="27"/>
      <c r="O365" s="27"/>
      <c r="P365" s="27"/>
      <c r="Q365" s="27"/>
      <c r="R365" s="27"/>
      <c r="S365" s="27"/>
      <c r="T365" s="27"/>
      <c r="U365" s="27"/>
      <c r="V365" s="27"/>
      <c r="W365" s="27"/>
      <c r="X365" s="27"/>
      <c r="Y365" s="5"/>
      <c r="Z365" s="5"/>
      <c r="AA365" s="5"/>
      <c r="AB365" s="5"/>
      <c r="AC365" s="5"/>
      <c r="AD365" s="5"/>
      <c r="AE365" s="42"/>
      <c r="AF365" s="9"/>
      <c r="AG365" s="42"/>
      <c r="AH365" s="138" t="s">
        <v>514</v>
      </c>
      <c r="AI365" s="100">
        <v>0.16669999999999999</v>
      </c>
      <c r="AJ365" s="263">
        <v>0.16669999999999999</v>
      </c>
      <c r="AK365" s="5">
        <f t="shared" si="358"/>
        <v>1</v>
      </c>
      <c r="AL365" s="100">
        <v>0.16669999999999999</v>
      </c>
      <c r="AM365" s="100">
        <v>0.16669999999999999</v>
      </c>
      <c r="AN365" s="100">
        <v>0.16669999999999999</v>
      </c>
      <c r="AO365" s="100">
        <v>0.16669999999999999</v>
      </c>
      <c r="AP365" s="100">
        <v>0.16669999999999999</v>
      </c>
    </row>
    <row r="366" spans="1:42" ht="45" x14ac:dyDescent="0.25">
      <c r="A366" s="291"/>
      <c r="B366" s="171" t="s">
        <v>506</v>
      </c>
      <c r="C366" s="27">
        <v>0.1</v>
      </c>
      <c r="D366" s="27"/>
      <c r="E366" s="27"/>
      <c r="F366" s="42"/>
      <c r="G366" s="27"/>
      <c r="H366" s="27"/>
      <c r="I366" s="5"/>
      <c r="J366" s="27"/>
      <c r="K366" s="27"/>
      <c r="L366" s="5"/>
      <c r="M366" s="27"/>
      <c r="N366" s="27"/>
      <c r="O366" s="27"/>
      <c r="P366" s="27"/>
      <c r="Q366" s="27"/>
      <c r="R366" s="27"/>
      <c r="S366" s="27"/>
      <c r="T366" s="27"/>
      <c r="U366" s="27"/>
      <c r="V366" s="27"/>
      <c r="W366" s="27"/>
      <c r="X366" s="27"/>
      <c r="Y366" s="5"/>
      <c r="Z366" s="5"/>
      <c r="AA366" s="5"/>
      <c r="AB366" s="5"/>
      <c r="AC366" s="5"/>
      <c r="AD366" s="5"/>
      <c r="AE366" s="42"/>
      <c r="AF366" s="9"/>
      <c r="AG366" s="42"/>
      <c r="AH366" s="138" t="s">
        <v>515</v>
      </c>
      <c r="AI366" s="263">
        <v>0.23</v>
      </c>
      <c r="AJ366" s="263">
        <f>+AI366*0.81</f>
        <v>0.18630000000000002</v>
      </c>
      <c r="AK366" s="393">
        <f t="shared" si="358"/>
        <v>0.81</v>
      </c>
      <c r="AL366" s="172">
        <v>0.23</v>
      </c>
      <c r="AM366" s="172">
        <v>0.23</v>
      </c>
      <c r="AN366" s="172">
        <v>0.23</v>
      </c>
      <c r="AO366" s="177">
        <v>0.04</v>
      </c>
      <c r="AP366" s="177">
        <v>0.04</v>
      </c>
    </row>
    <row r="367" spans="1:42" ht="30" customHeight="1" x14ac:dyDescent="0.25">
      <c r="A367" s="291"/>
      <c r="B367" s="171" t="s">
        <v>507</v>
      </c>
      <c r="C367" s="27">
        <v>0.1</v>
      </c>
      <c r="D367" s="27"/>
      <c r="E367" s="27"/>
      <c r="F367" s="42"/>
      <c r="G367" s="27"/>
      <c r="H367" s="27"/>
      <c r="I367" s="5"/>
      <c r="J367" s="27"/>
      <c r="K367" s="27"/>
      <c r="L367" s="5"/>
      <c r="M367" s="27"/>
      <c r="N367" s="27"/>
      <c r="O367" s="27"/>
      <c r="P367" s="27"/>
      <c r="Q367" s="27"/>
      <c r="R367" s="27"/>
      <c r="S367" s="27"/>
      <c r="T367" s="27"/>
      <c r="U367" s="27"/>
      <c r="V367" s="27"/>
      <c r="W367" s="27"/>
      <c r="X367" s="27"/>
      <c r="Y367" s="5"/>
      <c r="Z367" s="5"/>
      <c r="AA367" s="5"/>
      <c r="AB367" s="5"/>
      <c r="AC367" s="5"/>
      <c r="AD367" s="5"/>
      <c r="AE367" s="42"/>
      <c r="AF367" s="9"/>
      <c r="AG367" s="42"/>
      <c r="AH367" s="138" t="s">
        <v>516</v>
      </c>
      <c r="AI367" s="100">
        <v>0.16669999999999999</v>
      </c>
      <c r="AJ367" s="263">
        <v>0.16669999999999999</v>
      </c>
      <c r="AK367" s="5">
        <f t="shared" si="358"/>
        <v>1</v>
      </c>
      <c r="AL367" s="100">
        <v>0.16669999999999999</v>
      </c>
      <c r="AM367" s="100">
        <v>0.16669999999999999</v>
      </c>
      <c r="AN367" s="100">
        <v>0.16669999999999999</v>
      </c>
      <c r="AO367" s="100">
        <v>0.16669999999999999</v>
      </c>
      <c r="AP367" s="100">
        <v>0.16669999999999999</v>
      </c>
    </row>
    <row r="368" spans="1:42" ht="30" customHeight="1" x14ac:dyDescent="0.25">
      <c r="A368" s="291"/>
      <c r="B368" s="171" t="s">
        <v>508</v>
      </c>
      <c r="C368" s="27">
        <v>0.1</v>
      </c>
      <c r="D368" s="27"/>
      <c r="E368" s="27"/>
      <c r="F368" s="42"/>
      <c r="G368" s="27"/>
      <c r="H368" s="27"/>
      <c r="I368" s="5"/>
      <c r="J368" s="27"/>
      <c r="K368" s="27"/>
      <c r="L368" s="5"/>
      <c r="M368" s="27"/>
      <c r="N368" s="27"/>
      <c r="O368" s="27"/>
      <c r="P368" s="27"/>
      <c r="Q368" s="27"/>
      <c r="R368" s="27"/>
      <c r="S368" s="27"/>
      <c r="T368" s="27"/>
      <c r="U368" s="27"/>
      <c r="V368" s="27"/>
      <c r="W368" s="27"/>
      <c r="X368" s="27"/>
      <c r="Y368" s="5"/>
      <c r="Z368" s="5"/>
      <c r="AA368" s="5"/>
      <c r="AB368" s="5"/>
      <c r="AC368" s="5"/>
      <c r="AD368" s="5"/>
      <c r="AE368" s="42"/>
      <c r="AF368" s="9"/>
      <c r="AG368" s="42"/>
      <c r="AH368" s="138" t="s">
        <v>517</v>
      </c>
      <c r="AI368" s="100">
        <v>0.16669999999999999</v>
      </c>
      <c r="AJ368" s="263">
        <v>0.16669999999999999</v>
      </c>
      <c r="AK368" s="5">
        <f t="shared" si="358"/>
        <v>1</v>
      </c>
      <c r="AL368" s="100">
        <v>0.16669999999999999</v>
      </c>
      <c r="AM368" s="100">
        <v>0.16669999999999999</v>
      </c>
      <c r="AN368" s="100">
        <v>0.16669999999999999</v>
      </c>
      <c r="AO368" s="100">
        <v>0.16669999999999999</v>
      </c>
      <c r="AP368" s="100">
        <v>0.16669999999999999</v>
      </c>
    </row>
    <row r="369" spans="1:42" ht="48" customHeight="1" x14ac:dyDescent="0.25">
      <c r="A369" s="62"/>
      <c r="B369" s="272" t="s">
        <v>256</v>
      </c>
      <c r="C369" s="216">
        <v>0.05</v>
      </c>
      <c r="D369" s="46">
        <v>9.0909090909090912E-2</v>
      </c>
      <c r="E369" s="46">
        <v>9.0909090909090912E-2</v>
      </c>
      <c r="F369" s="10">
        <f t="shared" si="314"/>
        <v>1</v>
      </c>
      <c r="G369" s="46">
        <v>9.0909090909090912E-2</v>
      </c>
      <c r="H369" s="46">
        <v>9.0909090909090912E-2</v>
      </c>
      <c r="I369" s="10">
        <f>+H369/G369</f>
        <v>1</v>
      </c>
      <c r="J369" s="46">
        <v>9.0909090909090912E-2</v>
      </c>
      <c r="K369" s="46">
        <v>9.0909090909090912E-2</v>
      </c>
      <c r="L369" s="10">
        <f>+K369/J369</f>
        <v>1</v>
      </c>
      <c r="M369" s="46">
        <v>9.0909090909090912E-2</v>
      </c>
      <c r="N369" s="46">
        <v>9.0909090909090912E-2</v>
      </c>
      <c r="O369" s="46">
        <f>+N369/M369</f>
        <v>1</v>
      </c>
      <c r="P369" s="46">
        <v>9.0909090909090912E-2</v>
      </c>
      <c r="Q369" s="46">
        <v>9.0909090909090912E-2</v>
      </c>
      <c r="R369" s="46">
        <f>+Q369/P369</f>
        <v>1</v>
      </c>
      <c r="S369" s="46">
        <v>9.0909090909090912E-2</v>
      </c>
      <c r="T369" s="46">
        <v>9.0909090909090912E-2</v>
      </c>
      <c r="U369" s="46">
        <v>9.0909090909090912E-2</v>
      </c>
      <c r="V369" s="46">
        <v>9.0909090909090912E-2</v>
      </c>
      <c r="W369" s="46">
        <v>9.0909090909090912E-2</v>
      </c>
      <c r="X369" s="46">
        <v>9.0909090909090912E-2</v>
      </c>
      <c r="Y369" s="8">
        <f t="shared" si="316"/>
        <v>1.0000000000000002</v>
      </c>
      <c r="Z369" s="46">
        <f>+Z370</f>
        <v>0.45454545454545459</v>
      </c>
      <c r="AA369" s="46">
        <f t="shared" ref="AA369:AD369" si="359">+AA370</f>
        <v>0.45363636363636373</v>
      </c>
      <c r="AB369" s="46">
        <f t="shared" si="359"/>
        <v>9.0909090909085943E-4</v>
      </c>
      <c r="AC369" s="46">
        <f t="shared" si="359"/>
        <v>9.0909090909090912E-2</v>
      </c>
      <c r="AD369" s="46">
        <f t="shared" si="359"/>
        <v>0.54545454545454553</v>
      </c>
      <c r="AE369" s="46">
        <f>+AE370</f>
        <v>0.54636363636363638</v>
      </c>
      <c r="AF369" s="215"/>
      <c r="AG369" s="46">
        <v>0.54636363636363638</v>
      </c>
      <c r="AH369" s="46"/>
      <c r="AI369" s="46">
        <f>+AI371*$C$371+AI372*$C$372</f>
        <v>0.16669999999999999</v>
      </c>
      <c r="AJ369" s="46">
        <f>+AJ371*$C$371+AJ372*$C$372</f>
        <v>0.15836499999999998</v>
      </c>
      <c r="AK369" s="10">
        <f>+AJ369/AI369</f>
        <v>0.95</v>
      </c>
      <c r="AL369" s="46">
        <f t="shared" ref="AL369:AP369" si="360">+AL371*$C$371+AL372*$C$372</f>
        <v>0.16669999999999999</v>
      </c>
      <c r="AM369" s="46">
        <f t="shared" si="360"/>
        <v>0.16669999999999999</v>
      </c>
      <c r="AN369" s="46">
        <f t="shared" si="360"/>
        <v>0.16669999999999999</v>
      </c>
      <c r="AO369" s="46">
        <f t="shared" si="360"/>
        <v>0.16669999999999999</v>
      </c>
      <c r="AP369" s="46">
        <f t="shared" si="360"/>
        <v>0.16669999999999999</v>
      </c>
    </row>
    <row r="370" spans="1:42" ht="30" hidden="1" customHeight="1" x14ac:dyDescent="0.25">
      <c r="A370" s="139" t="s">
        <v>257</v>
      </c>
      <c r="B370" s="245" t="s">
        <v>258</v>
      </c>
      <c r="C370" s="178">
        <v>1</v>
      </c>
      <c r="D370" s="140">
        <v>9.0909090909090912E-2</v>
      </c>
      <c r="E370" s="140">
        <v>9.0909090909090912E-2</v>
      </c>
      <c r="F370" s="141">
        <f t="shared" si="314"/>
        <v>1</v>
      </c>
      <c r="G370" s="140">
        <v>9.0909090909090912E-2</v>
      </c>
      <c r="H370" s="140">
        <v>9.0909090909090912E-2</v>
      </c>
      <c r="I370" s="142">
        <f>+H370/G370</f>
        <v>1</v>
      </c>
      <c r="J370" s="140">
        <v>9.0909090909090912E-2</v>
      </c>
      <c r="K370" s="140">
        <v>0.09</v>
      </c>
      <c r="L370" s="142">
        <f>+K370/J370</f>
        <v>0.99</v>
      </c>
      <c r="M370" s="140">
        <v>9.0909090909090912E-2</v>
      </c>
      <c r="N370" s="140">
        <v>9.0909090909090912E-2</v>
      </c>
      <c r="O370" s="140">
        <f>+N370/M370</f>
        <v>1</v>
      </c>
      <c r="P370" s="140">
        <v>9.0909090909090912E-2</v>
      </c>
      <c r="Q370" s="140">
        <v>9.0909090909090912E-2</v>
      </c>
      <c r="R370" s="142">
        <f t="shared" ref="R370" si="361">+Q370/P370</f>
        <v>1</v>
      </c>
      <c r="S370" s="140">
        <v>9.0909090909090912E-2</v>
      </c>
      <c r="T370" s="140">
        <v>9.0909090909090912E-2</v>
      </c>
      <c r="U370" s="140">
        <v>9.0909090909090912E-2</v>
      </c>
      <c r="V370" s="140">
        <v>9.0909090909090912E-2</v>
      </c>
      <c r="W370" s="140">
        <v>9.0909090909090912E-2</v>
      </c>
      <c r="X370" s="140">
        <v>9.0909090909090912E-2</v>
      </c>
      <c r="Y370" s="142">
        <f t="shared" si="316"/>
        <v>1.0000000000000002</v>
      </c>
      <c r="Z370" s="142">
        <f t="shared" ref="Z370:AA370" si="362">+D370+G370+J370+M370+P370</f>
        <v>0.45454545454545459</v>
      </c>
      <c r="AA370" s="142">
        <f t="shared" si="362"/>
        <v>0.45363636363636373</v>
      </c>
      <c r="AB370" s="142">
        <f t="shared" ref="AB370" si="363">+Z370-AA370</f>
        <v>9.0909090909085943E-4</v>
      </c>
      <c r="AC370" s="142">
        <f t="shared" ref="AC370" si="364">+P370</f>
        <v>9.0909090909090912E-2</v>
      </c>
      <c r="AD370" s="142">
        <f t="shared" ref="AD370" si="365">+S370+T370+U370+V370+W370+X370</f>
        <v>0.54545454545454553</v>
      </c>
      <c r="AE370" s="141">
        <f>+AB370+AD370</f>
        <v>0.54636363636363638</v>
      </c>
      <c r="AF370" s="143" t="s">
        <v>259</v>
      </c>
      <c r="AG370" s="196"/>
      <c r="AH370" s="153"/>
    </row>
    <row r="371" spans="1:42" ht="30" x14ac:dyDescent="0.25">
      <c r="A371" s="291" t="s">
        <v>547</v>
      </c>
      <c r="B371" s="246" t="s">
        <v>430</v>
      </c>
      <c r="C371" s="166">
        <v>0.5</v>
      </c>
      <c r="D371" s="27"/>
      <c r="E371" s="27"/>
      <c r="F371" s="42"/>
      <c r="G371" s="27"/>
      <c r="H371" s="27"/>
      <c r="I371" s="5"/>
      <c r="J371" s="27"/>
      <c r="K371" s="27"/>
      <c r="L371" s="5"/>
      <c r="M371" s="27"/>
      <c r="N371" s="27"/>
      <c r="O371" s="27"/>
      <c r="P371" s="27"/>
      <c r="Q371" s="27"/>
      <c r="R371" s="5"/>
      <c r="S371" s="27"/>
      <c r="T371" s="27"/>
      <c r="U371" s="27"/>
      <c r="V371" s="27"/>
      <c r="W371" s="27"/>
      <c r="X371" s="27"/>
      <c r="Y371" s="5"/>
      <c r="Z371" s="5"/>
      <c r="AA371" s="5"/>
      <c r="AB371" s="5"/>
      <c r="AC371" s="5"/>
      <c r="AD371" s="5"/>
      <c r="AE371" s="42"/>
      <c r="AF371" s="9"/>
      <c r="AG371" s="42"/>
      <c r="AH371" s="146" t="s">
        <v>437</v>
      </c>
      <c r="AI371" s="100">
        <v>0.16669999999999999</v>
      </c>
      <c r="AJ371" s="253">
        <f>+AI371*0.9</f>
        <v>0.15003</v>
      </c>
      <c r="AK371" s="5">
        <f t="shared" ref="AK371:AK372" si="366">+AJ371/AI371</f>
        <v>0.9</v>
      </c>
      <c r="AL371" s="100">
        <v>0.16669999999999999</v>
      </c>
      <c r="AM371" s="100">
        <v>0.16669999999999999</v>
      </c>
      <c r="AN371" s="100">
        <v>0.16669999999999999</v>
      </c>
      <c r="AO371" s="100">
        <v>0.16669999999999999</v>
      </c>
      <c r="AP371" s="100">
        <v>0.16669999999999999</v>
      </c>
    </row>
    <row r="372" spans="1:42" ht="30" customHeight="1" x14ac:dyDescent="0.25">
      <c r="A372" s="291"/>
      <c r="B372" s="247" t="s">
        <v>431</v>
      </c>
      <c r="C372" s="166">
        <v>0.5</v>
      </c>
      <c r="D372" s="27"/>
      <c r="E372" s="27"/>
      <c r="F372" s="42"/>
      <c r="G372" s="27"/>
      <c r="H372" s="27"/>
      <c r="I372" s="5"/>
      <c r="J372" s="27"/>
      <c r="K372" s="27"/>
      <c r="L372" s="5"/>
      <c r="M372" s="27"/>
      <c r="N372" s="27"/>
      <c r="O372" s="27"/>
      <c r="P372" s="27"/>
      <c r="Q372" s="27"/>
      <c r="R372" s="5"/>
      <c r="S372" s="27"/>
      <c r="T372" s="27"/>
      <c r="U372" s="27"/>
      <c r="V372" s="27"/>
      <c r="W372" s="27"/>
      <c r="X372" s="27"/>
      <c r="Y372" s="5"/>
      <c r="Z372" s="5"/>
      <c r="AA372" s="5"/>
      <c r="AB372" s="5"/>
      <c r="AC372" s="5"/>
      <c r="AD372" s="5"/>
      <c r="AE372" s="42"/>
      <c r="AF372" s="9"/>
      <c r="AG372" s="42"/>
      <c r="AH372" s="146" t="s">
        <v>438</v>
      </c>
      <c r="AI372" s="100">
        <v>0.16669999999999999</v>
      </c>
      <c r="AJ372" s="263">
        <v>0.16669999999999999</v>
      </c>
      <c r="AK372" s="5">
        <f t="shared" si="366"/>
        <v>1</v>
      </c>
      <c r="AL372" s="100">
        <v>0.16669999999999999</v>
      </c>
      <c r="AM372" s="100">
        <v>0.16669999999999999</v>
      </c>
      <c r="AN372" s="100">
        <v>0.16669999999999999</v>
      </c>
      <c r="AO372" s="100">
        <v>0.16669999999999999</v>
      </c>
      <c r="AP372" s="100">
        <v>0.16669999999999999</v>
      </c>
    </row>
    <row r="373" spans="1:42" ht="30" customHeight="1" x14ac:dyDescent="0.25">
      <c r="A373" s="62"/>
      <c r="B373" s="273" t="s">
        <v>260</v>
      </c>
      <c r="C373" s="216">
        <v>0.2</v>
      </c>
      <c r="D373" s="46">
        <f>+D374</f>
        <v>0.2</v>
      </c>
      <c r="E373" s="46">
        <f>+E374</f>
        <v>0.18200000000000002</v>
      </c>
      <c r="F373" s="10">
        <f t="shared" si="314"/>
        <v>0.91</v>
      </c>
      <c r="G373" s="46">
        <f t="shared" ref="G373:Q373" si="367">+G374</f>
        <v>0.2</v>
      </c>
      <c r="H373" s="46">
        <f t="shared" si="367"/>
        <v>0.16400000000000001</v>
      </c>
      <c r="I373" s="10">
        <f>+H373/G373</f>
        <v>0.82</v>
      </c>
      <c r="J373" s="46">
        <f t="shared" si="367"/>
        <v>0.2</v>
      </c>
      <c r="K373" s="46">
        <f>20%*79%</f>
        <v>0.15800000000000003</v>
      </c>
      <c r="L373" s="10">
        <f>+K373/J373</f>
        <v>0.79000000000000015</v>
      </c>
      <c r="M373" s="46">
        <f t="shared" si="367"/>
        <v>0.2</v>
      </c>
      <c r="N373" s="46">
        <f t="shared" si="367"/>
        <v>0.19</v>
      </c>
      <c r="O373" s="46">
        <f>+N373/M373</f>
        <v>0.95</v>
      </c>
      <c r="P373" s="46">
        <f t="shared" si="367"/>
        <v>0.2</v>
      </c>
      <c r="Q373" s="46">
        <f t="shared" si="367"/>
        <v>0.2</v>
      </c>
      <c r="R373" s="46">
        <f>+Q373/P373</f>
        <v>1</v>
      </c>
      <c r="S373" s="46"/>
      <c r="T373" s="46"/>
      <c r="U373" s="46"/>
      <c r="V373" s="46"/>
      <c r="W373" s="46"/>
      <c r="X373" s="46"/>
      <c r="Y373" s="8">
        <f t="shared" si="316"/>
        <v>1</v>
      </c>
      <c r="Z373" s="46">
        <f>+Z374</f>
        <v>1</v>
      </c>
      <c r="AA373" s="46">
        <f t="shared" ref="AA373:AD373" si="368">+AA374</f>
        <v>0.89399999999999991</v>
      </c>
      <c r="AB373" s="46">
        <f t="shared" si="368"/>
        <v>0.10600000000000009</v>
      </c>
      <c r="AC373" s="46">
        <f t="shared" si="368"/>
        <v>0.2</v>
      </c>
      <c r="AD373" s="46">
        <f t="shared" si="368"/>
        <v>0</v>
      </c>
      <c r="AE373" s="46">
        <f>+AE374</f>
        <v>0.10600000000000009</v>
      </c>
      <c r="AF373" s="215"/>
      <c r="AG373" s="46">
        <v>0.10600000000000009</v>
      </c>
      <c r="AH373" s="46"/>
      <c r="AI373" s="46">
        <f>+AI383*$C$383</f>
        <v>0.16669999999999999</v>
      </c>
      <c r="AJ373" s="46">
        <f>+AJ383*$C$383</f>
        <v>0.16669999999999999</v>
      </c>
      <c r="AK373" s="10">
        <f>+AJ373/AI373</f>
        <v>1</v>
      </c>
      <c r="AL373" s="46">
        <f t="shared" ref="AL373:AP373" si="369">+AL383*$C$383</f>
        <v>0.16669999999999999</v>
      </c>
      <c r="AM373" s="46">
        <f t="shared" si="369"/>
        <v>0.16669999999999999</v>
      </c>
      <c r="AN373" s="46">
        <f t="shared" si="369"/>
        <v>0.16669999999999999</v>
      </c>
      <c r="AO373" s="46">
        <f t="shared" si="369"/>
        <v>0.16669999999999999</v>
      </c>
      <c r="AP373" s="46">
        <f t="shared" si="369"/>
        <v>0.16669999999999999</v>
      </c>
    </row>
    <row r="374" spans="1:42" ht="30" hidden="1" customHeight="1" x14ac:dyDescent="0.25">
      <c r="A374" s="73" t="s">
        <v>261</v>
      </c>
      <c r="B374" s="222" t="s">
        <v>262</v>
      </c>
      <c r="C374" s="164">
        <v>1</v>
      </c>
      <c r="D374" s="74">
        <v>0.2</v>
      </c>
      <c r="E374" s="74">
        <f>20%*91%</f>
        <v>0.18200000000000002</v>
      </c>
      <c r="F374" s="75">
        <f t="shared" si="314"/>
        <v>0.91</v>
      </c>
      <c r="G374" s="74">
        <v>0.2</v>
      </c>
      <c r="H374" s="74">
        <f>20%*82%</f>
        <v>0.16400000000000001</v>
      </c>
      <c r="I374" s="75">
        <f>+H374/G374</f>
        <v>0.82</v>
      </c>
      <c r="J374" s="74">
        <v>0.2</v>
      </c>
      <c r="K374" s="74">
        <f>20%*79%</f>
        <v>0.15800000000000003</v>
      </c>
      <c r="L374" s="75">
        <f>+K374/J374</f>
        <v>0.79000000000000015</v>
      </c>
      <c r="M374" s="74">
        <v>0.2</v>
      </c>
      <c r="N374" s="74">
        <f>20%*95%</f>
        <v>0.19</v>
      </c>
      <c r="O374" s="74">
        <f>+N374/M374</f>
        <v>0.95</v>
      </c>
      <c r="P374" s="74">
        <v>0.2</v>
      </c>
      <c r="Q374" s="74">
        <v>0.2</v>
      </c>
      <c r="R374" s="76">
        <f t="shared" ref="R374" si="370">+Q374/P374</f>
        <v>1</v>
      </c>
      <c r="S374" s="74"/>
      <c r="T374" s="74"/>
      <c r="U374" s="74"/>
      <c r="V374" s="74"/>
      <c r="W374" s="74"/>
      <c r="X374" s="74"/>
      <c r="Y374" s="76">
        <f t="shared" si="316"/>
        <v>1</v>
      </c>
      <c r="Z374" s="76">
        <f t="shared" ref="Z374:AA374" si="371">+D374+G374+J374+M374+P374</f>
        <v>1</v>
      </c>
      <c r="AA374" s="76">
        <f t="shared" si="371"/>
        <v>0.89399999999999991</v>
      </c>
      <c r="AB374" s="76">
        <f t="shared" ref="AB374" si="372">+Z374-AA374</f>
        <v>0.10600000000000009</v>
      </c>
      <c r="AC374" s="76">
        <f t="shared" ref="AC374" si="373">+P374</f>
        <v>0.2</v>
      </c>
      <c r="AD374" s="76">
        <f t="shared" ref="AD374" si="374">+S374+T374+U374+V374+W374+X374</f>
        <v>0</v>
      </c>
      <c r="AE374" s="75">
        <f>+AB374+AD374</f>
        <v>0.10600000000000009</v>
      </c>
      <c r="AF374" s="94"/>
      <c r="AG374" s="75"/>
      <c r="AH374" s="95"/>
    </row>
    <row r="375" spans="1:42" ht="30" hidden="1" customHeight="1" x14ac:dyDescent="0.25">
      <c r="A375" s="14"/>
      <c r="B375" s="248"/>
      <c r="C375" s="61"/>
      <c r="D375" s="26"/>
      <c r="E375" s="26"/>
      <c r="F375" s="26"/>
      <c r="G375" s="26"/>
      <c r="H375" s="39"/>
      <c r="I375" s="26"/>
      <c r="J375" s="26"/>
      <c r="K375" s="26"/>
      <c r="L375" s="26"/>
      <c r="M375" s="26"/>
      <c r="N375" s="26"/>
      <c r="O375" s="26"/>
      <c r="P375" s="26"/>
      <c r="Q375" s="26"/>
      <c r="R375" s="26"/>
      <c r="S375" s="26"/>
      <c r="T375" s="26"/>
      <c r="U375" s="26"/>
      <c r="V375" s="26"/>
      <c r="W375" s="26"/>
      <c r="X375" s="26"/>
      <c r="Y375" s="25"/>
      <c r="Z375" s="26"/>
      <c r="AA375" s="26"/>
      <c r="AB375" s="26"/>
      <c r="AC375" s="26"/>
      <c r="AD375" s="26"/>
      <c r="AE375" s="26"/>
      <c r="AF375" s="47"/>
      <c r="AG375" s="26"/>
      <c r="AH375" s="72"/>
    </row>
    <row r="376" spans="1:42" ht="30" hidden="1" customHeight="1" x14ac:dyDescent="0.25">
      <c r="A376" s="14"/>
      <c r="B376" s="248"/>
      <c r="C376" s="61"/>
      <c r="D376" s="26"/>
      <c r="E376" s="26"/>
      <c r="F376" s="26"/>
      <c r="G376" s="26"/>
      <c r="H376" s="39"/>
      <c r="I376" s="26"/>
      <c r="J376" s="26"/>
      <c r="K376" s="26"/>
      <c r="L376" s="26"/>
      <c r="M376" s="26"/>
      <c r="N376" s="26"/>
      <c r="O376" s="26"/>
      <c r="P376" s="26"/>
      <c r="Q376" s="26"/>
      <c r="R376" s="26"/>
      <c r="S376" s="26"/>
      <c r="T376" s="26"/>
      <c r="U376" s="26"/>
      <c r="V376" s="26"/>
      <c r="W376" s="26"/>
      <c r="X376" s="26"/>
      <c r="Y376" s="25"/>
      <c r="Z376" s="26"/>
      <c r="AA376" s="26"/>
      <c r="AB376" s="26"/>
      <c r="AC376" s="26"/>
      <c r="AD376" s="26"/>
      <c r="AE376" s="26"/>
      <c r="AF376" s="47"/>
      <c r="AG376" s="26"/>
      <c r="AH376" s="72"/>
    </row>
    <row r="377" spans="1:42" ht="30" hidden="1" customHeight="1" x14ac:dyDescent="0.25">
      <c r="A377" s="14"/>
      <c r="B377" s="248"/>
      <c r="C377" s="61"/>
      <c r="D377" s="26"/>
      <c r="E377" s="26"/>
      <c r="F377" s="26"/>
      <c r="G377" s="26"/>
      <c r="H377" s="39"/>
      <c r="I377" s="26"/>
      <c r="J377" s="26"/>
      <c r="K377" s="26"/>
      <c r="L377" s="26"/>
      <c r="M377" s="26"/>
      <c r="N377" s="26"/>
      <c r="O377" s="26"/>
      <c r="P377" s="26"/>
      <c r="Q377" s="26"/>
      <c r="R377" s="26"/>
      <c r="S377" s="26"/>
      <c r="T377" s="26"/>
      <c r="U377" s="26"/>
      <c r="V377" s="26"/>
      <c r="W377" s="26"/>
      <c r="X377" s="26"/>
      <c r="Y377" s="25">
        <f>SUM(D377:X377)</f>
        <v>0</v>
      </c>
      <c r="Z377" s="26"/>
      <c r="AA377" s="26"/>
      <c r="AB377" s="26"/>
      <c r="AC377" s="26"/>
      <c r="AD377" s="26"/>
      <c r="AE377" s="26"/>
      <c r="AF377" s="47"/>
      <c r="AG377" s="26"/>
      <c r="AH377" s="72"/>
    </row>
    <row r="378" spans="1:42" ht="30" hidden="1" customHeight="1" x14ac:dyDescent="0.25">
      <c r="A378" s="14"/>
      <c r="B378" s="248"/>
      <c r="C378" s="61"/>
      <c r="D378" s="26"/>
      <c r="E378" s="26"/>
      <c r="F378" s="26"/>
      <c r="G378" s="26"/>
      <c r="H378" s="39"/>
      <c r="I378" s="26"/>
      <c r="J378" s="26"/>
      <c r="K378" s="26"/>
      <c r="L378" s="26"/>
      <c r="M378" s="26"/>
      <c r="N378" s="26"/>
      <c r="O378" s="26"/>
      <c r="P378" s="26"/>
      <c r="Q378" s="26"/>
      <c r="R378" s="26"/>
      <c r="S378" s="26"/>
      <c r="T378" s="26"/>
      <c r="U378" s="26"/>
      <c r="V378" s="26"/>
      <c r="W378" s="26"/>
      <c r="X378" s="26"/>
      <c r="Y378" s="25">
        <f>SUM(D378:X378)</f>
        <v>0</v>
      </c>
      <c r="Z378" s="26"/>
      <c r="AA378" s="26"/>
      <c r="AB378" s="26"/>
      <c r="AC378" s="26"/>
      <c r="AD378" s="26"/>
      <c r="AE378" s="26"/>
      <c r="AF378" s="47"/>
      <c r="AG378" s="26"/>
      <c r="AH378" s="72"/>
    </row>
    <row r="379" spans="1:42" ht="30" hidden="1" customHeight="1" x14ac:dyDescent="0.25">
      <c r="A379" s="14"/>
      <c r="B379" s="248"/>
      <c r="C379" s="61"/>
      <c r="D379" s="26"/>
      <c r="E379" s="26"/>
      <c r="F379" s="26"/>
      <c r="G379" s="26"/>
      <c r="H379" s="39"/>
      <c r="I379" s="26"/>
      <c r="J379" s="26"/>
      <c r="K379" s="26"/>
      <c r="L379" s="26"/>
      <c r="M379" s="26"/>
      <c r="N379" s="26"/>
      <c r="O379" s="26"/>
      <c r="P379" s="26"/>
      <c r="Q379" s="26"/>
      <c r="R379" s="26"/>
      <c r="S379" s="26"/>
      <c r="T379" s="26"/>
      <c r="U379" s="26"/>
      <c r="V379" s="26"/>
      <c r="W379" s="26"/>
      <c r="X379" s="26"/>
      <c r="Y379" s="25">
        <f>SUM(D379:X379)</f>
        <v>0</v>
      </c>
      <c r="Z379" s="26"/>
      <c r="AA379" s="26"/>
      <c r="AB379" s="26"/>
      <c r="AC379" s="26"/>
      <c r="AD379" s="26"/>
      <c r="AE379" s="26"/>
      <c r="AF379" s="47"/>
      <c r="AG379" s="26"/>
      <c r="AH379" s="72"/>
    </row>
    <row r="380" spans="1:42" ht="30" hidden="1" customHeight="1" x14ac:dyDescent="0.25">
      <c r="A380" s="14"/>
      <c r="B380" s="239"/>
      <c r="C380" s="125"/>
      <c r="D380" s="26"/>
      <c r="E380" s="26"/>
      <c r="F380" s="26"/>
      <c r="G380" s="26"/>
      <c r="H380" s="39"/>
      <c r="I380" s="26"/>
      <c r="J380" s="26"/>
      <c r="K380" s="26"/>
      <c r="L380" s="26"/>
      <c r="M380" s="26"/>
      <c r="N380" s="26"/>
      <c r="O380" s="26"/>
      <c r="P380" s="26"/>
      <c r="Q380" s="26"/>
      <c r="R380" s="26"/>
      <c r="S380" s="26"/>
      <c r="T380" s="26"/>
      <c r="U380" s="26"/>
      <c r="V380" s="26"/>
      <c r="W380" s="26"/>
      <c r="X380" s="26"/>
      <c r="Y380" s="25">
        <f>SUM(D380:X380)</f>
        <v>0</v>
      </c>
      <c r="Z380" s="26"/>
      <c r="AA380" s="26"/>
      <c r="AB380" s="26"/>
      <c r="AC380" s="26"/>
      <c r="AD380" s="26"/>
      <c r="AE380" s="26"/>
      <c r="AF380" s="47"/>
      <c r="AG380" s="26"/>
      <c r="AH380" s="72"/>
    </row>
    <row r="381" spans="1:42" ht="30" hidden="1" customHeight="1" x14ac:dyDescent="0.25">
      <c r="A381" s="14"/>
      <c r="B381" s="239"/>
      <c r="C381" s="125"/>
      <c r="D381" s="26"/>
      <c r="E381" s="26"/>
      <c r="F381" s="26"/>
      <c r="G381" s="26"/>
      <c r="H381" s="39"/>
      <c r="I381" s="26"/>
      <c r="J381" s="26"/>
      <c r="K381" s="26"/>
      <c r="L381" s="26"/>
      <c r="M381" s="26"/>
      <c r="N381" s="26"/>
      <c r="O381" s="26"/>
      <c r="P381" s="26"/>
      <c r="Q381" s="26"/>
      <c r="R381" s="26"/>
      <c r="S381" s="26"/>
      <c r="T381" s="26"/>
      <c r="U381" s="26"/>
      <c r="V381" s="26"/>
      <c r="W381" s="26"/>
      <c r="X381" s="26"/>
      <c r="Y381" s="40"/>
      <c r="Z381" s="26"/>
      <c r="AA381" s="26"/>
      <c r="AB381" s="26"/>
      <c r="AC381" s="26"/>
      <c r="AD381" s="26"/>
      <c r="AE381" s="26"/>
      <c r="AF381" s="47"/>
      <c r="AG381" s="26"/>
      <c r="AH381" s="72"/>
    </row>
    <row r="382" spans="1:42" ht="30" hidden="1" customHeight="1" x14ac:dyDescent="0.25">
      <c r="A382" s="179"/>
      <c r="B382" s="240" t="s">
        <v>17</v>
      </c>
      <c r="C382" s="190"/>
      <c r="D382" s="363"/>
      <c r="E382" s="358"/>
      <c r="F382" s="358"/>
      <c r="G382" s="358"/>
      <c r="H382" s="358"/>
      <c r="I382" s="358"/>
      <c r="J382" s="358"/>
      <c r="K382" s="358"/>
      <c r="L382" s="358"/>
      <c r="M382" s="358"/>
      <c r="N382" s="358"/>
      <c r="O382" s="358"/>
      <c r="P382" s="358"/>
      <c r="Q382" s="358"/>
      <c r="R382" s="358"/>
      <c r="S382" s="358"/>
      <c r="T382" s="358"/>
      <c r="U382" s="358"/>
      <c r="V382" s="358"/>
      <c r="W382" s="358"/>
      <c r="X382" s="358"/>
      <c r="Y382" s="359"/>
    </row>
    <row r="383" spans="1:42" ht="90.75" customHeight="1" x14ac:dyDescent="0.25">
      <c r="A383" s="129" t="s">
        <v>549</v>
      </c>
      <c r="B383" s="151" t="s">
        <v>457</v>
      </c>
      <c r="C383" s="5">
        <v>1</v>
      </c>
      <c r="D383" s="184"/>
      <c r="E383" s="184"/>
      <c r="F383" s="184"/>
      <c r="G383" s="184"/>
      <c r="H383" s="184"/>
      <c r="I383" s="184"/>
      <c r="J383" s="184"/>
      <c r="K383" s="184"/>
      <c r="L383" s="184"/>
      <c r="M383" s="184"/>
      <c r="N383" s="184"/>
      <c r="O383" s="184"/>
      <c r="P383" s="184"/>
      <c r="Q383" s="184"/>
      <c r="R383" s="184"/>
      <c r="S383" s="184"/>
      <c r="T383" s="184"/>
      <c r="U383" s="184"/>
      <c r="V383" s="184"/>
      <c r="W383" s="184"/>
      <c r="X383" s="184"/>
      <c r="Y383" s="184"/>
      <c r="Z383" s="133"/>
      <c r="AA383" s="133"/>
      <c r="AB383" s="133"/>
      <c r="AC383" s="133"/>
      <c r="AD383" s="133"/>
      <c r="AE383" s="133"/>
      <c r="AF383" s="185"/>
      <c r="AG383" s="133"/>
      <c r="AH383" s="176" t="s">
        <v>463</v>
      </c>
      <c r="AI383" s="100">
        <v>0.16669999999999999</v>
      </c>
      <c r="AJ383" s="263">
        <v>0.16669999999999999</v>
      </c>
      <c r="AK383" s="5">
        <f t="shared" ref="AK383:AK384" si="375">+AJ383/AI383</f>
        <v>1</v>
      </c>
      <c r="AL383" s="100">
        <v>0.16669999999999999</v>
      </c>
      <c r="AM383" s="100">
        <v>0.16669999999999999</v>
      </c>
      <c r="AN383" s="100">
        <v>0.16669999999999999</v>
      </c>
      <c r="AO383" s="100">
        <v>0.16669999999999999</v>
      </c>
      <c r="AP383" s="100">
        <v>0.16669999999999999</v>
      </c>
    </row>
    <row r="384" spans="1:42" ht="30" customHeight="1" x14ac:dyDescent="0.25">
      <c r="A384" s="384" t="s">
        <v>27</v>
      </c>
      <c r="B384" s="385"/>
      <c r="C384" s="180">
        <f>+C373+C369+C354+C345+C329+C316</f>
        <v>1</v>
      </c>
      <c r="D384" s="180">
        <f>+D316*$C$316+D329*$C$329+D345*$C$345+D354*$C$354+D369*$C$369+D373*$C$373</f>
        <v>0.25604545454545458</v>
      </c>
      <c r="E384" s="180">
        <f>+E316*$C$316+E329*$C$329+E345*$C$345+E354*$C$354+E369*$C$369+E373*$C$373</f>
        <v>0.17557045454545456</v>
      </c>
      <c r="F384" s="180">
        <f t="shared" ref="F384" si="376">+E384/D384</f>
        <v>0.6857003372980649</v>
      </c>
      <c r="G384" s="180">
        <f>+G316*$C$316+G329*$C$329+G345*$C$345+G354*$C$354+G369*$C$369+G373*$C$373</f>
        <v>0.30759545454545456</v>
      </c>
      <c r="H384" s="180">
        <f>+H316*$C$316+H329*$C$329+H345*$C$345+H354*$C$354+H369*$C$369+H373*$C$373</f>
        <v>0.29669545454545454</v>
      </c>
      <c r="I384" s="181">
        <f>+H384/G384</f>
        <v>0.96456384566505582</v>
      </c>
      <c r="J384" s="180">
        <f>+J316*$C$316+J329*$C$329+J345*$C$345+J354*$C$354+J369*$C$369+J373*$C$373</f>
        <v>6.7595454545454556E-2</v>
      </c>
      <c r="K384" s="180">
        <f>+K316*$C$316+K329*$C$329+K345*$C$345+K354*$C$354+K369*$C$369+K373*$C$373</f>
        <v>5.7545454545454559E-2</v>
      </c>
      <c r="L384" s="181">
        <f>+K384/J384</f>
        <v>0.85132136372806144</v>
      </c>
      <c r="M384" s="180">
        <f>+M316*$C$316+M329*$C$329+M345*$C$345+M354*$C$354+M369*$C$369+M373*$C$373</f>
        <v>6.7595454545454556E-2</v>
      </c>
      <c r="N384" s="182">
        <f>+N316*$C$316+N329*$C$329+N345*$C$345+N354*$C$354+N369*$C$369+N373*$C$373</f>
        <v>6.5595454545454554E-2</v>
      </c>
      <c r="O384" s="180">
        <f>+N384/M384</f>
        <v>0.9704122116871764</v>
      </c>
      <c r="P384" s="180">
        <f>+P316*$C$316+P329*$C$329+P345*$C$345+P354*$C$354+P369*$C$369+P373*$C$373</f>
        <v>6.7595454545454556E-2</v>
      </c>
      <c r="Q384" s="180">
        <f>+Q316*$C$316+Q329*$C$329+Q345*$C$345+Q354*$C$354+Q369*$C$369+Q373*$C$373</f>
        <v>6.7595454545454556E-2</v>
      </c>
      <c r="R384" s="180">
        <f>+Q384/P384</f>
        <v>1</v>
      </c>
      <c r="S384" s="180">
        <f t="shared" ref="S384:X384" si="377">+S316*$C$316+S329*$C$329+S345*$C$345+S354*$C$354+S369*$C$369+S373*$C$373</f>
        <v>3.8928787878787882E-2</v>
      </c>
      <c r="T384" s="180">
        <f t="shared" si="377"/>
        <v>3.8928787878787882E-2</v>
      </c>
      <c r="U384" s="180">
        <f t="shared" si="377"/>
        <v>3.8928787878787882E-2</v>
      </c>
      <c r="V384" s="180">
        <f t="shared" si="377"/>
        <v>3.8928787878787882E-2</v>
      </c>
      <c r="W384" s="180">
        <f t="shared" si="377"/>
        <v>3.8928787878787882E-2</v>
      </c>
      <c r="X384" s="180">
        <f t="shared" si="377"/>
        <v>3.8928787878787882E-2</v>
      </c>
      <c r="Y384" s="91">
        <f>+D384+G384+J384+M384+P384+S384+T384+U384+V384+W384+X384</f>
        <v>0.99999999999999989</v>
      </c>
      <c r="Z384" s="180">
        <f t="shared" ref="Z384:AE384" si="378">+Z316*$C$316+Z329*$C$329+Z345*$C$345+Z354*$C$354+Z369*$C$369+Z373*$C$373</f>
        <v>0.76642727272727273</v>
      </c>
      <c r="AA384" s="180">
        <f t="shared" si="378"/>
        <v>0.66295681818181817</v>
      </c>
      <c r="AB384" s="180">
        <f t="shared" si="378"/>
        <v>0.10347045454545457</v>
      </c>
      <c r="AC384" s="180">
        <f t="shared" si="378"/>
        <v>6.7595454545454556E-2</v>
      </c>
      <c r="AD384" s="180">
        <f t="shared" si="378"/>
        <v>0.23357272727272732</v>
      </c>
      <c r="AE384" s="180">
        <f t="shared" si="378"/>
        <v>0.33704318181818183</v>
      </c>
      <c r="AF384" s="183"/>
      <c r="AG384" s="180">
        <v>0.33704318181818183</v>
      </c>
      <c r="AH384" s="180"/>
      <c r="AI384" s="180">
        <f>+(AI316*$C$316+AI329*$C$329+AI345*$C$345+AI354*$C$354+AI369*$C$369+AI373*$C$373)*$AG$384</f>
        <v>7.6392278355736379E-2</v>
      </c>
      <c r="AJ384" s="180">
        <f>+(AJ316*$C$316+AJ329*$C$329+AJ345*$C$345+AJ354*$C$354+AJ369*$C$369+AJ373*$C$373)*$AG$384</f>
        <v>7.4338988642798184E-2</v>
      </c>
      <c r="AK384" s="255">
        <f t="shared" si="375"/>
        <v>0.97312176365029157</v>
      </c>
      <c r="AL384" s="180">
        <f t="shared" ref="AL384:AP384" si="379">+(AL316*$C$316+AL329*$C$329+AL345*$C$345+AL354*$C$354+AL369*$C$369+AL373*$C$373)*$AG$384</f>
        <v>6.0822231528463645E-2</v>
      </c>
      <c r="AM384" s="180">
        <f t="shared" si="379"/>
        <v>4.6118587904372725E-2</v>
      </c>
      <c r="AN384" s="180">
        <f t="shared" si="379"/>
        <v>6.121394311437274E-2</v>
      </c>
      <c r="AO384" s="180">
        <f t="shared" si="379"/>
        <v>4.0400852550736367E-2</v>
      </c>
      <c r="AP384" s="180">
        <f t="shared" si="379"/>
        <v>5.0273348192359096E-2</v>
      </c>
    </row>
    <row r="385" spans="1:42" ht="30" customHeight="1" x14ac:dyDescent="0.25">
      <c r="A385" s="63"/>
      <c r="B385" s="249"/>
      <c r="C385" s="206"/>
      <c r="D385" s="64"/>
      <c r="E385" s="64"/>
      <c r="F385" s="64"/>
      <c r="G385" s="64"/>
      <c r="H385" s="57"/>
      <c r="I385" s="64"/>
      <c r="J385" s="64"/>
      <c r="K385" s="64"/>
      <c r="L385" s="64"/>
      <c r="M385" s="64"/>
      <c r="N385" s="64"/>
      <c r="O385" s="64"/>
      <c r="P385" s="64"/>
      <c r="Q385" s="64"/>
      <c r="R385" s="64"/>
      <c r="S385" s="64"/>
      <c r="T385" s="64"/>
      <c r="U385" s="64"/>
      <c r="V385" s="64"/>
      <c r="W385" s="64"/>
      <c r="X385" s="64"/>
      <c r="Z385" s="64"/>
      <c r="AA385" s="64"/>
      <c r="AB385" s="64"/>
      <c r="AC385" s="64"/>
      <c r="AD385" s="64"/>
      <c r="AE385" s="64"/>
      <c r="AF385" s="65"/>
      <c r="AG385" s="64"/>
      <c r="AH385" s="64"/>
    </row>
    <row r="386" spans="1:42" ht="30" customHeight="1" x14ac:dyDescent="0.25">
      <c r="H386" s="19"/>
      <c r="AD386" s="2"/>
      <c r="AE386" s="2"/>
      <c r="AG386" s="2"/>
      <c r="AH386" s="2"/>
    </row>
    <row r="387" spans="1:42" ht="30" customHeight="1" x14ac:dyDescent="0.25">
      <c r="A387" s="342" t="s">
        <v>0</v>
      </c>
      <c r="B387" s="342"/>
      <c r="C387" s="342"/>
      <c r="D387" s="342"/>
      <c r="E387" s="342"/>
      <c r="F387" s="342"/>
      <c r="G387" s="342"/>
      <c r="H387" s="342"/>
      <c r="I387" s="342"/>
      <c r="J387" s="342"/>
      <c r="K387" s="342"/>
      <c r="L387" s="342"/>
      <c r="M387" s="342"/>
      <c r="N387" s="342"/>
      <c r="O387" s="342"/>
      <c r="P387" s="342"/>
      <c r="Q387" s="342"/>
      <c r="R387" s="342"/>
      <c r="S387" s="342"/>
      <c r="T387" s="342"/>
      <c r="U387" s="342"/>
      <c r="V387" s="342"/>
      <c r="W387" s="342"/>
      <c r="X387" s="342"/>
      <c r="Y387" s="342"/>
      <c r="Z387" s="342"/>
      <c r="AA387" s="342"/>
      <c r="AB387" s="342"/>
      <c r="AC387" s="342"/>
      <c r="AD387" s="342"/>
      <c r="AE387" s="342"/>
      <c r="AF387" s="342"/>
      <c r="AG387" s="342"/>
      <c r="AH387" s="342"/>
      <c r="AI387" s="342"/>
      <c r="AJ387" s="342"/>
      <c r="AK387" s="342"/>
      <c r="AL387" s="342"/>
      <c r="AM387" s="342"/>
      <c r="AN387" s="342"/>
      <c r="AO387" s="342"/>
      <c r="AP387" s="342"/>
    </row>
    <row r="388" spans="1:42" ht="30" customHeight="1" x14ac:dyDescent="0.25">
      <c r="A388" s="342" t="s">
        <v>1</v>
      </c>
      <c r="B388" s="342"/>
      <c r="C388" s="342"/>
      <c r="D388" s="342"/>
      <c r="E388" s="342"/>
      <c r="F388" s="342"/>
      <c r="G388" s="342"/>
      <c r="H388" s="342"/>
      <c r="I388" s="342"/>
      <c r="J388" s="342"/>
      <c r="K388" s="342"/>
      <c r="L388" s="342"/>
      <c r="M388" s="342"/>
      <c r="N388" s="342"/>
      <c r="O388" s="342"/>
      <c r="P388" s="342"/>
      <c r="Q388" s="342"/>
      <c r="R388" s="342"/>
      <c r="S388" s="342"/>
      <c r="T388" s="342"/>
      <c r="U388" s="342"/>
      <c r="V388" s="342"/>
      <c r="W388" s="342"/>
      <c r="X388" s="342"/>
      <c r="Y388" s="342"/>
    </row>
    <row r="389" spans="1:42" ht="30" customHeight="1" x14ac:dyDescent="0.25">
      <c r="A389" s="342" t="s">
        <v>2</v>
      </c>
      <c r="B389" s="342"/>
      <c r="C389" s="342"/>
      <c r="D389" s="342"/>
      <c r="E389" s="342"/>
      <c r="F389" s="342"/>
      <c r="G389" s="342"/>
      <c r="H389" s="342"/>
      <c r="I389" s="342"/>
      <c r="J389" s="342"/>
      <c r="K389" s="342"/>
      <c r="L389" s="342"/>
      <c r="M389" s="342"/>
      <c r="N389" s="342"/>
      <c r="O389" s="342"/>
      <c r="P389" s="342"/>
      <c r="Q389" s="342"/>
      <c r="R389" s="342"/>
      <c r="S389" s="342"/>
      <c r="T389" s="342"/>
      <c r="U389" s="342"/>
      <c r="V389" s="342"/>
      <c r="W389" s="342"/>
      <c r="X389" s="342"/>
      <c r="Y389" s="342"/>
    </row>
    <row r="390" spans="1:42" ht="69.75" customHeight="1" x14ac:dyDescent="0.25">
      <c r="A390" s="386" t="s">
        <v>263</v>
      </c>
      <c r="B390" s="386"/>
      <c r="C390" s="386"/>
      <c r="D390" s="386"/>
      <c r="E390" s="386"/>
      <c r="F390" s="386"/>
      <c r="G390" s="386"/>
      <c r="H390" s="386"/>
      <c r="I390" s="386"/>
      <c r="J390" s="386"/>
      <c r="K390" s="386"/>
      <c r="L390" s="386"/>
      <c r="M390" s="386"/>
      <c r="N390" s="386"/>
      <c r="O390" s="386"/>
      <c r="P390" s="386"/>
      <c r="Q390" s="386"/>
      <c r="R390" s="386"/>
      <c r="S390" s="386"/>
      <c r="T390" s="386"/>
      <c r="U390" s="386"/>
      <c r="V390" s="386"/>
      <c r="W390" s="386"/>
      <c r="X390" s="386"/>
      <c r="Y390" s="386"/>
      <c r="Z390" s="386"/>
      <c r="AA390" s="386"/>
      <c r="AB390" s="386"/>
      <c r="AC390" s="386"/>
      <c r="AD390" s="386"/>
      <c r="AE390" s="386"/>
      <c r="AF390" s="386"/>
      <c r="AG390" s="386"/>
      <c r="AH390" s="386"/>
      <c r="AI390" s="386"/>
      <c r="AJ390" s="386"/>
      <c r="AK390" s="386"/>
      <c r="AL390" s="386"/>
      <c r="AM390" s="386"/>
      <c r="AN390" s="386"/>
      <c r="AO390" s="386"/>
      <c r="AP390" s="386"/>
    </row>
    <row r="391" spans="1:42" ht="30" customHeight="1" x14ac:dyDescent="0.25">
      <c r="A391" s="342" t="s">
        <v>29</v>
      </c>
      <c r="B391" s="342"/>
      <c r="C391" s="342"/>
      <c r="D391" s="342"/>
      <c r="E391" s="342"/>
      <c r="F391" s="342"/>
      <c r="G391" s="342"/>
      <c r="H391" s="342"/>
      <c r="I391" s="342"/>
      <c r="J391" s="342"/>
      <c r="K391" s="342"/>
      <c r="L391" s="342"/>
      <c r="M391" s="342"/>
      <c r="N391" s="342"/>
      <c r="O391" s="342"/>
      <c r="P391" s="342"/>
      <c r="Q391" s="342"/>
      <c r="R391" s="342"/>
      <c r="S391" s="342"/>
      <c r="T391" s="342"/>
      <c r="U391" s="342"/>
      <c r="V391" s="342"/>
      <c r="W391" s="342"/>
      <c r="X391" s="342"/>
      <c r="Y391" s="342"/>
    </row>
    <row r="392" spans="1:42" ht="30" customHeight="1" x14ac:dyDescent="0.25">
      <c r="A392" s="66"/>
      <c r="B392" s="250"/>
      <c r="C392" s="210"/>
      <c r="D392" s="66"/>
      <c r="E392" s="66"/>
      <c r="F392" s="66"/>
      <c r="G392" s="66"/>
      <c r="H392" s="66"/>
      <c r="I392" s="66"/>
      <c r="J392" s="66"/>
      <c r="K392" s="66"/>
      <c r="L392" s="66"/>
      <c r="AI392" s="322" t="s">
        <v>556</v>
      </c>
      <c r="AJ392" s="322"/>
      <c r="AK392" s="322"/>
      <c r="AL392" s="322"/>
      <c r="AM392" s="322"/>
      <c r="AN392" s="322"/>
      <c r="AO392" s="322"/>
      <c r="AP392" s="322"/>
    </row>
    <row r="393" spans="1:42" ht="30" customHeight="1" x14ac:dyDescent="0.25">
      <c r="A393" s="335" t="s">
        <v>30</v>
      </c>
      <c r="B393" s="346" t="s">
        <v>31</v>
      </c>
      <c r="C393" s="335" t="s">
        <v>5</v>
      </c>
      <c r="D393" s="348" t="s">
        <v>32</v>
      </c>
      <c r="E393" s="349"/>
      <c r="F393" s="349"/>
      <c r="G393" s="349"/>
      <c r="H393" s="349"/>
      <c r="I393" s="349"/>
      <c r="J393" s="349"/>
      <c r="K393" s="349"/>
      <c r="L393" s="349"/>
      <c r="M393" s="349"/>
      <c r="N393" s="349"/>
      <c r="O393" s="349"/>
      <c r="P393" s="349"/>
      <c r="Q393" s="349"/>
      <c r="R393" s="349"/>
      <c r="S393" s="349"/>
      <c r="T393" s="349"/>
      <c r="U393" s="349"/>
      <c r="V393" s="349"/>
      <c r="W393" s="349"/>
      <c r="X393" s="349"/>
      <c r="Y393" s="350"/>
      <c r="Z393" s="340" t="s">
        <v>7</v>
      </c>
      <c r="AA393" s="340" t="s">
        <v>8</v>
      </c>
      <c r="AB393" s="340" t="s">
        <v>9</v>
      </c>
      <c r="AC393" s="341" t="s">
        <v>10</v>
      </c>
      <c r="AD393" s="292" t="s">
        <v>11</v>
      </c>
      <c r="AE393" s="292" t="s">
        <v>12</v>
      </c>
      <c r="AF393" s="329" t="s">
        <v>13</v>
      </c>
      <c r="AG393" s="292" t="s">
        <v>14</v>
      </c>
      <c r="AH393" s="283" t="s">
        <v>280</v>
      </c>
      <c r="AI393" s="301">
        <v>2017</v>
      </c>
      <c r="AJ393" s="301" t="s">
        <v>554</v>
      </c>
      <c r="AK393" s="301" t="s">
        <v>555</v>
      </c>
      <c r="AL393" s="301">
        <v>2018</v>
      </c>
      <c r="AM393" s="301">
        <v>2019</v>
      </c>
      <c r="AN393" s="301">
        <v>2020</v>
      </c>
      <c r="AO393" s="301">
        <v>2021</v>
      </c>
      <c r="AP393" s="301">
        <v>2022</v>
      </c>
    </row>
    <row r="394" spans="1:42" ht="30" customHeight="1" x14ac:dyDescent="0.25">
      <c r="A394" s="375" t="s">
        <v>30</v>
      </c>
      <c r="B394" s="376"/>
      <c r="C394" s="375" t="s">
        <v>5</v>
      </c>
      <c r="D394" s="186">
        <v>2012</v>
      </c>
      <c r="E394" s="186" t="s">
        <v>15</v>
      </c>
      <c r="F394" s="186" t="s">
        <v>16</v>
      </c>
      <c r="G394" s="186">
        <v>2013</v>
      </c>
      <c r="H394" s="186" t="s">
        <v>15</v>
      </c>
      <c r="I394" s="186" t="s">
        <v>16</v>
      </c>
      <c r="J394" s="186">
        <v>2014</v>
      </c>
      <c r="K394" s="186" t="s">
        <v>15</v>
      </c>
      <c r="L394" s="186" t="s">
        <v>16</v>
      </c>
      <c r="M394" s="186">
        <v>2015</v>
      </c>
      <c r="N394" s="186" t="s">
        <v>15</v>
      </c>
      <c r="O394" s="186" t="s">
        <v>16</v>
      </c>
      <c r="P394" s="186">
        <v>2016</v>
      </c>
      <c r="Q394" s="186" t="s">
        <v>15</v>
      </c>
      <c r="R394" s="186" t="s">
        <v>16</v>
      </c>
      <c r="S394" s="186">
        <v>2017</v>
      </c>
      <c r="T394" s="186">
        <v>2018</v>
      </c>
      <c r="U394" s="186">
        <v>2019</v>
      </c>
      <c r="V394" s="186">
        <v>2020</v>
      </c>
      <c r="W394" s="186">
        <v>2021</v>
      </c>
      <c r="X394" s="186">
        <v>2022</v>
      </c>
      <c r="Y394" s="186" t="s">
        <v>17</v>
      </c>
      <c r="Z394" s="371"/>
      <c r="AA394" s="371"/>
      <c r="AB394" s="371"/>
      <c r="AC394" s="372"/>
      <c r="AD394" s="373"/>
      <c r="AE394" s="373"/>
      <c r="AF394" s="374"/>
      <c r="AG394" s="373"/>
      <c r="AH394" s="283"/>
      <c r="AI394" s="302"/>
      <c r="AJ394" s="302"/>
      <c r="AK394" s="302"/>
      <c r="AL394" s="302"/>
      <c r="AM394" s="302"/>
      <c r="AN394" s="302"/>
      <c r="AO394" s="302"/>
      <c r="AP394" s="302"/>
    </row>
    <row r="395" spans="1:42" ht="30" customHeight="1" x14ac:dyDescent="0.25">
      <c r="A395" s="187"/>
      <c r="B395" s="272" t="s">
        <v>264</v>
      </c>
      <c r="C395" s="46">
        <v>0.33</v>
      </c>
      <c r="D395" s="44">
        <f>+D396</f>
        <v>0.2</v>
      </c>
      <c r="E395" s="44">
        <f>+E396</f>
        <v>0.15800000000000003</v>
      </c>
      <c r="F395" s="10">
        <f t="shared" ref="F395:F402" si="380">+E395/D395</f>
        <v>0.79000000000000015</v>
      </c>
      <c r="G395" s="44">
        <f>+G396</f>
        <v>0.2</v>
      </c>
      <c r="H395" s="44">
        <f>+H396</f>
        <v>0.18200000000000002</v>
      </c>
      <c r="I395" s="10">
        <f>+H395/G395</f>
        <v>0.91</v>
      </c>
      <c r="J395" s="44">
        <f>+J396</f>
        <v>0.2</v>
      </c>
      <c r="K395" s="44">
        <f>+K396</f>
        <v>0.15600000000000003</v>
      </c>
      <c r="L395" s="10">
        <f>+K395/J395</f>
        <v>0.78000000000000014</v>
      </c>
      <c r="M395" s="44">
        <f>+M396</f>
        <v>0.2</v>
      </c>
      <c r="N395" s="44">
        <f>+N396</f>
        <v>0.11399999999999999</v>
      </c>
      <c r="O395" s="44">
        <f>+N395/M395</f>
        <v>0.56999999999999995</v>
      </c>
      <c r="P395" s="44">
        <v>0.2</v>
      </c>
      <c r="Q395" s="44">
        <v>0.2</v>
      </c>
      <c r="R395" s="44">
        <f>+Q395/P395</f>
        <v>1</v>
      </c>
      <c r="S395" s="44"/>
      <c r="T395" s="44"/>
      <c r="U395" s="44"/>
      <c r="V395" s="44"/>
      <c r="W395" s="44"/>
      <c r="X395" s="44"/>
      <c r="Y395" s="8">
        <f t="shared" ref="Y395:Y402" si="381">+D395+G395+J395+M395+P395+S395+T395+U395+V395+W395+X395</f>
        <v>1</v>
      </c>
      <c r="Z395" s="44">
        <f>+Z396</f>
        <v>1</v>
      </c>
      <c r="AA395" s="44">
        <f t="shared" ref="AA395:AD395" si="382">+AA396</f>
        <v>0.81</v>
      </c>
      <c r="AB395" s="44">
        <f t="shared" si="382"/>
        <v>0.18999999999999995</v>
      </c>
      <c r="AC395" s="44">
        <f t="shared" si="382"/>
        <v>0.2</v>
      </c>
      <c r="AD395" s="44">
        <f t="shared" si="382"/>
        <v>0</v>
      </c>
      <c r="AE395" s="44">
        <f>+AE396</f>
        <v>0.18999999999999995</v>
      </c>
      <c r="AF395" s="370" t="s">
        <v>265</v>
      </c>
      <c r="AG395" s="46">
        <v>0.18999999999999995</v>
      </c>
      <c r="AH395" s="46"/>
      <c r="AI395" s="46">
        <f>+AI397*$C$397</f>
        <v>0.16669999999999999</v>
      </c>
      <c r="AJ395" s="46">
        <f>+AJ397*$C$397</f>
        <v>0.16669999999999999</v>
      </c>
      <c r="AK395" s="10">
        <f>+AJ395/AI395</f>
        <v>1</v>
      </c>
      <c r="AL395" s="46">
        <f t="shared" ref="AL395:AP395" si="383">+AL397*$C$397</f>
        <v>0.16669999999999999</v>
      </c>
      <c r="AM395" s="46">
        <f t="shared" si="383"/>
        <v>0.16669999999999999</v>
      </c>
      <c r="AN395" s="46">
        <f t="shared" si="383"/>
        <v>0.16669999999999999</v>
      </c>
      <c r="AO395" s="46">
        <f t="shared" si="383"/>
        <v>0.16669999999999999</v>
      </c>
      <c r="AP395" s="46">
        <f t="shared" si="383"/>
        <v>0.16669999999999999</v>
      </c>
    </row>
    <row r="396" spans="1:42" ht="60.75" hidden="1" customHeight="1" x14ac:dyDescent="0.25">
      <c r="A396" s="29" t="s">
        <v>266</v>
      </c>
      <c r="B396" s="222" t="s">
        <v>267</v>
      </c>
      <c r="C396" s="74">
        <v>1</v>
      </c>
      <c r="D396" s="26">
        <v>0.2</v>
      </c>
      <c r="E396" s="26">
        <f>20%*79%</f>
        <v>0.15800000000000003</v>
      </c>
      <c r="F396" s="10">
        <f t="shared" si="380"/>
        <v>0.79000000000000015</v>
      </c>
      <c r="G396" s="26">
        <v>0.2</v>
      </c>
      <c r="H396" s="27">
        <f>20%*91%</f>
        <v>0.18200000000000002</v>
      </c>
      <c r="I396" s="5">
        <f>+H396/G396</f>
        <v>0.91</v>
      </c>
      <c r="J396" s="26">
        <v>0.2</v>
      </c>
      <c r="K396" s="26">
        <f>20%*78%</f>
        <v>0.15600000000000003</v>
      </c>
      <c r="L396" s="5">
        <f>+K396/J396</f>
        <v>0.78000000000000014</v>
      </c>
      <c r="M396" s="26">
        <v>0.2</v>
      </c>
      <c r="N396" s="26">
        <f>20%*57%</f>
        <v>0.11399999999999999</v>
      </c>
      <c r="O396" s="26">
        <f>+N396/M396</f>
        <v>0.56999999999999995</v>
      </c>
      <c r="P396" s="26">
        <v>0.2</v>
      </c>
      <c r="Q396" s="26">
        <v>0.2</v>
      </c>
      <c r="R396" s="5">
        <f t="shared" ref="R396" si="384">+Q396/P396</f>
        <v>1</v>
      </c>
      <c r="S396" s="26"/>
      <c r="T396" s="26"/>
      <c r="U396" s="26"/>
      <c r="V396" s="26"/>
      <c r="W396" s="26"/>
      <c r="X396" s="26"/>
      <c r="Y396" s="8">
        <f t="shared" si="381"/>
        <v>1</v>
      </c>
      <c r="Z396" s="5">
        <f t="shared" ref="Z396:AA396" si="385">+D396+G396+J396+M396+P396</f>
        <v>1</v>
      </c>
      <c r="AA396" s="5">
        <f t="shared" si="385"/>
        <v>0.81</v>
      </c>
      <c r="AB396" s="5">
        <f t="shared" ref="AB396" si="386">+Z396-AA396</f>
        <v>0.18999999999999995</v>
      </c>
      <c r="AC396" s="5">
        <f t="shared" ref="AC396" si="387">+P396</f>
        <v>0.2</v>
      </c>
      <c r="AD396" s="5">
        <f t="shared" ref="AD396:AD397" si="388">+S396+T396+U396+V396+W396+X396</f>
        <v>0</v>
      </c>
      <c r="AE396" s="28">
        <f>+AB396+AD396</f>
        <v>0.18999999999999995</v>
      </c>
      <c r="AF396" s="370"/>
      <c r="AG396" s="28"/>
      <c r="AH396" s="28"/>
      <c r="AI396" s="124"/>
      <c r="AJ396" s="254"/>
      <c r="AK396" s="254"/>
      <c r="AL396" s="124"/>
      <c r="AM396" s="124"/>
      <c r="AN396" s="124"/>
      <c r="AO396" s="124"/>
      <c r="AP396" s="124"/>
    </row>
    <row r="397" spans="1:42" ht="75" x14ac:dyDescent="0.25">
      <c r="A397" s="188" t="s">
        <v>546</v>
      </c>
      <c r="B397" s="259" t="s">
        <v>518</v>
      </c>
      <c r="C397" s="27">
        <v>1</v>
      </c>
      <c r="D397" s="26"/>
      <c r="E397" s="26"/>
      <c r="F397" s="42"/>
      <c r="G397" s="26"/>
      <c r="H397" s="39"/>
      <c r="I397" s="26"/>
      <c r="J397" s="26"/>
      <c r="K397" s="26"/>
      <c r="L397" s="26"/>
      <c r="M397" s="26"/>
      <c r="N397" s="26"/>
      <c r="O397" s="26"/>
      <c r="P397" s="26"/>
      <c r="Q397" s="26"/>
      <c r="R397" s="26"/>
      <c r="S397" s="26"/>
      <c r="T397" s="26"/>
      <c r="U397" s="26"/>
      <c r="V397" s="26"/>
      <c r="W397" s="26"/>
      <c r="X397" s="26"/>
      <c r="Y397" s="8">
        <f t="shared" si="381"/>
        <v>0</v>
      </c>
      <c r="Z397" s="5"/>
      <c r="AA397" s="5"/>
      <c r="AB397" s="5"/>
      <c r="AC397" s="5">
        <f t="shared" ref="AC397" si="389">+M397+P397</f>
        <v>0</v>
      </c>
      <c r="AD397" s="5">
        <f t="shared" si="388"/>
        <v>0</v>
      </c>
      <c r="AE397" s="5"/>
      <c r="AF397" s="370"/>
      <c r="AG397" s="41"/>
      <c r="AH397" s="130" t="s">
        <v>519</v>
      </c>
      <c r="AI397" s="100">
        <v>0.16669999999999999</v>
      </c>
      <c r="AJ397" s="263">
        <v>0.16669999999999999</v>
      </c>
      <c r="AK397" s="5">
        <f t="shared" ref="AK397" si="390">+AJ397/AI397</f>
        <v>1</v>
      </c>
      <c r="AL397" s="100">
        <v>0.16669999999999999</v>
      </c>
      <c r="AM397" s="100">
        <v>0.16669999999999999</v>
      </c>
      <c r="AN397" s="100">
        <v>0.16669999999999999</v>
      </c>
      <c r="AO397" s="100">
        <v>0.16669999999999999</v>
      </c>
      <c r="AP397" s="100">
        <v>0.16669999999999999</v>
      </c>
    </row>
    <row r="398" spans="1:42" ht="30" customHeight="1" x14ac:dyDescent="0.25">
      <c r="A398" s="187"/>
      <c r="B398" s="272" t="s">
        <v>268</v>
      </c>
      <c r="C398" s="46">
        <v>0.33</v>
      </c>
      <c r="D398" s="44">
        <f>+D399</f>
        <v>0.2</v>
      </c>
      <c r="E398" s="44">
        <f>+E399</f>
        <v>0.16000000000000003</v>
      </c>
      <c r="F398" s="10">
        <f t="shared" si="380"/>
        <v>0.80000000000000016</v>
      </c>
      <c r="G398" s="44">
        <f>+G399</f>
        <v>0.2</v>
      </c>
      <c r="H398" s="44">
        <f>+H399</f>
        <v>0.17</v>
      </c>
      <c r="I398" s="10">
        <f>+H398/G398</f>
        <v>0.85</v>
      </c>
      <c r="J398" s="44">
        <f>+J399</f>
        <v>0.2</v>
      </c>
      <c r="K398" s="44">
        <f>+K399</f>
        <v>0.18400000000000002</v>
      </c>
      <c r="L398" s="10">
        <f>+K398/J398</f>
        <v>0.92</v>
      </c>
      <c r="M398" s="44">
        <v>0.2</v>
      </c>
      <c r="N398" s="44">
        <f>20%*74%</f>
        <v>0.14799999999999999</v>
      </c>
      <c r="O398" s="44">
        <f>+N398/M398</f>
        <v>0.73999999999999988</v>
      </c>
      <c r="P398" s="44">
        <v>0.2</v>
      </c>
      <c r="Q398" s="44">
        <f>+Q399</f>
        <v>0.18333333333333332</v>
      </c>
      <c r="R398" s="44">
        <f>+Q398/P398</f>
        <v>0.91666666666666652</v>
      </c>
      <c r="S398" s="44"/>
      <c r="T398" s="44"/>
      <c r="U398" s="44"/>
      <c r="V398" s="44"/>
      <c r="W398" s="44"/>
      <c r="X398" s="44"/>
      <c r="Y398" s="8">
        <f t="shared" si="381"/>
        <v>1</v>
      </c>
      <c r="Z398" s="8">
        <f>+Z399</f>
        <v>1</v>
      </c>
      <c r="AA398" s="8">
        <f t="shared" ref="AA398:AD398" si="391">+AA399</f>
        <v>0.84533333333333349</v>
      </c>
      <c r="AB398" s="8">
        <f t="shared" si="391"/>
        <v>0.15466666666666651</v>
      </c>
      <c r="AC398" s="8">
        <f t="shared" si="391"/>
        <v>0.2</v>
      </c>
      <c r="AD398" s="8">
        <f t="shared" si="391"/>
        <v>0</v>
      </c>
      <c r="AE398" s="8">
        <f>+AE399</f>
        <v>0.15466666666666651</v>
      </c>
      <c r="AF398" s="370"/>
      <c r="AG398" s="8">
        <v>0.15466666666666651</v>
      </c>
      <c r="AH398" s="8"/>
      <c r="AI398" s="8">
        <f>+AI400*$C$400</f>
        <v>0.16669999999999999</v>
      </c>
      <c r="AJ398" s="8">
        <f>+AJ400*$C$400</f>
        <v>0.16669999999999999</v>
      </c>
      <c r="AK398" s="10">
        <f>+AJ398/AI398</f>
        <v>1</v>
      </c>
      <c r="AL398" s="8">
        <f t="shared" ref="AL398:AP398" si="392">+AL400*$C$400</f>
        <v>0.16669999999999999</v>
      </c>
      <c r="AM398" s="8">
        <f t="shared" si="392"/>
        <v>0.16669999999999999</v>
      </c>
      <c r="AN398" s="8">
        <f t="shared" si="392"/>
        <v>0.16669999999999999</v>
      </c>
      <c r="AO398" s="8">
        <f t="shared" si="392"/>
        <v>0.16669999999999999</v>
      </c>
      <c r="AP398" s="8">
        <f t="shared" si="392"/>
        <v>0.16669999999999999</v>
      </c>
    </row>
    <row r="399" spans="1:42" ht="30" hidden="1" customHeight="1" x14ac:dyDescent="0.25">
      <c r="A399" s="29" t="s">
        <v>269</v>
      </c>
      <c r="B399" s="241" t="s">
        <v>270</v>
      </c>
      <c r="C399" s="61">
        <v>1</v>
      </c>
      <c r="D399" s="26">
        <v>0.2</v>
      </c>
      <c r="E399" s="26">
        <f>20%*80%</f>
        <v>0.16000000000000003</v>
      </c>
      <c r="F399" s="10">
        <f t="shared" si="380"/>
        <v>0.80000000000000016</v>
      </c>
      <c r="G399" s="26">
        <v>0.2</v>
      </c>
      <c r="H399" s="27">
        <f>20%*85%</f>
        <v>0.17</v>
      </c>
      <c r="I399" s="5">
        <f>+H399/G399</f>
        <v>0.85</v>
      </c>
      <c r="J399" s="26">
        <v>0.2</v>
      </c>
      <c r="K399" s="26">
        <f>20%*0.92</f>
        <v>0.18400000000000002</v>
      </c>
      <c r="L399" s="5">
        <f>+K399/J399</f>
        <v>0.92</v>
      </c>
      <c r="M399" s="26">
        <v>0.2</v>
      </c>
      <c r="N399" s="26">
        <f>20%*74%</f>
        <v>0.14799999999999999</v>
      </c>
      <c r="O399" s="26">
        <f>+N399/M399</f>
        <v>0.73999999999999988</v>
      </c>
      <c r="P399" s="26">
        <v>0.2</v>
      </c>
      <c r="Q399" s="7">
        <f>+P399/12*11</f>
        <v>0.18333333333333332</v>
      </c>
      <c r="R399" s="5">
        <f t="shared" ref="R399" si="393">+Q399/P399</f>
        <v>0.91666666666666652</v>
      </c>
      <c r="S399" s="26"/>
      <c r="T399" s="26"/>
      <c r="U399" s="26"/>
      <c r="V399" s="26"/>
      <c r="W399" s="26"/>
      <c r="X399" s="26"/>
      <c r="Y399" s="8">
        <f t="shared" si="381"/>
        <v>1</v>
      </c>
      <c r="Z399" s="5">
        <f t="shared" ref="Z399:AA399" si="394">+D399+G399+J399+M399+P399</f>
        <v>1</v>
      </c>
      <c r="AA399" s="5">
        <f t="shared" si="394"/>
        <v>0.84533333333333349</v>
      </c>
      <c r="AB399" s="5">
        <f t="shared" ref="AB399" si="395">+Z399-AA399</f>
        <v>0.15466666666666651</v>
      </c>
      <c r="AC399" s="5">
        <f t="shared" ref="AC399" si="396">+P399</f>
        <v>0.2</v>
      </c>
      <c r="AD399" s="5">
        <f t="shared" ref="AD399" si="397">+S399+T399+U399+V399+W399+X399</f>
        <v>0</v>
      </c>
      <c r="AE399" s="28">
        <f>+AB399+AD399</f>
        <v>0.15466666666666651</v>
      </c>
      <c r="AF399" s="370"/>
      <c r="AG399" s="28"/>
    </row>
    <row r="400" spans="1:42" ht="139.5" customHeight="1" x14ac:dyDescent="0.25">
      <c r="A400" s="189" t="s">
        <v>553</v>
      </c>
      <c r="B400" s="169" t="s">
        <v>520</v>
      </c>
      <c r="C400" s="27">
        <v>1</v>
      </c>
      <c r="D400" s="26"/>
      <c r="E400" s="26"/>
      <c r="F400" s="10"/>
      <c r="G400" s="26"/>
      <c r="H400" s="39"/>
      <c r="I400" s="26"/>
      <c r="J400" s="26"/>
      <c r="K400" s="26"/>
      <c r="L400" s="26"/>
      <c r="M400" s="26"/>
      <c r="N400" s="26"/>
      <c r="O400" s="26"/>
      <c r="P400" s="26"/>
      <c r="Q400" s="26"/>
      <c r="R400" s="26"/>
      <c r="S400" s="26"/>
      <c r="T400" s="26"/>
      <c r="U400" s="26"/>
      <c r="V400" s="26"/>
      <c r="W400" s="26"/>
      <c r="X400" s="26"/>
      <c r="Y400" s="8"/>
      <c r="Z400" s="5"/>
      <c r="AA400" s="5"/>
      <c r="AB400" s="5"/>
      <c r="AC400" s="5">
        <f t="shared" ref="AC400" si="398">+M400+P400</f>
        <v>0</v>
      </c>
      <c r="AD400" s="5">
        <f t="shared" ref="AD400" si="399">+S400+T400+U400+V400+W400+X400</f>
        <v>0</v>
      </c>
      <c r="AE400" s="5"/>
      <c r="AF400" s="370"/>
      <c r="AG400" s="5"/>
      <c r="AH400" s="130" t="s">
        <v>521</v>
      </c>
      <c r="AI400" s="100">
        <v>0.16669999999999999</v>
      </c>
      <c r="AJ400" s="263">
        <v>0.16669999999999999</v>
      </c>
      <c r="AK400" s="5">
        <f t="shared" ref="AK400" si="400">+AJ400/AI400</f>
        <v>1</v>
      </c>
      <c r="AL400" s="100">
        <v>0.16669999999999999</v>
      </c>
      <c r="AM400" s="100">
        <v>0.16669999999999999</v>
      </c>
      <c r="AN400" s="100">
        <v>0.16669999999999999</v>
      </c>
      <c r="AO400" s="100">
        <v>0.16669999999999999</v>
      </c>
      <c r="AP400" s="100">
        <v>0.16669999999999999</v>
      </c>
    </row>
    <row r="401" spans="1:42" ht="30" customHeight="1" x14ac:dyDescent="0.25">
      <c r="A401" s="187"/>
      <c r="B401" s="272" t="s">
        <v>271</v>
      </c>
      <c r="C401" s="46">
        <v>0.34</v>
      </c>
      <c r="D401" s="46">
        <f>+D402</f>
        <v>0.2</v>
      </c>
      <c r="E401" s="46">
        <f>+E402</f>
        <v>0.13999999999999999</v>
      </c>
      <c r="F401" s="10">
        <f t="shared" si="380"/>
        <v>0.69999999999999984</v>
      </c>
      <c r="G401" s="46">
        <f>+G402</f>
        <v>0.2</v>
      </c>
      <c r="H401" s="46">
        <f>+H402</f>
        <v>0.14399999999999999</v>
      </c>
      <c r="I401" s="10">
        <f>+H401/G401</f>
        <v>0.71999999999999986</v>
      </c>
      <c r="J401" s="46">
        <f>+J402</f>
        <v>0.2</v>
      </c>
      <c r="K401" s="46">
        <f>+K402</f>
        <v>0.2</v>
      </c>
      <c r="L401" s="10">
        <f>+K401/J401</f>
        <v>1</v>
      </c>
      <c r="M401" s="46">
        <v>0.2</v>
      </c>
      <c r="N401" s="46">
        <v>0.2</v>
      </c>
      <c r="O401" s="46">
        <f>+N401/M401</f>
        <v>1</v>
      </c>
      <c r="P401" s="46">
        <v>0.2</v>
      </c>
      <c r="Q401" s="46">
        <v>0.2</v>
      </c>
      <c r="R401" s="46">
        <f>+Q401/P401</f>
        <v>1</v>
      </c>
      <c r="S401" s="46"/>
      <c r="T401" s="46"/>
      <c r="U401" s="46"/>
      <c r="V401" s="46"/>
      <c r="W401" s="46"/>
      <c r="X401" s="46"/>
      <c r="Y401" s="8">
        <f t="shared" si="381"/>
        <v>1</v>
      </c>
      <c r="Z401" s="46">
        <f t="shared" ref="Z401:AE401" si="401">+Z402</f>
        <v>1</v>
      </c>
      <c r="AA401" s="46">
        <f t="shared" si="401"/>
        <v>0.8839999999999999</v>
      </c>
      <c r="AB401" s="44">
        <f t="shared" si="401"/>
        <v>0.1160000000000001</v>
      </c>
      <c r="AC401" s="44">
        <f t="shared" si="401"/>
        <v>0.2</v>
      </c>
      <c r="AD401" s="44">
        <f t="shared" si="401"/>
        <v>0</v>
      </c>
      <c r="AE401" s="44">
        <f t="shared" si="401"/>
        <v>0.1160000000000001</v>
      </c>
      <c r="AF401" s="370"/>
      <c r="AG401" s="46">
        <v>0.1160000000000001</v>
      </c>
      <c r="AH401" s="46"/>
      <c r="AI401" s="46">
        <f>+AI403*$C$403+AI404*$C$404+AI405*$C$405+AI406*$C$406+AI407*$C$407+AI408*$C$408+AI409*$C$409</f>
        <v>0.16675001</v>
      </c>
      <c r="AJ401" s="46">
        <f>+AJ403*$C$403+AJ404*$C$404+AJ405*$C$405+AJ406*$C$406+AJ407*$C$407+AJ408*$C$408+AJ409*$C$409</f>
        <v>0.16675001</v>
      </c>
      <c r="AK401" s="10">
        <f>+AJ401/AI401</f>
        <v>1</v>
      </c>
      <c r="AL401" s="46">
        <f t="shared" ref="AL401:AP401" si="402">+AL403*$C$403+AL404*$C$404+AL405*$C$405+AL406*$C$406+AL407*$C$407+AL408*$C$408+AL409*$C$409</f>
        <v>0.16675001</v>
      </c>
      <c r="AM401" s="46">
        <f t="shared" si="402"/>
        <v>0.16675001</v>
      </c>
      <c r="AN401" s="46">
        <f t="shared" si="402"/>
        <v>0.16675001</v>
      </c>
      <c r="AO401" s="46">
        <f t="shared" si="402"/>
        <v>0.16675001</v>
      </c>
      <c r="AP401" s="46">
        <f t="shared" si="402"/>
        <v>0.16675001</v>
      </c>
    </row>
    <row r="402" spans="1:42" ht="30" hidden="1" customHeight="1" x14ac:dyDescent="0.25">
      <c r="A402" s="29" t="s">
        <v>272</v>
      </c>
      <c r="B402" s="241" t="s">
        <v>273</v>
      </c>
      <c r="C402" s="61">
        <v>1</v>
      </c>
      <c r="D402" s="26">
        <v>0.2</v>
      </c>
      <c r="E402" s="26">
        <f>20%*70%</f>
        <v>0.13999999999999999</v>
      </c>
      <c r="F402" s="10">
        <f t="shared" si="380"/>
        <v>0.69999999999999984</v>
      </c>
      <c r="G402" s="26">
        <v>0.2</v>
      </c>
      <c r="H402" s="27">
        <f>20%*72%</f>
        <v>0.14399999999999999</v>
      </c>
      <c r="I402" s="5">
        <f>+H402/G402</f>
        <v>0.71999999999999986</v>
      </c>
      <c r="J402" s="26">
        <v>0.2</v>
      </c>
      <c r="K402" s="26">
        <v>0.2</v>
      </c>
      <c r="L402" s="5">
        <f>+K402/J402</f>
        <v>1</v>
      </c>
      <c r="M402" s="26">
        <v>0.2</v>
      </c>
      <c r="N402" s="26">
        <v>0.2</v>
      </c>
      <c r="O402" s="26">
        <f>+N402/M402</f>
        <v>1</v>
      </c>
      <c r="P402" s="26">
        <v>0.2</v>
      </c>
      <c r="Q402" s="26">
        <v>0.2</v>
      </c>
      <c r="R402" s="5">
        <f t="shared" ref="R402" si="403">+Q402/P402</f>
        <v>1</v>
      </c>
      <c r="S402" s="26"/>
      <c r="T402" s="26"/>
      <c r="U402" s="26"/>
      <c r="V402" s="26"/>
      <c r="W402" s="26"/>
      <c r="X402" s="26"/>
      <c r="Y402" s="8">
        <f t="shared" si="381"/>
        <v>1</v>
      </c>
      <c r="Z402" s="5">
        <f t="shared" ref="Z402:AA402" si="404">+D402+G402+J402+M402+P402</f>
        <v>1</v>
      </c>
      <c r="AA402" s="5">
        <f t="shared" si="404"/>
        <v>0.8839999999999999</v>
      </c>
      <c r="AB402" s="5">
        <f t="shared" ref="AB402" si="405">+Z402-AA402</f>
        <v>0.1160000000000001</v>
      </c>
      <c r="AC402" s="5">
        <f t="shared" ref="AC402" si="406">+P402</f>
        <v>0.2</v>
      </c>
      <c r="AD402" s="5">
        <f t="shared" ref="AD402" si="407">+S402+T402+U402+V402+W402+X402</f>
        <v>0</v>
      </c>
      <c r="AE402" s="28">
        <f>+AB402+AD402</f>
        <v>0.1160000000000001</v>
      </c>
      <c r="AF402" s="370"/>
      <c r="AG402" s="28"/>
    </row>
    <row r="403" spans="1:42" ht="60" x14ac:dyDescent="0.25">
      <c r="A403" s="280" t="s">
        <v>553</v>
      </c>
      <c r="B403" s="169" t="s">
        <v>529</v>
      </c>
      <c r="C403" s="27">
        <v>0.1429</v>
      </c>
      <c r="D403" s="44"/>
      <c r="E403" s="44"/>
      <c r="F403" s="10"/>
      <c r="G403" s="44"/>
      <c r="H403" s="44"/>
      <c r="I403" s="10"/>
      <c r="J403" s="44"/>
      <c r="K403" s="44"/>
      <c r="L403" s="10"/>
      <c r="M403" s="44"/>
      <c r="N403" s="44"/>
      <c r="O403" s="44"/>
      <c r="P403" s="44"/>
      <c r="Q403" s="44"/>
      <c r="R403" s="44"/>
      <c r="S403" s="44"/>
      <c r="T403" s="44"/>
      <c r="U403" s="44"/>
      <c r="V403" s="44"/>
      <c r="W403" s="44"/>
      <c r="X403" s="44"/>
      <c r="Y403" s="8"/>
      <c r="Z403" s="44"/>
      <c r="AA403" s="377"/>
      <c r="AB403" s="27"/>
      <c r="AC403" s="27"/>
      <c r="AD403" s="27"/>
      <c r="AE403" s="27"/>
      <c r="AF403" s="370"/>
      <c r="AG403" s="380"/>
      <c r="AH403" s="130" t="s">
        <v>522</v>
      </c>
      <c r="AI403" s="100">
        <v>0.16669999999999999</v>
      </c>
      <c r="AJ403" s="263">
        <v>0.16669999999999999</v>
      </c>
      <c r="AK403" s="5">
        <f t="shared" ref="AK403:AK409" si="408">+AJ403/AI403</f>
        <v>1</v>
      </c>
      <c r="AL403" s="100">
        <v>0.16669999999999999</v>
      </c>
      <c r="AM403" s="100">
        <v>0.16669999999999999</v>
      </c>
      <c r="AN403" s="100">
        <v>0.16669999999999999</v>
      </c>
      <c r="AO403" s="100">
        <v>0.16669999999999999</v>
      </c>
      <c r="AP403" s="100">
        <v>0.16669999999999999</v>
      </c>
    </row>
    <row r="404" spans="1:42" ht="60" x14ac:dyDescent="0.25">
      <c r="A404" s="281"/>
      <c r="B404" s="169" t="s">
        <v>530</v>
      </c>
      <c r="C404" s="27">
        <v>0.1429</v>
      </c>
      <c r="D404" s="44"/>
      <c r="E404" s="44"/>
      <c r="F404" s="10"/>
      <c r="G404" s="44"/>
      <c r="H404" s="44"/>
      <c r="I404" s="10"/>
      <c r="J404" s="44"/>
      <c r="K404" s="44"/>
      <c r="L404" s="10"/>
      <c r="M404" s="44"/>
      <c r="N404" s="44"/>
      <c r="O404" s="44"/>
      <c r="P404" s="44"/>
      <c r="Q404" s="44"/>
      <c r="R404" s="44"/>
      <c r="S404" s="44"/>
      <c r="T404" s="44"/>
      <c r="U404" s="44"/>
      <c r="V404" s="44"/>
      <c r="W404" s="44"/>
      <c r="X404" s="44"/>
      <c r="Y404" s="8"/>
      <c r="Z404" s="44"/>
      <c r="AA404" s="378"/>
      <c r="AB404" s="27"/>
      <c r="AC404" s="27"/>
      <c r="AD404" s="27"/>
      <c r="AE404" s="27"/>
      <c r="AF404" s="370"/>
      <c r="AG404" s="381"/>
      <c r="AH404" s="130" t="s">
        <v>523</v>
      </c>
      <c r="AI404" s="100">
        <v>0.16669999999999999</v>
      </c>
      <c r="AJ404" s="263">
        <v>0.16669999999999999</v>
      </c>
      <c r="AK404" s="5">
        <f t="shared" si="408"/>
        <v>1</v>
      </c>
      <c r="AL404" s="100">
        <v>0.16669999999999999</v>
      </c>
      <c r="AM404" s="100">
        <v>0.16669999999999999</v>
      </c>
      <c r="AN404" s="100">
        <v>0.16669999999999999</v>
      </c>
      <c r="AO404" s="100">
        <v>0.16669999999999999</v>
      </c>
      <c r="AP404" s="100">
        <v>0.16669999999999999</v>
      </c>
    </row>
    <row r="405" spans="1:42" ht="45" x14ac:dyDescent="0.25">
      <c r="A405" s="281"/>
      <c r="B405" s="169" t="s">
        <v>531</v>
      </c>
      <c r="C405" s="27">
        <v>0.1429</v>
      </c>
      <c r="D405" s="44"/>
      <c r="E405" s="44"/>
      <c r="F405" s="10"/>
      <c r="G405" s="44"/>
      <c r="H405" s="44"/>
      <c r="I405" s="10"/>
      <c r="J405" s="44"/>
      <c r="K405" s="44"/>
      <c r="L405" s="10"/>
      <c r="M405" s="44"/>
      <c r="N405" s="44"/>
      <c r="O405" s="44"/>
      <c r="P405" s="44"/>
      <c r="Q405" s="44"/>
      <c r="R405" s="44"/>
      <c r="S405" s="44"/>
      <c r="T405" s="44"/>
      <c r="U405" s="44"/>
      <c r="V405" s="44"/>
      <c r="W405" s="44"/>
      <c r="X405" s="44"/>
      <c r="Y405" s="8"/>
      <c r="Z405" s="44"/>
      <c r="AA405" s="378"/>
      <c r="AB405" s="27"/>
      <c r="AC405" s="27"/>
      <c r="AD405" s="27"/>
      <c r="AE405" s="27"/>
      <c r="AF405" s="370"/>
      <c r="AG405" s="381"/>
      <c r="AH405" s="130" t="s">
        <v>524</v>
      </c>
      <c r="AI405" s="100">
        <v>0.16669999999999999</v>
      </c>
      <c r="AJ405" s="263">
        <v>0.16669999999999999</v>
      </c>
      <c r="AK405" s="5">
        <f t="shared" si="408"/>
        <v>1</v>
      </c>
      <c r="AL405" s="100">
        <v>0.16669999999999999</v>
      </c>
      <c r="AM405" s="100">
        <v>0.16669999999999999</v>
      </c>
      <c r="AN405" s="100">
        <v>0.16669999999999999</v>
      </c>
      <c r="AO405" s="100">
        <v>0.16669999999999999</v>
      </c>
      <c r="AP405" s="100">
        <v>0.16669999999999999</v>
      </c>
    </row>
    <row r="406" spans="1:42" ht="30" x14ac:dyDescent="0.25">
      <c r="A406" s="281"/>
      <c r="B406" s="169" t="s">
        <v>532</v>
      </c>
      <c r="C406" s="27">
        <v>0.1429</v>
      </c>
      <c r="D406" s="44"/>
      <c r="E406" s="44"/>
      <c r="F406" s="10"/>
      <c r="G406" s="44"/>
      <c r="H406" s="44"/>
      <c r="I406" s="10"/>
      <c r="J406" s="44"/>
      <c r="K406" s="44"/>
      <c r="L406" s="10"/>
      <c r="M406" s="44"/>
      <c r="N406" s="44"/>
      <c r="O406" s="44"/>
      <c r="P406" s="44"/>
      <c r="Q406" s="44"/>
      <c r="R406" s="44"/>
      <c r="S406" s="44"/>
      <c r="T406" s="44"/>
      <c r="U406" s="44"/>
      <c r="V406" s="44"/>
      <c r="W406" s="44"/>
      <c r="X406" s="44"/>
      <c r="Y406" s="8"/>
      <c r="Z406" s="44"/>
      <c r="AA406" s="378"/>
      <c r="AB406" s="27"/>
      <c r="AC406" s="27"/>
      <c r="AD406" s="27"/>
      <c r="AE406" s="27"/>
      <c r="AF406" s="370"/>
      <c r="AG406" s="381"/>
      <c r="AH406" s="130" t="s">
        <v>525</v>
      </c>
      <c r="AI406" s="100">
        <v>0.16669999999999999</v>
      </c>
      <c r="AJ406" s="263">
        <v>0.16669999999999999</v>
      </c>
      <c r="AK406" s="5">
        <f t="shared" si="408"/>
        <v>1</v>
      </c>
      <c r="AL406" s="100">
        <v>0.16669999999999999</v>
      </c>
      <c r="AM406" s="100">
        <v>0.16669999999999999</v>
      </c>
      <c r="AN406" s="100">
        <v>0.16669999999999999</v>
      </c>
      <c r="AO406" s="100">
        <v>0.16669999999999999</v>
      </c>
      <c r="AP406" s="100">
        <v>0.16669999999999999</v>
      </c>
    </row>
    <row r="407" spans="1:42" ht="30" customHeight="1" x14ac:dyDescent="0.25">
      <c r="A407" s="281"/>
      <c r="B407" s="169" t="s">
        <v>533</v>
      </c>
      <c r="C407" s="27">
        <v>0.1429</v>
      </c>
      <c r="D407" s="44"/>
      <c r="E407" s="44"/>
      <c r="F407" s="10"/>
      <c r="G407" s="44"/>
      <c r="H407" s="44"/>
      <c r="I407" s="10"/>
      <c r="J407" s="44"/>
      <c r="K407" s="44"/>
      <c r="L407" s="10"/>
      <c r="M407" s="44"/>
      <c r="N407" s="44"/>
      <c r="O407" s="44"/>
      <c r="P407" s="44"/>
      <c r="Q407" s="44"/>
      <c r="R407" s="44"/>
      <c r="S407" s="44"/>
      <c r="T407" s="44"/>
      <c r="U407" s="44"/>
      <c r="V407" s="44"/>
      <c r="W407" s="44"/>
      <c r="X407" s="44"/>
      <c r="Y407" s="8"/>
      <c r="Z407" s="44"/>
      <c r="AA407" s="378"/>
      <c r="AB407" s="27"/>
      <c r="AC407" s="27"/>
      <c r="AD407" s="27"/>
      <c r="AE407" s="27"/>
      <c r="AF407" s="370"/>
      <c r="AG407" s="381"/>
      <c r="AH407" s="130" t="s">
        <v>526</v>
      </c>
      <c r="AI407" s="100">
        <v>0.16669999999999999</v>
      </c>
      <c r="AJ407" s="263">
        <v>0.16669999999999999</v>
      </c>
      <c r="AK407" s="5">
        <f t="shared" si="408"/>
        <v>1</v>
      </c>
      <c r="AL407" s="100">
        <v>0.16669999999999999</v>
      </c>
      <c r="AM407" s="100">
        <v>0.16669999999999999</v>
      </c>
      <c r="AN407" s="100">
        <v>0.16669999999999999</v>
      </c>
      <c r="AO407" s="100">
        <v>0.16669999999999999</v>
      </c>
      <c r="AP407" s="100">
        <v>0.16669999999999999</v>
      </c>
    </row>
    <row r="408" spans="1:42" ht="30" customHeight="1" x14ac:dyDescent="0.25">
      <c r="A408" s="281"/>
      <c r="B408" s="169" t="s">
        <v>534</v>
      </c>
      <c r="C408" s="27">
        <v>0.1429</v>
      </c>
      <c r="D408" s="44"/>
      <c r="E408" s="44"/>
      <c r="F408" s="10"/>
      <c r="G408" s="44"/>
      <c r="H408" s="44"/>
      <c r="I408" s="10"/>
      <c r="J408" s="44"/>
      <c r="K408" s="44"/>
      <c r="L408" s="10"/>
      <c r="M408" s="44"/>
      <c r="N408" s="44"/>
      <c r="O408" s="44"/>
      <c r="P408" s="44"/>
      <c r="Q408" s="44"/>
      <c r="R408" s="44"/>
      <c r="S408" s="44"/>
      <c r="T408" s="44"/>
      <c r="U408" s="44"/>
      <c r="V408" s="44"/>
      <c r="W408" s="44"/>
      <c r="X408" s="44"/>
      <c r="Y408" s="8"/>
      <c r="Z408" s="44"/>
      <c r="AA408" s="378"/>
      <c r="AB408" s="27"/>
      <c r="AC408" s="27"/>
      <c r="AD408" s="27"/>
      <c r="AE408" s="27"/>
      <c r="AF408" s="370"/>
      <c r="AG408" s="381"/>
      <c r="AH408" s="130" t="s">
        <v>527</v>
      </c>
      <c r="AI408" s="100">
        <v>0.16669999999999999</v>
      </c>
      <c r="AJ408" s="263">
        <v>0.16669999999999999</v>
      </c>
      <c r="AK408" s="5">
        <f t="shared" si="408"/>
        <v>1</v>
      </c>
      <c r="AL408" s="100">
        <v>0.16669999999999999</v>
      </c>
      <c r="AM408" s="100">
        <v>0.16669999999999999</v>
      </c>
      <c r="AN408" s="100">
        <v>0.16669999999999999</v>
      </c>
      <c r="AO408" s="100">
        <v>0.16669999999999999</v>
      </c>
      <c r="AP408" s="100">
        <v>0.16669999999999999</v>
      </c>
    </row>
    <row r="409" spans="1:42" ht="30" customHeight="1" x14ac:dyDescent="0.25">
      <c r="A409" s="282"/>
      <c r="B409" s="169" t="s">
        <v>535</v>
      </c>
      <c r="C409" s="27">
        <v>0.1429</v>
      </c>
      <c r="D409" s="44"/>
      <c r="E409" s="44"/>
      <c r="F409" s="10"/>
      <c r="G409" s="44"/>
      <c r="H409" s="44"/>
      <c r="I409" s="10"/>
      <c r="J409" s="44"/>
      <c r="K409" s="44"/>
      <c r="L409" s="10"/>
      <c r="M409" s="44"/>
      <c r="N409" s="44"/>
      <c r="O409" s="44"/>
      <c r="P409" s="44"/>
      <c r="Q409" s="44"/>
      <c r="R409" s="44"/>
      <c r="S409" s="44"/>
      <c r="T409" s="44"/>
      <c r="U409" s="44"/>
      <c r="V409" s="44"/>
      <c r="W409" s="44"/>
      <c r="X409" s="44"/>
      <c r="Y409" s="8"/>
      <c r="Z409" s="44"/>
      <c r="AA409" s="379"/>
      <c r="AB409" s="27"/>
      <c r="AC409" s="27"/>
      <c r="AD409" s="27"/>
      <c r="AE409" s="27"/>
      <c r="AF409" s="370"/>
      <c r="AG409" s="382"/>
      <c r="AH409" s="130" t="s">
        <v>528</v>
      </c>
      <c r="AI409" s="100">
        <v>0.16669999999999999</v>
      </c>
      <c r="AJ409" s="263">
        <v>0.16669999999999999</v>
      </c>
      <c r="AK409" s="5">
        <f t="shared" si="408"/>
        <v>1</v>
      </c>
      <c r="AL409" s="100">
        <v>0.16669999999999999</v>
      </c>
      <c r="AM409" s="100">
        <v>0.16669999999999999</v>
      </c>
      <c r="AN409" s="100">
        <v>0.16669999999999999</v>
      </c>
      <c r="AO409" s="100">
        <v>0.16669999999999999</v>
      </c>
      <c r="AP409" s="100">
        <v>0.16669999999999999</v>
      </c>
    </row>
    <row r="410" spans="1:42" ht="30" hidden="1" customHeight="1" x14ac:dyDescent="0.25">
      <c r="A410" s="55"/>
      <c r="B410" s="251"/>
      <c r="C410" s="126"/>
      <c r="D410" s="26"/>
      <c r="E410" s="26"/>
      <c r="F410" s="26"/>
      <c r="G410" s="26"/>
      <c r="H410" s="39"/>
      <c r="I410" s="26"/>
      <c r="J410" s="26"/>
      <c r="K410" s="26"/>
      <c r="L410" s="26"/>
      <c r="M410" s="26"/>
      <c r="N410" s="26"/>
      <c r="O410" s="26"/>
      <c r="P410" s="26"/>
      <c r="Q410" s="26"/>
      <c r="R410" s="26"/>
      <c r="S410" s="26"/>
      <c r="T410" s="26"/>
      <c r="U410" s="26"/>
      <c r="V410" s="26"/>
      <c r="W410" s="26"/>
      <c r="X410" s="26"/>
      <c r="Y410" s="25">
        <f t="shared" ref="Y410:Y420" si="409">SUM(D410:X410)</f>
        <v>0</v>
      </c>
      <c r="Z410" s="5">
        <f>+D410+G410+J410</f>
        <v>0</v>
      </c>
      <c r="AA410" s="5">
        <f>+E410+H410+K410</f>
        <v>0</v>
      </c>
      <c r="AB410" s="5">
        <f t="shared" ref="AB410:AB411" si="410">+Z410-AA410</f>
        <v>0</v>
      </c>
      <c r="AC410" s="5">
        <f t="shared" ref="AC410:AC411" si="411">+M410+P410</f>
        <v>0</v>
      </c>
      <c r="AD410" s="5">
        <f t="shared" ref="AD410:AD411" si="412">+S410+T410+U410+V410+W410+X410</f>
        <v>0</v>
      </c>
      <c r="AE410" s="5"/>
      <c r="AF410" s="9"/>
      <c r="AG410" s="5"/>
      <c r="AH410" s="5"/>
      <c r="AI410" s="124"/>
      <c r="AJ410" s="254"/>
      <c r="AK410" s="254"/>
      <c r="AL410" s="124"/>
      <c r="AM410" s="124"/>
      <c r="AN410" s="124"/>
      <c r="AO410" s="124"/>
      <c r="AP410" s="124"/>
    </row>
    <row r="411" spans="1:42" ht="30" hidden="1" customHeight="1" x14ac:dyDescent="0.25">
      <c r="A411" s="55"/>
      <c r="B411" s="251"/>
      <c r="C411" s="126"/>
      <c r="D411" s="26"/>
      <c r="E411" s="26"/>
      <c r="F411" s="26"/>
      <c r="G411" s="26"/>
      <c r="H411" s="39"/>
      <c r="I411" s="26"/>
      <c r="J411" s="26"/>
      <c r="K411" s="26"/>
      <c r="L411" s="26"/>
      <c r="M411" s="26"/>
      <c r="N411" s="26"/>
      <c r="O411" s="26"/>
      <c r="P411" s="26"/>
      <c r="Q411" s="26"/>
      <c r="R411" s="26"/>
      <c r="S411" s="26"/>
      <c r="T411" s="26"/>
      <c r="U411" s="26"/>
      <c r="V411" s="26"/>
      <c r="W411" s="26"/>
      <c r="X411" s="26"/>
      <c r="Y411" s="25">
        <f t="shared" si="409"/>
        <v>0</v>
      </c>
      <c r="Z411" s="5">
        <f>+D411+G411+J411</f>
        <v>0</v>
      </c>
      <c r="AA411" s="5">
        <f>+E411+H411+K411</f>
        <v>0</v>
      </c>
      <c r="AB411" s="5">
        <f t="shared" si="410"/>
        <v>0</v>
      </c>
      <c r="AC411" s="5">
        <f t="shared" si="411"/>
        <v>0</v>
      </c>
      <c r="AD411" s="5">
        <f t="shared" si="412"/>
        <v>0</v>
      </c>
      <c r="AE411" s="5"/>
      <c r="AF411" s="9"/>
      <c r="AG411" s="5"/>
      <c r="AH411" s="5"/>
      <c r="AI411" s="124"/>
      <c r="AJ411" s="254"/>
      <c r="AK411" s="254"/>
      <c r="AL411" s="124"/>
      <c r="AM411" s="124"/>
      <c r="AN411" s="124"/>
      <c r="AO411" s="124"/>
      <c r="AP411" s="124"/>
    </row>
    <row r="412" spans="1:42" ht="30" hidden="1" customHeight="1" x14ac:dyDescent="0.25">
      <c r="A412" s="48"/>
      <c r="B412" s="243"/>
      <c r="C412" s="44"/>
      <c r="D412" s="44">
        <f>+D413*$C$355+D414*$C$356+D415*$C$357+D416*$C$358</f>
        <v>0</v>
      </c>
      <c r="E412" s="44"/>
      <c r="F412" s="44"/>
      <c r="G412" s="44">
        <f t="shared" ref="G412:X412" si="413">+G413*$C$355+G414*$C$356+G415*$C$357+G416*$C$358</f>
        <v>0</v>
      </c>
      <c r="H412" s="39"/>
      <c r="I412" s="44"/>
      <c r="J412" s="44">
        <f t="shared" si="413"/>
        <v>0</v>
      </c>
      <c r="K412" s="44"/>
      <c r="L412" s="44"/>
      <c r="M412" s="44">
        <f t="shared" si="413"/>
        <v>0</v>
      </c>
      <c r="N412" s="44"/>
      <c r="O412" s="44"/>
      <c r="P412" s="44">
        <f t="shared" si="413"/>
        <v>0</v>
      </c>
      <c r="Q412" s="44"/>
      <c r="R412" s="44"/>
      <c r="S412" s="44">
        <f t="shared" si="413"/>
        <v>0</v>
      </c>
      <c r="T412" s="44">
        <f t="shared" si="413"/>
        <v>0</v>
      </c>
      <c r="U412" s="44">
        <f t="shared" si="413"/>
        <v>0</v>
      </c>
      <c r="V412" s="44">
        <f t="shared" si="413"/>
        <v>0</v>
      </c>
      <c r="W412" s="44">
        <f t="shared" si="413"/>
        <v>0</v>
      </c>
      <c r="X412" s="44">
        <f t="shared" si="413"/>
        <v>0</v>
      </c>
      <c r="Y412" s="25">
        <f t="shared" si="409"/>
        <v>0</v>
      </c>
      <c r="Z412" s="44">
        <f t="shared" ref="Z412:AD412" si="414">+Z413*$C$355+Z414*$C$356+Z415*$C$357+Z416*$C$358</f>
        <v>0</v>
      </c>
      <c r="AA412" s="44">
        <f t="shared" si="414"/>
        <v>0</v>
      </c>
      <c r="AB412" s="44">
        <f t="shared" si="414"/>
        <v>0</v>
      </c>
      <c r="AC412" s="44">
        <f t="shared" si="414"/>
        <v>0</v>
      </c>
      <c r="AD412" s="44">
        <f t="shared" si="414"/>
        <v>0</v>
      </c>
      <c r="AE412" s="10">
        <f>+AD412+AB412</f>
        <v>0</v>
      </c>
      <c r="AF412" s="45"/>
      <c r="AG412" s="10">
        <v>0</v>
      </c>
      <c r="AH412" s="10"/>
      <c r="AI412" s="124"/>
      <c r="AJ412" s="254"/>
      <c r="AK412" s="254"/>
      <c r="AL412" s="124"/>
      <c r="AM412" s="124"/>
      <c r="AN412" s="124"/>
      <c r="AO412" s="124"/>
      <c r="AP412" s="124"/>
    </row>
    <row r="413" spans="1:42" ht="30" hidden="1" customHeight="1" x14ac:dyDescent="0.25">
      <c r="A413" s="55"/>
      <c r="B413" s="251"/>
      <c r="C413" s="126"/>
      <c r="D413" s="26"/>
      <c r="E413" s="26"/>
      <c r="F413" s="26"/>
      <c r="G413" s="26"/>
      <c r="H413" s="39"/>
      <c r="I413" s="26"/>
      <c r="J413" s="26"/>
      <c r="K413" s="26"/>
      <c r="L413" s="26"/>
      <c r="M413" s="26"/>
      <c r="N413" s="26"/>
      <c r="O413" s="26"/>
      <c r="P413" s="26"/>
      <c r="Q413" s="26"/>
      <c r="R413" s="26"/>
      <c r="S413" s="26"/>
      <c r="T413" s="26"/>
      <c r="U413" s="26"/>
      <c r="V413" s="26"/>
      <c r="W413" s="26"/>
      <c r="X413" s="26"/>
      <c r="Y413" s="25">
        <f t="shared" si="409"/>
        <v>0</v>
      </c>
      <c r="Z413" s="5">
        <f t="shared" ref="Z413:AA416" si="415">+D413+G413+J413</f>
        <v>0</v>
      </c>
      <c r="AA413" s="5">
        <f t="shared" si="415"/>
        <v>0</v>
      </c>
      <c r="AB413" s="5">
        <f t="shared" ref="AB413:AB416" si="416">+Z413-AA413</f>
        <v>0</v>
      </c>
      <c r="AC413" s="5">
        <f t="shared" ref="AC413:AC416" si="417">+M413+P413</f>
        <v>0</v>
      </c>
      <c r="AD413" s="5">
        <f t="shared" ref="AD413:AD416" si="418">+S413+T413+U413+V413+W413+X413</f>
        <v>0</v>
      </c>
      <c r="AE413" s="5"/>
      <c r="AF413" s="9"/>
      <c r="AG413" s="5"/>
      <c r="AH413" s="5"/>
      <c r="AI413" s="124"/>
      <c r="AJ413" s="254"/>
      <c r="AK413" s="254"/>
      <c r="AL413" s="124"/>
      <c r="AM413" s="124"/>
      <c r="AN413" s="124"/>
      <c r="AO413" s="124"/>
      <c r="AP413" s="124"/>
    </row>
    <row r="414" spans="1:42" ht="30" hidden="1" customHeight="1" x14ac:dyDescent="0.25">
      <c r="A414" s="55"/>
      <c r="B414" s="251"/>
      <c r="C414" s="126"/>
      <c r="D414" s="26"/>
      <c r="E414" s="26"/>
      <c r="F414" s="26"/>
      <c r="G414" s="26"/>
      <c r="H414" s="39"/>
      <c r="I414" s="26"/>
      <c r="J414" s="26"/>
      <c r="K414" s="26"/>
      <c r="L414" s="26"/>
      <c r="M414" s="26"/>
      <c r="N414" s="26"/>
      <c r="O414" s="26"/>
      <c r="P414" s="26"/>
      <c r="Q414" s="26"/>
      <c r="R414" s="26"/>
      <c r="S414" s="26"/>
      <c r="T414" s="26"/>
      <c r="U414" s="26"/>
      <c r="V414" s="26"/>
      <c r="W414" s="26"/>
      <c r="X414" s="26"/>
      <c r="Y414" s="25">
        <f t="shared" si="409"/>
        <v>0</v>
      </c>
      <c r="Z414" s="5">
        <f t="shared" si="415"/>
        <v>0</v>
      </c>
      <c r="AA414" s="5">
        <f t="shared" si="415"/>
        <v>0</v>
      </c>
      <c r="AB414" s="5">
        <f t="shared" si="416"/>
        <v>0</v>
      </c>
      <c r="AC414" s="5">
        <f t="shared" si="417"/>
        <v>0</v>
      </c>
      <c r="AD414" s="5">
        <f t="shared" si="418"/>
        <v>0</v>
      </c>
      <c r="AE414" s="5"/>
      <c r="AF414" s="9"/>
      <c r="AG414" s="5"/>
      <c r="AH414" s="5"/>
      <c r="AI414" s="124"/>
      <c r="AJ414" s="254"/>
      <c r="AK414" s="254"/>
      <c r="AL414" s="124"/>
      <c r="AM414" s="124"/>
      <c r="AN414" s="124"/>
      <c r="AO414" s="124"/>
      <c r="AP414" s="124"/>
    </row>
    <row r="415" spans="1:42" ht="30" hidden="1" customHeight="1" x14ac:dyDescent="0.25">
      <c r="A415" s="55"/>
      <c r="B415" s="251"/>
      <c r="C415" s="126"/>
      <c r="D415" s="26"/>
      <c r="E415" s="26"/>
      <c r="F415" s="26"/>
      <c r="G415" s="26"/>
      <c r="H415" s="39"/>
      <c r="I415" s="26"/>
      <c r="J415" s="26"/>
      <c r="K415" s="26"/>
      <c r="L415" s="26"/>
      <c r="M415" s="26"/>
      <c r="N415" s="26"/>
      <c r="O415" s="26"/>
      <c r="P415" s="26"/>
      <c r="Q415" s="26"/>
      <c r="R415" s="26"/>
      <c r="S415" s="26"/>
      <c r="T415" s="26"/>
      <c r="U415" s="26"/>
      <c r="V415" s="26"/>
      <c r="W415" s="26"/>
      <c r="X415" s="26"/>
      <c r="Y415" s="25">
        <f t="shared" si="409"/>
        <v>0</v>
      </c>
      <c r="Z415" s="5">
        <f t="shared" si="415"/>
        <v>0</v>
      </c>
      <c r="AA415" s="5">
        <f t="shared" si="415"/>
        <v>0</v>
      </c>
      <c r="AB415" s="5">
        <f t="shared" si="416"/>
        <v>0</v>
      </c>
      <c r="AC415" s="5">
        <f t="shared" si="417"/>
        <v>0</v>
      </c>
      <c r="AD415" s="5">
        <f t="shared" si="418"/>
        <v>0</v>
      </c>
      <c r="AE415" s="5"/>
      <c r="AF415" s="9"/>
      <c r="AG415" s="5"/>
      <c r="AH415" s="5"/>
      <c r="AI415" s="124"/>
      <c r="AJ415" s="254"/>
      <c r="AK415" s="254"/>
      <c r="AL415" s="124"/>
      <c r="AM415" s="124"/>
      <c r="AN415" s="124"/>
      <c r="AO415" s="124"/>
      <c r="AP415" s="124"/>
    </row>
    <row r="416" spans="1:42" ht="30" hidden="1" customHeight="1" x14ac:dyDescent="0.25">
      <c r="A416" s="14"/>
      <c r="B416" s="251"/>
      <c r="C416" s="126"/>
      <c r="D416" s="26"/>
      <c r="E416" s="26"/>
      <c r="F416" s="26"/>
      <c r="G416" s="26"/>
      <c r="H416" s="39"/>
      <c r="I416" s="26"/>
      <c r="J416" s="26"/>
      <c r="K416" s="26"/>
      <c r="L416" s="26"/>
      <c r="M416" s="26"/>
      <c r="N416" s="26"/>
      <c r="O416" s="26"/>
      <c r="P416" s="26"/>
      <c r="Q416" s="26"/>
      <c r="R416" s="26"/>
      <c r="S416" s="26"/>
      <c r="T416" s="26"/>
      <c r="U416" s="26"/>
      <c r="V416" s="26"/>
      <c r="W416" s="26"/>
      <c r="X416" s="26"/>
      <c r="Y416" s="25">
        <f t="shared" si="409"/>
        <v>0</v>
      </c>
      <c r="Z416" s="5">
        <f t="shared" si="415"/>
        <v>0</v>
      </c>
      <c r="AA416" s="5">
        <f t="shared" si="415"/>
        <v>0</v>
      </c>
      <c r="AB416" s="5">
        <f t="shared" si="416"/>
        <v>0</v>
      </c>
      <c r="AC416" s="5">
        <f t="shared" si="417"/>
        <v>0</v>
      </c>
      <c r="AD416" s="5">
        <f t="shared" si="418"/>
        <v>0</v>
      </c>
      <c r="AE416" s="5"/>
      <c r="AF416" s="9"/>
      <c r="AG416" s="5"/>
      <c r="AH416" s="5"/>
      <c r="AI416" s="124"/>
      <c r="AJ416" s="254"/>
      <c r="AK416" s="254"/>
      <c r="AL416" s="124"/>
      <c r="AM416" s="124"/>
      <c r="AN416" s="124"/>
      <c r="AO416" s="124"/>
      <c r="AP416" s="124"/>
    </row>
    <row r="417" spans="1:42" ht="30" hidden="1" customHeight="1" x14ac:dyDescent="0.25">
      <c r="A417" s="62"/>
      <c r="B417" s="243"/>
      <c r="C417" s="44"/>
      <c r="D417" s="44"/>
      <c r="E417" s="44"/>
      <c r="F417" s="44"/>
      <c r="G417" s="44"/>
      <c r="H417" s="39"/>
      <c r="I417" s="44"/>
      <c r="J417" s="44"/>
      <c r="K417" s="44"/>
      <c r="L417" s="44"/>
      <c r="M417" s="44"/>
      <c r="N417" s="44"/>
      <c r="O417" s="44"/>
      <c r="P417" s="44"/>
      <c r="Q417" s="44"/>
      <c r="R417" s="44"/>
      <c r="S417" s="44"/>
      <c r="T417" s="44"/>
      <c r="U417" s="44"/>
      <c r="V417" s="44"/>
      <c r="W417" s="44"/>
      <c r="X417" s="44"/>
      <c r="Y417" s="25">
        <f t="shared" si="409"/>
        <v>0</v>
      </c>
      <c r="Z417" s="44"/>
      <c r="AA417" s="44"/>
      <c r="AB417" s="44"/>
      <c r="AC417" s="44"/>
      <c r="AD417" s="44"/>
      <c r="AE417" s="44"/>
      <c r="AF417" s="45"/>
      <c r="AG417" s="44"/>
      <c r="AH417" s="44"/>
      <c r="AI417" s="124"/>
      <c r="AJ417" s="254"/>
      <c r="AK417" s="254"/>
      <c r="AL417" s="124"/>
      <c r="AM417" s="124"/>
      <c r="AN417" s="124"/>
      <c r="AO417" s="124"/>
      <c r="AP417" s="124"/>
    </row>
    <row r="418" spans="1:42" ht="30" hidden="1" customHeight="1" x14ac:dyDescent="0.25">
      <c r="A418" s="14"/>
      <c r="B418" s="251"/>
      <c r="C418" s="126"/>
      <c r="D418" s="26"/>
      <c r="E418" s="26"/>
      <c r="F418" s="26"/>
      <c r="G418" s="26"/>
      <c r="H418" s="39"/>
      <c r="I418" s="26"/>
      <c r="J418" s="26"/>
      <c r="K418" s="26"/>
      <c r="L418" s="26"/>
      <c r="M418" s="26"/>
      <c r="N418" s="26"/>
      <c r="O418" s="26"/>
      <c r="P418" s="26"/>
      <c r="Q418" s="26"/>
      <c r="R418" s="26"/>
      <c r="S418" s="26"/>
      <c r="T418" s="26"/>
      <c r="U418" s="26"/>
      <c r="V418" s="26"/>
      <c r="W418" s="26"/>
      <c r="X418" s="26"/>
      <c r="Y418" s="25">
        <f t="shared" si="409"/>
        <v>0</v>
      </c>
      <c r="Z418" s="5">
        <f>+D418+G418+J418</f>
        <v>0</v>
      </c>
      <c r="AA418" s="5">
        <f>+E418+H418+K418</f>
        <v>0</v>
      </c>
      <c r="AB418" s="5">
        <f t="shared" ref="AB418" si="419">+Z418-AA418</f>
        <v>0</v>
      </c>
      <c r="AC418" s="5">
        <f t="shared" ref="AC418" si="420">+M418+P418</f>
        <v>0</v>
      </c>
      <c r="AD418" s="5">
        <f t="shared" ref="AD418" si="421">+S418+T418+U418+V418+W418+X418</f>
        <v>0</v>
      </c>
      <c r="AE418" s="5"/>
      <c r="AF418" s="9"/>
      <c r="AG418" s="5"/>
      <c r="AH418" s="5"/>
      <c r="AI418" s="124"/>
      <c r="AJ418" s="254"/>
      <c r="AK418" s="254"/>
      <c r="AL418" s="124"/>
      <c r="AM418" s="124"/>
      <c r="AN418" s="124"/>
      <c r="AO418" s="124"/>
      <c r="AP418" s="124"/>
    </row>
    <row r="419" spans="1:42" ht="30" hidden="1" customHeight="1" x14ac:dyDescent="0.25">
      <c r="A419" s="62"/>
      <c r="B419" s="252"/>
      <c r="C419" s="44"/>
      <c r="D419" s="44">
        <f>+D420</f>
        <v>0</v>
      </c>
      <c r="E419" s="44"/>
      <c r="F419" s="44"/>
      <c r="G419" s="44">
        <f t="shared" ref="G419:P419" si="422">+G420</f>
        <v>0</v>
      </c>
      <c r="H419" s="39"/>
      <c r="I419" s="44"/>
      <c r="J419" s="44">
        <f t="shared" si="422"/>
        <v>0</v>
      </c>
      <c r="K419" s="44"/>
      <c r="L419" s="44"/>
      <c r="M419" s="44">
        <f t="shared" si="422"/>
        <v>0</v>
      </c>
      <c r="N419" s="44"/>
      <c r="O419" s="44"/>
      <c r="P419" s="44">
        <f t="shared" si="422"/>
        <v>0</v>
      </c>
      <c r="Q419" s="44"/>
      <c r="R419" s="44"/>
      <c r="S419" s="44"/>
      <c r="T419" s="44"/>
      <c r="U419" s="44"/>
      <c r="V419" s="44"/>
      <c r="W419" s="44"/>
      <c r="X419" s="44"/>
      <c r="Y419" s="25">
        <f t="shared" si="409"/>
        <v>0</v>
      </c>
      <c r="Z419" s="44"/>
      <c r="AA419" s="44"/>
      <c r="AB419" s="44"/>
      <c r="AC419" s="44"/>
      <c r="AD419" s="44"/>
      <c r="AE419" s="44"/>
      <c r="AF419" s="45"/>
      <c r="AG419" s="44"/>
      <c r="AH419" s="44"/>
      <c r="AI419" s="124"/>
      <c r="AJ419" s="254"/>
      <c r="AK419" s="254"/>
      <c r="AL419" s="124"/>
      <c r="AM419" s="124"/>
      <c r="AN419" s="124"/>
      <c r="AO419" s="124"/>
      <c r="AP419" s="124"/>
    </row>
    <row r="420" spans="1:42" ht="30" hidden="1" customHeight="1" x14ac:dyDescent="0.25">
      <c r="A420" s="23"/>
      <c r="B420" s="241"/>
      <c r="C420" s="126"/>
      <c r="D420" s="26"/>
      <c r="E420" s="26"/>
      <c r="F420" s="26"/>
      <c r="G420" s="26"/>
      <c r="H420" s="39"/>
      <c r="I420" s="26"/>
      <c r="J420" s="26"/>
      <c r="K420" s="26"/>
      <c r="L420" s="26"/>
      <c r="M420" s="26"/>
      <c r="N420" s="26"/>
      <c r="O420" s="26"/>
      <c r="P420" s="26"/>
      <c r="Q420" s="26"/>
      <c r="R420" s="26"/>
      <c r="S420" s="26"/>
      <c r="T420" s="26"/>
      <c r="U420" s="26"/>
      <c r="V420" s="26"/>
      <c r="W420" s="26"/>
      <c r="X420" s="26"/>
      <c r="Y420" s="25">
        <f t="shared" si="409"/>
        <v>0</v>
      </c>
      <c r="Z420" s="26"/>
      <c r="AA420" s="26"/>
      <c r="AB420" s="26"/>
      <c r="AC420" s="26"/>
      <c r="AD420" s="26"/>
      <c r="AE420" s="26"/>
      <c r="AF420" s="47"/>
      <c r="AG420" s="26"/>
      <c r="AH420" s="26"/>
      <c r="AI420" s="124"/>
      <c r="AJ420" s="254"/>
      <c r="AK420" s="254"/>
      <c r="AL420" s="124"/>
      <c r="AM420" s="124"/>
      <c r="AN420" s="124"/>
      <c r="AO420" s="124"/>
      <c r="AP420" s="124"/>
    </row>
    <row r="421" spans="1:42" ht="30" hidden="1" customHeight="1" x14ac:dyDescent="0.25">
      <c r="A421" s="14"/>
      <c r="B421" s="248"/>
      <c r="C421" s="126"/>
      <c r="D421" s="26"/>
      <c r="E421" s="26"/>
      <c r="F421" s="26"/>
      <c r="G421" s="26"/>
      <c r="H421" s="39"/>
      <c r="I421" s="26"/>
      <c r="J421" s="26"/>
      <c r="K421" s="26"/>
      <c r="L421" s="26"/>
      <c r="M421" s="26"/>
      <c r="N421" s="26"/>
      <c r="O421" s="26"/>
      <c r="P421" s="26"/>
      <c r="Q421" s="26"/>
      <c r="R421" s="26"/>
      <c r="S421" s="26"/>
      <c r="T421" s="26"/>
      <c r="U421" s="26"/>
      <c r="V421" s="26"/>
      <c r="W421" s="26"/>
      <c r="X421" s="26"/>
      <c r="Y421" s="25"/>
      <c r="Z421" s="26"/>
      <c r="AA421" s="26"/>
      <c r="AB421" s="26"/>
      <c r="AC421" s="26"/>
      <c r="AD421" s="26"/>
      <c r="AE421" s="26"/>
      <c r="AF421" s="47"/>
      <c r="AG421" s="26"/>
      <c r="AH421" s="26"/>
      <c r="AI421" s="124"/>
      <c r="AJ421" s="254"/>
      <c r="AK421" s="254"/>
      <c r="AL421" s="124"/>
      <c r="AM421" s="124"/>
      <c r="AN421" s="124"/>
      <c r="AO421" s="124"/>
      <c r="AP421" s="124"/>
    </row>
    <row r="422" spans="1:42" ht="30" hidden="1" customHeight="1" x14ac:dyDescent="0.25">
      <c r="A422" s="14"/>
      <c r="B422" s="248"/>
      <c r="C422" s="126"/>
      <c r="D422" s="26"/>
      <c r="E422" s="26"/>
      <c r="F422" s="26"/>
      <c r="G422" s="26"/>
      <c r="H422" s="39"/>
      <c r="I422" s="26"/>
      <c r="J422" s="26"/>
      <c r="K422" s="26"/>
      <c r="L422" s="26"/>
      <c r="M422" s="26"/>
      <c r="N422" s="26"/>
      <c r="O422" s="26"/>
      <c r="P422" s="26"/>
      <c r="Q422" s="26"/>
      <c r="R422" s="26"/>
      <c r="S422" s="26"/>
      <c r="T422" s="26"/>
      <c r="U422" s="26"/>
      <c r="V422" s="26"/>
      <c r="W422" s="26"/>
      <c r="X422" s="26"/>
      <c r="Y422" s="25"/>
      <c r="Z422" s="26"/>
      <c r="AA422" s="26"/>
      <c r="AB422" s="26"/>
      <c r="AC422" s="26"/>
      <c r="AD422" s="26"/>
      <c r="AE422" s="26"/>
      <c r="AF422" s="47"/>
      <c r="AG422" s="26"/>
      <c r="AH422" s="26"/>
      <c r="AI422" s="124"/>
      <c r="AJ422" s="254"/>
      <c r="AK422" s="254"/>
      <c r="AL422" s="124"/>
      <c r="AM422" s="124"/>
      <c r="AN422" s="124"/>
      <c r="AO422" s="124"/>
      <c r="AP422" s="124"/>
    </row>
    <row r="423" spans="1:42" ht="30" hidden="1" customHeight="1" x14ac:dyDescent="0.25">
      <c r="A423" s="14"/>
      <c r="B423" s="248"/>
      <c r="C423" s="126"/>
      <c r="D423" s="26"/>
      <c r="E423" s="26"/>
      <c r="F423" s="26"/>
      <c r="G423" s="26"/>
      <c r="H423" s="39"/>
      <c r="I423" s="26"/>
      <c r="J423" s="26"/>
      <c r="K423" s="26"/>
      <c r="L423" s="26"/>
      <c r="M423" s="26"/>
      <c r="N423" s="26"/>
      <c r="O423" s="26"/>
      <c r="P423" s="26"/>
      <c r="Q423" s="26"/>
      <c r="R423" s="26"/>
      <c r="S423" s="26"/>
      <c r="T423" s="26"/>
      <c r="U423" s="26"/>
      <c r="V423" s="26"/>
      <c r="W423" s="26"/>
      <c r="X423" s="26"/>
      <c r="Y423" s="25">
        <f>SUM(D423:X423)</f>
        <v>0</v>
      </c>
      <c r="Z423" s="26"/>
      <c r="AA423" s="26"/>
      <c r="AB423" s="26"/>
      <c r="AC423" s="26"/>
      <c r="AD423" s="26"/>
      <c r="AE423" s="26"/>
      <c r="AF423" s="47"/>
      <c r="AG423" s="26"/>
      <c r="AH423" s="26"/>
      <c r="AI423" s="124"/>
      <c r="AJ423" s="254"/>
      <c r="AK423" s="254"/>
      <c r="AL423" s="124"/>
      <c r="AM423" s="124"/>
      <c r="AN423" s="124"/>
      <c r="AO423" s="124"/>
      <c r="AP423" s="124"/>
    </row>
    <row r="424" spans="1:42" ht="30" hidden="1" customHeight="1" x14ac:dyDescent="0.25">
      <c r="A424" s="14"/>
      <c r="B424" s="248"/>
      <c r="C424" s="126"/>
      <c r="D424" s="26"/>
      <c r="E424" s="26"/>
      <c r="F424" s="26"/>
      <c r="G424" s="26"/>
      <c r="H424" s="39"/>
      <c r="I424" s="26"/>
      <c r="J424" s="26"/>
      <c r="K424" s="26"/>
      <c r="L424" s="26"/>
      <c r="M424" s="26"/>
      <c r="N424" s="26"/>
      <c r="O424" s="26"/>
      <c r="P424" s="26"/>
      <c r="Q424" s="26"/>
      <c r="R424" s="26"/>
      <c r="S424" s="26"/>
      <c r="T424" s="26"/>
      <c r="U424" s="26"/>
      <c r="V424" s="26"/>
      <c r="W424" s="26"/>
      <c r="X424" s="26"/>
      <c r="Y424" s="25">
        <f>SUM(D424:X424)</f>
        <v>0</v>
      </c>
      <c r="Z424" s="26"/>
      <c r="AA424" s="26"/>
      <c r="AB424" s="26"/>
      <c r="AC424" s="26"/>
      <c r="AD424" s="26"/>
      <c r="AE424" s="26"/>
      <c r="AF424" s="47"/>
      <c r="AG424" s="26"/>
      <c r="AH424" s="26"/>
      <c r="AI424" s="124"/>
      <c r="AJ424" s="254"/>
      <c r="AK424" s="254"/>
      <c r="AL424" s="124"/>
      <c r="AM424" s="124"/>
      <c r="AN424" s="124"/>
      <c r="AO424" s="124"/>
      <c r="AP424" s="124"/>
    </row>
    <row r="425" spans="1:42" ht="30" hidden="1" customHeight="1" x14ac:dyDescent="0.25">
      <c r="A425" s="14"/>
      <c r="B425" s="248"/>
      <c r="C425" s="126"/>
      <c r="D425" s="26"/>
      <c r="E425" s="26"/>
      <c r="F425" s="26"/>
      <c r="G425" s="26"/>
      <c r="H425" s="39"/>
      <c r="I425" s="26"/>
      <c r="J425" s="26"/>
      <c r="K425" s="26"/>
      <c r="L425" s="26"/>
      <c r="M425" s="26"/>
      <c r="N425" s="26"/>
      <c r="O425" s="26"/>
      <c r="P425" s="26"/>
      <c r="Q425" s="26"/>
      <c r="R425" s="26"/>
      <c r="S425" s="26"/>
      <c r="T425" s="26"/>
      <c r="U425" s="26"/>
      <c r="V425" s="26"/>
      <c r="W425" s="26"/>
      <c r="X425" s="26"/>
      <c r="Y425" s="25">
        <f>SUM(D425:X425)</f>
        <v>0</v>
      </c>
      <c r="Z425" s="26"/>
      <c r="AA425" s="26"/>
      <c r="AB425" s="26"/>
      <c r="AC425" s="26"/>
      <c r="AD425" s="26"/>
      <c r="AE425" s="26"/>
      <c r="AF425" s="47"/>
      <c r="AG425" s="26"/>
      <c r="AH425" s="26"/>
      <c r="AI425" s="124"/>
      <c r="AJ425" s="254"/>
      <c r="AK425" s="254"/>
      <c r="AL425" s="124"/>
      <c r="AM425" s="124"/>
      <c r="AN425" s="124"/>
      <c r="AO425" s="124"/>
      <c r="AP425" s="124"/>
    </row>
    <row r="426" spans="1:42" ht="30" hidden="1" customHeight="1" x14ac:dyDescent="0.25">
      <c r="A426" s="14"/>
      <c r="B426" s="239"/>
      <c r="C426" s="125"/>
      <c r="D426" s="26"/>
      <c r="E426" s="26"/>
      <c r="F426" s="26"/>
      <c r="G426" s="26"/>
      <c r="H426" s="39"/>
      <c r="I426" s="26"/>
      <c r="J426" s="26"/>
      <c r="K426" s="26"/>
      <c r="L426" s="26"/>
      <c r="M426" s="26"/>
      <c r="N426" s="26"/>
      <c r="O426" s="26"/>
      <c r="P426" s="26"/>
      <c r="Q426" s="26"/>
      <c r="R426" s="26"/>
      <c r="S426" s="26"/>
      <c r="T426" s="26"/>
      <c r="U426" s="26"/>
      <c r="V426" s="26"/>
      <c r="W426" s="26"/>
      <c r="X426" s="26"/>
      <c r="Y426" s="25">
        <f>SUM(D426:X426)</f>
        <v>0</v>
      </c>
      <c r="Z426" s="26"/>
      <c r="AA426" s="26"/>
      <c r="AB426" s="26"/>
      <c r="AC426" s="26"/>
      <c r="AD426" s="26"/>
      <c r="AE426" s="26"/>
      <c r="AF426" s="47"/>
      <c r="AG426" s="26"/>
      <c r="AH426" s="26"/>
      <c r="AI426" s="124"/>
      <c r="AJ426" s="254"/>
      <c r="AK426" s="254"/>
      <c r="AL426" s="124"/>
      <c r="AM426" s="124"/>
      <c r="AN426" s="124"/>
      <c r="AO426" s="124"/>
      <c r="AP426" s="124"/>
    </row>
    <row r="427" spans="1:42" ht="30" hidden="1" customHeight="1" x14ac:dyDescent="0.25">
      <c r="A427" s="14"/>
      <c r="B427" s="239"/>
      <c r="C427" s="125"/>
      <c r="D427" s="26"/>
      <c r="E427" s="26"/>
      <c r="F427" s="26"/>
      <c r="G427" s="26"/>
      <c r="H427" s="39"/>
      <c r="I427" s="26"/>
      <c r="J427" s="26"/>
      <c r="K427" s="26"/>
      <c r="L427" s="26"/>
      <c r="M427" s="26"/>
      <c r="N427" s="26"/>
      <c r="O427" s="26"/>
      <c r="P427" s="26"/>
      <c r="Q427" s="26"/>
      <c r="R427" s="26"/>
      <c r="S427" s="26"/>
      <c r="T427" s="26"/>
      <c r="U427" s="26"/>
      <c r="V427" s="26"/>
      <c r="W427" s="26"/>
      <c r="X427" s="26"/>
      <c r="Y427" s="25"/>
      <c r="Z427" s="26"/>
      <c r="AA427" s="26"/>
      <c r="AB427" s="26"/>
      <c r="AC427" s="26"/>
      <c r="AD427" s="26"/>
      <c r="AE427" s="26"/>
      <c r="AF427" s="47"/>
      <c r="AG427" s="26"/>
      <c r="AH427" s="26"/>
      <c r="AI427" s="124"/>
      <c r="AJ427" s="254"/>
      <c r="AK427" s="254"/>
      <c r="AL427" s="124"/>
      <c r="AM427" s="124"/>
      <c r="AN427" s="124"/>
      <c r="AO427" s="124"/>
      <c r="AP427" s="124"/>
    </row>
    <row r="428" spans="1:42" ht="30" hidden="1" customHeight="1" x14ac:dyDescent="0.25">
      <c r="A428" s="51"/>
      <c r="B428" s="239" t="s">
        <v>17</v>
      </c>
      <c r="C428" s="125"/>
      <c r="D428" s="352"/>
      <c r="E428" s="352"/>
      <c r="F428" s="352"/>
      <c r="G428" s="352"/>
      <c r="H428" s="352"/>
      <c r="I428" s="352"/>
      <c r="J428" s="352"/>
      <c r="K428" s="352"/>
      <c r="L428" s="352"/>
      <c r="M428" s="352"/>
      <c r="N428" s="352"/>
      <c r="O428" s="352"/>
      <c r="P428" s="352"/>
      <c r="Q428" s="352"/>
      <c r="R428" s="352"/>
      <c r="S428" s="352"/>
      <c r="T428" s="352"/>
      <c r="U428" s="352"/>
      <c r="V428" s="352"/>
      <c r="W428" s="352"/>
      <c r="X428" s="352"/>
      <c r="Y428" s="352"/>
      <c r="Z428" s="41"/>
      <c r="AA428" s="41"/>
      <c r="AB428" s="41"/>
      <c r="AC428" s="41"/>
      <c r="AD428" s="41"/>
      <c r="AE428" s="41"/>
      <c r="AF428" s="119"/>
      <c r="AG428" s="41"/>
      <c r="AH428" s="41"/>
      <c r="AI428" s="124"/>
      <c r="AJ428" s="254"/>
      <c r="AK428" s="254"/>
      <c r="AL428" s="124"/>
      <c r="AM428" s="124"/>
      <c r="AN428" s="124"/>
      <c r="AO428" s="124"/>
      <c r="AP428" s="124"/>
    </row>
    <row r="429" spans="1:42" ht="30" customHeight="1" x14ac:dyDescent="0.25">
      <c r="A429" s="325" t="s">
        <v>27</v>
      </c>
      <c r="B429" s="325"/>
      <c r="C429" s="125">
        <f>+C419+C417+C412+C401+C398+C395</f>
        <v>1</v>
      </c>
      <c r="D429" s="33">
        <f>+D395*$C$395+D398*$C$398+D401*$C$401</f>
        <v>0.2</v>
      </c>
      <c r="E429" s="33">
        <f>+E395*$C$395+E398*$C$398+E401*$C$401</f>
        <v>0.15254000000000004</v>
      </c>
      <c r="F429" s="33">
        <f t="shared" ref="F429" si="423">+E429/D429</f>
        <v>0.76270000000000016</v>
      </c>
      <c r="G429" s="33">
        <f>+G395*$C$395+G398*$C$398+G401*$C$401</f>
        <v>0.2</v>
      </c>
      <c r="H429" s="33">
        <f>+H395*$C$395+H398*$C$398+H401*$C$401</f>
        <v>0.16512000000000002</v>
      </c>
      <c r="I429" s="17">
        <f>+H429/G429</f>
        <v>0.8256</v>
      </c>
      <c r="J429" s="33">
        <f>+J395*$C$395+J398*$C$398+J401*$C$401</f>
        <v>0.2</v>
      </c>
      <c r="K429" s="33">
        <f>+K395*$C$395+K398*$C$398+K401*$C$401</f>
        <v>0.18020000000000003</v>
      </c>
      <c r="L429" s="17">
        <f>+K429/J429</f>
        <v>0.90100000000000013</v>
      </c>
      <c r="M429" s="33">
        <f>+M395*$C$395+M398*$C$398+M401*$C$401</f>
        <v>0.2</v>
      </c>
      <c r="N429" s="33">
        <f>+N395*$C$395+N398*$C$398+N401*$C$401</f>
        <v>0.15446000000000001</v>
      </c>
      <c r="O429" s="33">
        <f>+N429/M429</f>
        <v>0.77229999999999999</v>
      </c>
      <c r="P429" s="33">
        <f>+P395*$C$395+P398*$C$398+P401*$C$401</f>
        <v>0.2</v>
      </c>
      <c r="Q429" s="33">
        <f>+Q395*$C$395+Q398*$C$398+Q401*$C$401</f>
        <v>0.19450000000000001</v>
      </c>
      <c r="R429" s="33">
        <f>+Q429/P429</f>
        <v>0.97250000000000003</v>
      </c>
      <c r="S429" s="33">
        <f t="shared" ref="S429:X429" si="424">+S395*$C$395+S398*$C$398+S401*$C$401</f>
        <v>0</v>
      </c>
      <c r="T429" s="33">
        <f t="shared" si="424"/>
        <v>0</v>
      </c>
      <c r="U429" s="33">
        <f t="shared" si="424"/>
        <v>0</v>
      </c>
      <c r="V429" s="33">
        <f t="shared" si="424"/>
        <v>0</v>
      </c>
      <c r="W429" s="33">
        <f t="shared" si="424"/>
        <v>0</v>
      </c>
      <c r="X429" s="33">
        <f t="shared" si="424"/>
        <v>0</v>
      </c>
      <c r="Y429" s="8">
        <f>+D429+G429+J429+M429+P429+S429+T429+U429+V429+W429+X429</f>
        <v>1</v>
      </c>
      <c r="Z429" s="33">
        <f t="shared" ref="Z429:AE429" si="425">+Z395*$C$395+Z398*$C$398+Z401*$C$401</f>
        <v>1</v>
      </c>
      <c r="AA429" s="33">
        <f t="shared" si="425"/>
        <v>0.84682000000000013</v>
      </c>
      <c r="AB429" s="33">
        <f t="shared" si="425"/>
        <v>0.15317999999999998</v>
      </c>
      <c r="AC429" s="33">
        <f t="shared" si="425"/>
        <v>0.2</v>
      </c>
      <c r="AD429" s="33">
        <f t="shared" si="425"/>
        <v>0</v>
      </c>
      <c r="AE429" s="33">
        <f t="shared" si="425"/>
        <v>0.15317999999999998</v>
      </c>
      <c r="AF429" s="35"/>
      <c r="AG429" s="33">
        <v>0.15317999999999998</v>
      </c>
      <c r="AH429" s="33"/>
      <c r="AI429" s="125">
        <f>+(AI395*$C$395+AI398*$C$398+AI401*$C$401)*$AG$429</f>
        <v>2.5537710580811997E-2</v>
      </c>
      <c r="AJ429" s="255">
        <f>+(AJ395*$C$395+AJ398*$C$398+AJ401*$C$401)*$AG$429</f>
        <v>2.5537710580811997E-2</v>
      </c>
      <c r="AK429" s="255">
        <f t="shared" ref="AK429" si="426">+AJ429/AI429</f>
        <v>1</v>
      </c>
      <c r="AL429" s="125">
        <f t="shared" ref="AL429:AP429" si="427">+(AL395*$C$395+AL398*$C$398+AL401*$C$401)*$AG$429</f>
        <v>2.5537710580811997E-2</v>
      </c>
      <c r="AM429" s="125">
        <f t="shared" si="427"/>
        <v>2.5537710580811997E-2</v>
      </c>
      <c r="AN429" s="125">
        <f t="shared" si="427"/>
        <v>2.5537710580811997E-2</v>
      </c>
      <c r="AO429" s="125">
        <f t="shared" si="427"/>
        <v>2.5537710580811997E-2</v>
      </c>
      <c r="AP429" s="125">
        <f t="shared" si="427"/>
        <v>2.5537710580811997E-2</v>
      </c>
    </row>
    <row r="430" spans="1:42" ht="30" customHeight="1" x14ac:dyDescent="0.25">
      <c r="A430" s="63"/>
      <c r="B430" s="249"/>
      <c r="C430" s="206"/>
      <c r="D430" s="64"/>
      <c r="E430" s="64"/>
      <c r="F430" s="64"/>
      <c r="G430" s="64"/>
      <c r="H430" s="57"/>
      <c r="I430" s="64"/>
      <c r="J430" s="64"/>
      <c r="K430" s="64"/>
      <c r="L430" s="64"/>
      <c r="M430" s="64"/>
      <c r="N430" s="64"/>
      <c r="O430" s="64"/>
      <c r="P430" s="64"/>
      <c r="Q430" s="64"/>
      <c r="R430" s="64"/>
      <c r="S430" s="64"/>
      <c r="T430" s="64"/>
      <c r="U430" s="64"/>
      <c r="V430" s="64"/>
      <c r="W430" s="64"/>
      <c r="X430" s="64"/>
      <c r="Z430" s="64"/>
      <c r="AA430" s="64"/>
      <c r="AB430" s="64"/>
      <c r="AC430" s="64"/>
      <c r="AD430" s="64"/>
      <c r="AE430" s="64"/>
      <c r="AF430" s="65"/>
      <c r="AG430" s="64"/>
      <c r="AH430" s="64"/>
    </row>
    <row r="431" spans="1:42" ht="30" customHeight="1" x14ac:dyDescent="0.25">
      <c r="H431" s="19"/>
      <c r="AC431" s="2">
        <f>+AC429+Z429</f>
        <v>1.2</v>
      </c>
      <c r="AF431" s="20"/>
    </row>
    <row r="432" spans="1:42" ht="30" customHeight="1" x14ac:dyDescent="0.25">
      <c r="H432" s="19"/>
    </row>
    <row r="433" spans="8:8" ht="30" customHeight="1" x14ac:dyDescent="0.25">
      <c r="H433" s="19"/>
    </row>
    <row r="434" spans="8:8" ht="30" customHeight="1" x14ac:dyDescent="0.25">
      <c r="H434" s="19"/>
    </row>
    <row r="435" spans="8:8" ht="30" customHeight="1" x14ac:dyDescent="0.25">
      <c r="H435" s="19"/>
    </row>
    <row r="436" spans="8:8" ht="30" customHeight="1" x14ac:dyDescent="0.25">
      <c r="H436" s="19"/>
    </row>
    <row r="437" spans="8:8" ht="30" customHeight="1" x14ac:dyDescent="0.25">
      <c r="H437" s="19"/>
    </row>
    <row r="438" spans="8:8" ht="30" customHeight="1" x14ac:dyDescent="0.25">
      <c r="H438" s="19"/>
    </row>
    <row r="439" spans="8:8" ht="30" customHeight="1" x14ac:dyDescent="0.25">
      <c r="H439" s="19"/>
    </row>
    <row r="440" spans="8:8" ht="30" customHeight="1" x14ac:dyDescent="0.25">
      <c r="H440" s="19"/>
    </row>
    <row r="441" spans="8:8" ht="30" customHeight="1" x14ac:dyDescent="0.25">
      <c r="H441" s="19"/>
    </row>
    <row r="442" spans="8:8" ht="30" customHeight="1" x14ac:dyDescent="0.25">
      <c r="H442" s="19"/>
    </row>
    <row r="443" spans="8:8" ht="30" customHeight="1" x14ac:dyDescent="0.25">
      <c r="H443" s="19"/>
    </row>
    <row r="444" spans="8:8" ht="30" customHeight="1" x14ac:dyDescent="0.25">
      <c r="H444" s="19"/>
    </row>
    <row r="445" spans="8:8" ht="30" customHeight="1" x14ac:dyDescent="0.25">
      <c r="H445" s="19"/>
    </row>
    <row r="446" spans="8:8" ht="30" customHeight="1" x14ac:dyDescent="0.25">
      <c r="H446" s="19"/>
    </row>
    <row r="447" spans="8:8" ht="30" customHeight="1" x14ac:dyDescent="0.25">
      <c r="H447" s="19"/>
    </row>
    <row r="448" spans="8:8" ht="30" customHeight="1" x14ac:dyDescent="0.25">
      <c r="H448" s="19"/>
    </row>
    <row r="449" spans="2:34" ht="30" customHeight="1" x14ac:dyDescent="0.25">
      <c r="H449" s="19"/>
    </row>
    <row r="450" spans="2:34" ht="30" customHeight="1" x14ac:dyDescent="0.25">
      <c r="H450" s="19"/>
    </row>
    <row r="451" spans="2:34" ht="30" customHeight="1" x14ac:dyDescent="0.25">
      <c r="H451" s="19"/>
    </row>
    <row r="452" spans="2:34" ht="30" customHeight="1" x14ac:dyDescent="0.25">
      <c r="H452" s="19"/>
    </row>
    <row r="453" spans="2:34" ht="30" customHeight="1" x14ac:dyDescent="0.25">
      <c r="H453" s="19"/>
    </row>
    <row r="454" spans="2:34" ht="30" customHeight="1" x14ac:dyDescent="0.25">
      <c r="H454" s="19"/>
    </row>
    <row r="455" spans="2:34" ht="30" customHeight="1" x14ac:dyDescent="0.25">
      <c r="H455" s="19"/>
    </row>
    <row r="456" spans="2:34" ht="30" customHeight="1" x14ac:dyDescent="0.25">
      <c r="H456" s="19"/>
    </row>
    <row r="457" spans="2:34" ht="30" customHeight="1" x14ac:dyDescent="0.25">
      <c r="H457" s="19"/>
    </row>
    <row r="458" spans="2:34" ht="30" customHeight="1" x14ac:dyDescent="0.25">
      <c r="H458" s="19"/>
    </row>
    <row r="459" spans="2:34" ht="30" customHeight="1" x14ac:dyDescent="0.25">
      <c r="H459" s="19"/>
    </row>
    <row r="460" spans="2:34" ht="30" customHeight="1" x14ac:dyDescent="0.25">
      <c r="H460" s="19"/>
    </row>
    <row r="461" spans="2:34" ht="30" customHeight="1" x14ac:dyDescent="0.25">
      <c r="H461" s="19"/>
    </row>
    <row r="462" spans="2:34" ht="30" customHeight="1" x14ac:dyDescent="0.25">
      <c r="H462" s="19"/>
    </row>
    <row r="463" spans="2:34" ht="30" customHeight="1" x14ac:dyDescent="0.25">
      <c r="B463" s="226"/>
      <c r="H463" s="19"/>
      <c r="J463" s="68"/>
      <c r="K463" s="68"/>
      <c r="L463" s="68"/>
      <c r="M463" s="68"/>
      <c r="N463" s="68"/>
      <c r="O463" s="68"/>
      <c r="P463" s="68"/>
      <c r="Q463" s="68"/>
      <c r="R463" s="68"/>
      <c r="S463" s="68"/>
      <c r="T463" s="68"/>
      <c r="U463" s="68"/>
      <c r="V463" s="68"/>
      <c r="W463" s="68"/>
      <c r="Z463" s="68"/>
      <c r="AA463" s="68"/>
      <c r="AB463" s="68"/>
      <c r="AC463" s="68"/>
      <c r="AD463" s="68"/>
      <c r="AE463" s="68"/>
      <c r="AG463" s="68"/>
      <c r="AH463" s="68"/>
    </row>
    <row r="464" spans="2:34" ht="30" customHeight="1" x14ac:dyDescent="0.25">
      <c r="H464" s="19"/>
    </row>
    <row r="465" spans="8:8" ht="30" customHeight="1" x14ac:dyDescent="0.25">
      <c r="H465" s="19"/>
    </row>
    <row r="466" spans="8:8" ht="30" customHeight="1" x14ac:dyDescent="0.25">
      <c r="H466" s="19"/>
    </row>
    <row r="467" spans="8:8" ht="30" customHeight="1" x14ac:dyDescent="0.25">
      <c r="H467" s="19"/>
    </row>
    <row r="468" spans="8:8" ht="30" customHeight="1" x14ac:dyDescent="0.25">
      <c r="H468" s="19"/>
    </row>
    <row r="469" spans="8:8" ht="30" customHeight="1" x14ac:dyDescent="0.25">
      <c r="H469" s="19"/>
    </row>
    <row r="470" spans="8:8" ht="30" customHeight="1" x14ac:dyDescent="0.25">
      <c r="H470" s="19"/>
    </row>
    <row r="471" spans="8:8" ht="30" customHeight="1" x14ac:dyDescent="0.25">
      <c r="H471" s="19"/>
    </row>
    <row r="472" spans="8:8" ht="30" customHeight="1" x14ac:dyDescent="0.25">
      <c r="H472" s="19"/>
    </row>
    <row r="473" spans="8:8" ht="30" customHeight="1" x14ac:dyDescent="0.25">
      <c r="H473" s="19"/>
    </row>
    <row r="474" spans="8:8" ht="30" customHeight="1" x14ac:dyDescent="0.25">
      <c r="H474" s="19"/>
    </row>
    <row r="475" spans="8:8" ht="30" customHeight="1" x14ac:dyDescent="0.25">
      <c r="H475" s="19"/>
    </row>
    <row r="476" spans="8:8" ht="30" customHeight="1" x14ac:dyDescent="0.25">
      <c r="H476" s="19"/>
    </row>
    <row r="477" spans="8:8" ht="30" customHeight="1" x14ac:dyDescent="0.25">
      <c r="H477" s="19"/>
    </row>
    <row r="478" spans="8:8" ht="30" customHeight="1" x14ac:dyDescent="0.25">
      <c r="H478" s="19"/>
    </row>
    <row r="479" spans="8:8" ht="30" customHeight="1" x14ac:dyDescent="0.25">
      <c r="H479" s="19"/>
    </row>
    <row r="480" spans="8:8" ht="30" customHeight="1" x14ac:dyDescent="0.25">
      <c r="H480" s="19"/>
    </row>
    <row r="481" spans="2:8" ht="30" customHeight="1" x14ac:dyDescent="0.25">
      <c r="H481" s="19"/>
    </row>
    <row r="482" spans="2:8" ht="30" customHeight="1" x14ac:dyDescent="0.25">
      <c r="H482" s="19"/>
    </row>
    <row r="483" spans="2:8" ht="30" customHeight="1" x14ac:dyDescent="0.25">
      <c r="H483" s="19"/>
    </row>
    <row r="484" spans="2:8" ht="30" customHeight="1" x14ac:dyDescent="0.25">
      <c r="H484" s="19"/>
    </row>
    <row r="485" spans="2:8" ht="30" customHeight="1" x14ac:dyDescent="0.25">
      <c r="H485" s="19"/>
    </row>
    <row r="486" spans="2:8" ht="30" customHeight="1" x14ac:dyDescent="0.25">
      <c r="H486" s="19"/>
    </row>
    <row r="487" spans="2:8" ht="30" customHeight="1" x14ac:dyDescent="0.25">
      <c r="H487" s="19"/>
    </row>
    <row r="488" spans="2:8" ht="30" customHeight="1" x14ac:dyDescent="0.25">
      <c r="H488" s="19"/>
    </row>
    <row r="489" spans="2:8" ht="30" customHeight="1" x14ac:dyDescent="0.25">
      <c r="H489" s="19"/>
    </row>
    <row r="490" spans="2:8" ht="30" customHeight="1" x14ac:dyDescent="0.25">
      <c r="H490" s="19"/>
    </row>
    <row r="491" spans="2:8" ht="30" customHeight="1" x14ac:dyDescent="0.25">
      <c r="B491" s="226"/>
      <c r="H491" s="19"/>
    </row>
    <row r="492" spans="2:8" ht="30" customHeight="1" x14ac:dyDescent="0.25">
      <c r="H492" s="19"/>
    </row>
    <row r="493" spans="2:8" ht="30" customHeight="1" x14ac:dyDescent="0.25">
      <c r="H493" s="19"/>
    </row>
    <row r="494" spans="2:8" ht="30" customHeight="1" x14ac:dyDescent="0.25">
      <c r="H494" s="19"/>
    </row>
    <row r="495" spans="2:8" ht="30" customHeight="1" x14ac:dyDescent="0.25">
      <c r="H495" s="19"/>
    </row>
    <row r="496" spans="2:8" ht="30" customHeight="1" x14ac:dyDescent="0.25">
      <c r="H496" s="19"/>
    </row>
    <row r="497" spans="8:8" ht="30" customHeight="1" x14ac:dyDescent="0.25">
      <c r="H497" s="19"/>
    </row>
    <row r="498" spans="8:8" ht="30" customHeight="1" x14ac:dyDescent="0.25">
      <c r="H498" s="19"/>
    </row>
    <row r="499" spans="8:8" ht="30" customHeight="1" x14ac:dyDescent="0.25">
      <c r="H499" s="19"/>
    </row>
    <row r="500" spans="8:8" ht="30" customHeight="1" x14ac:dyDescent="0.25">
      <c r="H500" s="19"/>
    </row>
    <row r="501" spans="8:8" ht="30" customHeight="1" x14ac:dyDescent="0.25">
      <c r="H501" s="19"/>
    </row>
    <row r="502" spans="8:8" ht="30" customHeight="1" x14ac:dyDescent="0.25">
      <c r="H502" s="19"/>
    </row>
    <row r="503" spans="8:8" ht="30" customHeight="1" x14ac:dyDescent="0.25">
      <c r="H503" s="19"/>
    </row>
    <row r="504" spans="8:8" ht="30" customHeight="1" x14ac:dyDescent="0.25">
      <c r="H504" s="19"/>
    </row>
    <row r="505" spans="8:8" ht="30" customHeight="1" x14ac:dyDescent="0.25">
      <c r="H505" s="19"/>
    </row>
    <row r="506" spans="8:8" ht="30" customHeight="1" x14ac:dyDescent="0.25">
      <c r="H506" s="19"/>
    </row>
    <row r="507" spans="8:8" ht="30" customHeight="1" x14ac:dyDescent="0.25">
      <c r="H507" s="19"/>
    </row>
    <row r="508" spans="8:8" ht="30" customHeight="1" x14ac:dyDescent="0.25">
      <c r="H508" s="19"/>
    </row>
    <row r="509" spans="8:8" ht="30" customHeight="1" x14ac:dyDescent="0.25">
      <c r="H509" s="19"/>
    </row>
    <row r="510" spans="8:8" ht="30" customHeight="1" x14ac:dyDescent="0.25">
      <c r="H510" s="19"/>
    </row>
    <row r="511" spans="8:8" ht="30" customHeight="1" x14ac:dyDescent="0.25">
      <c r="H511" s="19"/>
    </row>
    <row r="512" spans="8:8" ht="30" customHeight="1" x14ac:dyDescent="0.25">
      <c r="H512" s="19"/>
    </row>
    <row r="513" spans="8:8" ht="30" customHeight="1" x14ac:dyDescent="0.25">
      <c r="H513" s="19"/>
    </row>
    <row r="514" spans="8:8" ht="30" customHeight="1" x14ac:dyDescent="0.25">
      <c r="H514" s="19"/>
    </row>
    <row r="515" spans="8:8" ht="30" customHeight="1" x14ac:dyDescent="0.25">
      <c r="H515" s="19"/>
    </row>
    <row r="516" spans="8:8" ht="30" customHeight="1" x14ac:dyDescent="0.25">
      <c r="H516" s="19"/>
    </row>
    <row r="517" spans="8:8" ht="30" customHeight="1" x14ac:dyDescent="0.25">
      <c r="H517" s="19"/>
    </row>
    <row r="518" spans="8:8" ht="30" customHeight="1" x14ac:dyDescent="0.25">
      <c r="H518" s="19"/>
    </row>
    <row r="519" spans="8:8" ht="30" customHeight="1" x14ac:dyDescent="0.25">
      <c r="H519" s="19"/>
    </row>
    <row r="520" spans="8:8" ht="30" customHeight="1" x14ac:dyDescent="0.25">
      <c r="H520" s="19"/>
    </row>
    <row r="521" spans="8:8" ht="30" customHeight="1" x14ac:dyDescent="0.25">
      <c r="H521" s="19"/>
    </row>
    <row r="522" spans="8:8" ht="30" customHeight="1" x14ac:dyDescent="0.25">
      <c r="H522" s="19"/>
    </row>
    <row r="523" spans="8:8" ht="30" customHeight="1" x14ac:dyDescent="0.25">
      <c r="H523" s="19"/>
    </row>
    <row r="524" spans="8:8" ht="30" customHeight="1" x14ac:dyDescent="0.25">
      <c r="H524" s="19"/>
    </row>
    <row r="525" spans="8:8" ht="30" customHeight="1" x14ac:dyDescent="0.25">
      <c r="H525" s="19"/>
    </row>
    <row r="526" spans="8:8" ht="30" customHeight="1" x14ac:dyDescent="0.25">
      <c r="H526" s="19"/>
    </row>
    <row r="527" spans="8:8" ht="30" customHeight="1" x14ac:dyDescent="0.25">
      <c r="H527" s="19"/>
    </row>
    <row r="528" spans="8:8" ht="30" customHeight="1" x14ac:dyDescent="0.25">
      <c r="H528" s="19"/>
    </row>
    <row r="529" spans="2:8" ht="30" customHeight="1" x14ac:dyDescent="0.25">
      <c r="H529" s="19"/>
    </row>
    <row r="530" spans="2:8" ht="30" customHeight="1" x14ac:dyDescent="0.25">
      <c r="H530" s="19"/>
    </row>
    <row r="531" spans="2:8" ht="30" customHeight="1" x14ac:dyDescent="0.25">
      <c r="H531" s="19"/>
    </row>
    <row r="532" spans="2:8" ht="30" customHeight="1" x14ac:dyDescent="0.25">
      <c r="H532" s="19"/>
    </row>
    <row r="533" spans="2:8" ht="30" customHeight="1" x14ac:dyDescent="0.25">
      <c r="B533" s="226"/>
      <c r="H533" s="19"/>
    </row>
    <row r="534" spans="2:8" ht="30" customHeight="1" x14ac:dyDescent="0.25">
      <c r="H534" s="19"/>
    </row>
    <row r="535" spans="2:8" ht="30" customHeight="1" x14ac:dyDescent="0.25">
      <c r="H535" s="19"/>
    </row>
    <row r="536" spans="2:8" ht="30" customHeight="1" x14ac:dyDescent="0.25">
      <c r="H536" s="19"/>
    </row>
    <row r="537" spans="2:8" ht="30" customHeight="1" x14ac:dyDescent="0.25">
      <c r="H537" s="19"/>
    </row>
    <row r="538" spans="2:8" ht="30" customHeight="1" x14ac:dyDescent="0.25">
      <c r="H538" s="19"/>
    </row>
    <row r="539" spans="2:8" ht="30" customHeight="1" x14ac:dyDescent="0.25">
      <c r="H539" s="19"/>
    </row>
    <row r="540" spans="2:8" ht="30" customHeight="1" x14ac:dyDescent="0.25">
      <c r="H540" s="19"/>
    </row>
    <row r="541" spans="2:8" ht="30" customHeight="1" x14ac:dyDescent="0.25">
      <c r="H541" s="19"/>
    </row>
    <row r="542" spans="2:8" ht="30" customHeight="1" x14ac:dyDescent="0.25">
      <c r="H542" s="19"/>
    </row>
    <row r="543" spans="2:8" ht="30" customHeight="1" x14ac:dyDescent="0.25">
      <c r="H543" s="19"/>
    </row>
    <row r="544" spans="2:8" ht="30" customHeight="1" x14ac:dyDescent="0.25">
      <c r="H544" s="19"/>
    </row>
    <row r="545" spans="8:8" ht="30" customHeight="1" x14ac:dyDescent="0.25">
      <c r="H545" s="19"/>
    </row>
    <row r="546" spans="8:8" ht="30" customHeight="1" x14ac:dyDescent="0.25">
      <c r="H546" s="19"/>
    </row>
    <row r="547" spans="8:8" ht="30" customHeight="1" x14ac:dyDescent="0.25">
      <c r="H547" s="19"/>
    </row>
    <row r="548" spans="8:8" ht="30" customHeight="1" x14ac:dyDescent="0.25">
      <c r="H548" s="19"/>
    </row>
    <row r="549" spans="8:8" ht="30" customHeight="1" x14ac:dyDescent="0.25">
      <c r="H549" s="19"/>
    </row>
    <row r="550" spans="8:8" ht="30" customHeight="1" x14ac:dyDescent="0.25">
      <c r="H550" s="19"/>
    </row>
    <row r="551" spans="8:8" ht="30" customHeight="1" x14ac:dyDescent="0.25">
      <c r="H551" s="19"/>
    </row>
    <row r="552" spans="8:8" ht="30" customHeight="1" x14ac:dyDescent="0.25">
      <c r="H552" s="19"/>
    </row>
    <row r="553" spans="8:8" ht="30" customHeight="1" x14ac:dyDescent="0.25">
      <c r="H553" s="19"/>
    </row>
    <row r="554" spans="8:8" ht="30" customHeight="1" x14ac:dyDescent="0.25">
      <c r="H554" s="19"/>
    </row>
    <row r="555" spans="8:8" ht="30" customHeight="1" x14ac:dyDescent="0.25">
      <c r="H555" s="19"/>
    </row>
    <row r="556" spans="8:8" ht="30" customHeight="1" x14ac:dyDescent="0.25">
      <c r="H556" s="19"/>
    </row>
    <row r="557" spans="8:8" ht="30" customHeight="1" x14ac:dyDescent="0.25">
      <c r="H557" s="19"/>
    </row>
    <row r="558" spans="8:8" ht="30" customHeight="1" x14ac:dyDescent="0.25">
      <c r="H558" s="19"/>
    </row>
    <row r="559" spans="8:8" ht="30" customHeight="1" x14ac:dyDescent="0.25">
      <c r="H559" s="19"/>
    </row>
    <row r="560" spans="8:8" ht="30" customHeight="1" x14ac:dyDescent="0.25">
      <c r="H560" s="19"/>
    </row>
    <row r="561" spans="8:8" ht="30" customHeight="1" x14ac:dyDescent="0.25">
      <c r="H561" s="19"/>
    </row>
    <row r="562" spans="8:8" ht="30" customHeight="1" x14ac:dyDescent="0.25">
      <c r="H562" s="19"/>
    </row>
    <row r="563" spans="8:8" ht="30" customHeight="1" x14ac:dyDescent="0.25">
      <c r="H563" s="19"/>
    </row>
    <row r="564" spans="8:8" ht="30" customHeight="1" x14ac:dyDescent="0.25">
      <c r="H564" s="19"/>
    </row>
    <row r="565" spans="8:8" ht="30" customHeight="1" x14ac:dyDescent="0.25">
      <c r="H565" s="19"/>
    </row>
    <row r="566" spans="8:8" ht="30" customHeight="1" x14ac:dyDescent="0.25">
      <c r="H566" s="19"/>
    </row>
    <row r="567" spans="8:8" ht="30" customHeight="1" x14ac:dyDescent="0.25">
      <c r="H567" s="19"/>
    </row>
    <row r="568" spans="8:8" ht="30" customHeight="1" x14ac:dyDescent="0.25">
      <c r="H568" s="19"/>
    </row>
    <row r="569" spans="8:8" ht="30" customHeight="1" x14ac:dyDescent="0.25">
      <c r="H569" s="19"/>
    </row>
    <row r="570" spans="8:8" ht="30" customHeight="1" x14ac:dyDescent="0.25">
      <c r="H570" s="19"/>
    </row>
    <row r="571" spans="8:8" ht="30" customHeight="1" x14ac:dyDescent="0.25">
      <c r="H571" s="19"/>
    </row>
    <row r="572" spans="8:8" ht="30" customHeight="1" x14ac:dyDescent="0.25">
      <c r="H572" s="19"/>
    </row>
    <row r="573" spans="8:8" ht="30" customHeight="1" x14ac:dyDescent="0.25">
      <c r="H573" s="19"/>
    </row>
    <row r="574" spans="8:8" ht="30" customHeight="1" x14ac:dyDescent="0.25">
      <c r="H574" s="19"/>
    </row>
    <row r="575" spans="8:8" ht="30" customHeight="1" x14ac:dyDescent="0.25">
      <c r="H575" s="19"/>
    </row>
    <row r="576" spans="8:8" ht="30" customHeight="1" x14ac:dyDescent="0.25">
      <c r="H576" s="19"/>
    </row>
    <row r="577" spans="8:8" ht="30" customHeight="1" x14ac:dyDescent="0.25">
      <c r="H577" s="19"/>
    </row>
    <row r="578" spans="8:8" ht="30" customHeight="1" x14ac:dyDescent="0.25">
      <c r="H578" s="19"/>
    </row>
    <row r="579" spans="8:8" ht="30" customHeight="1" x14ac:dyDescent="0.25">
      <c r="H579" s="19"/>
    </row>
    <row r="580" spans="8:8" ht="30" customHeight="1" x14ac:dyDescent="0.25">
      <c r="H580" s="19"/>
    </row>
    <row r="581" spans="8:8" ht="30" customHeight="1" x14ac:dyDescent="0.25">
      <c r="H581" s="19"/>
    </row>
    <row r="582" spans="8:8" ht="30" customHeight="1" x14ac:dyDescent="0.25">
      <c r="H582" s="19"/>
    </row>
    <row r="583" spans="8:8" ht="30" customHeight="1" x14ac:dyDescent="0.25">
      <c r="H583" s="19"/>
    </row>
    <row r="584" spans="8:8" ht="30" customHeight="1" x14ac:dyDescent="0.25">
      <c r="H584" s="19"/>
    </row>
    <row r="585" spans="8:8" ht="30" customHeight="1" x14ac:dyDescent="0.25">
      <c r="H585" s="19"/>
    </row>
    <row r="586" spans="8:8" ht="30" customHeight="1" x14ac:dyDescent="0.25">
      <c r="H586" s="19"/>
    </row>
    <row r="587" spans="8:8" ht="30" customHeight="1" x14ac:dyDescent="0.25">
      <c r="H587" s="19"/>
    </row>
    <row r="588" spans="8:8" ht="30" customHeight="1" x14ac:dyDescent="0.25">
      <c r="H588" s="19"/>
    </row>
    <row r="589" spans="8:8" ht="30" customHeight="1" x14ac:dyDescent="0.25">
      <c r="H589" s="19"/>
    </row>
    <row r="590" spans="8:8" ht="30" customHeight="1" x14ac:dyDescent="0.25">
      <c r="H590" s="19"/>
    </row>
    <row r="591" spans="8:8" x14ac:dyDescent="0.25">
      <c r="H591" s="19"/>
    </row>
    <row r="592" spans="8:8" x14ac:dyDescent="0.25">
      <c r="H592" s="19"/>
    </row>
    <row r="593" spans="8:8" x14ac:dyDescent="0.25">
      <c r="H593" s="19"/>
    </row>
    <row r="594" spans="8:8" x14ac:dyDescent="0.25">
      <c r="H594" s="19"/>
    </row>
    <row r="595" spans="8:8" x14ac:dyDescent="0.25">
      <c r="H595" s="19"/>
    </row>
    <row r="596" spans="8:8" x14ac:dyDescent="0.25">
      <c r="H596" s="19"/>
    </row>
    <row r="597" spans="8:8" x14ac:dyDescent="0.25">
      <c r="H597" s="19"/>
    </row>
    <row r="598" spans="8:8" x14ac:dyDescent="0.25">
      <c r="H598" s="19"/>
    </row>
  </sheetData>
  <mergeCells count="341">
    <mergeCell ref="AJ314:AJ315"/>
    <mergeCell ref="AK314:AK315"/>
    <mergeCell ref="AJ393:AJ394"/>
    <mergeCell ref="AK393:AK394"/>
    <mergeCell ref="AI5:AK5"/>
    <mergeCell ref="AI6:AI7"/>
    <mergeCell ref="A182:AP182"/>
    <mergeCell ref="A179:AP179"/>
    <mergeCell ref="AO146:AO147"/>
    <mergeCell ref="AP146:AP147"/>
    <mergeCell ref="AI184:AP184"/>
    <mergeCell ref="AJ146:AJ147"/>
    <mergeCell ref="AK146:AK147"/>
    <mergeCell ref="AF146:AF147"/>
    <mergeCell ref="AG146:AG147"/>
    <mergeCell ref="A176:B176"/>
    <mergeCell ref="Z146:Z147"/>
    <mergeCell ref="AA146:AA147"/>
    <mergeCell ref="AB146:AB147"/>
    <mergeCell ref="AC146:AC147"/>
    <mergeCell ref="A282:AK282"/>
    <mergeCell ref="A311:AK311"/>
    <mergeCell ref="A225:AK225"/>
    <mergeCell ref="AA403:AA409"/>
    <mergeCell ref="AG403:AG409"/>
    <mergeCell ref="AN94:AN95"/>
    <mergeCell ref="AO94:AO95"/>
    <mergeCell ref="AP94:AP95"/>
    <mergeCell ref="B101:B102"/>
    <mergeCell ref="B103:B104"/>
    <mergeCell ref="C393:C394"/>
    <mergeCell ref="D393:Y393"/>
    <mergeCell ref="Z393:Z394"/>
    <mergeCell ref="AA393:AA394"/>
    <mergeCell ref="A384:B384"/>
    <mergeCell ref="A388:Y388"/>
    <mergeCell ref="A389:Y389"/>
    <mergeCell ref="A391:Y391"/>
    <mergeCell ref="AC314:AC315"/>
    <mergeCell ref="AD314:AD315"/>
    <mergeCell ref="AE314:AE315"/>
    <mergeCell ref="AF314:AF315"/>
    <mergeCell ref="A387:AP387"/>
    <mergeCell ref="A390:AP390"/>
    <mergeCell ref="AJ228:AJ229"/>
    <mergeCell ref="AK228:AK229"/>
    <mergeCell ref="AJ285:AJ286"/>
    <mergeCell ref="AL6:AL7"/>
    <mergeCell ref="AM6:AM7"/>
    <mergeCell ref="AN6:AN7"/>
    <mergeCell ref="AO6:AO7"/>
    <mergeCell ref="AP6:AP7"/>
    <mergeCell ref="AN33:AN34"/>
    <mergeCell ref="AO33:AO34"/>
    <mergeCell ref="AP33:AP34"/>
    <mergeCell ref="AI32:AP32"/>
    <mergeCell ref="AJ6:AJ7"/>
    <mergeCell ref="AK6:AK7"/>
    <mergeCell ref="AJ33:AJ34"/>
    <mergeCell ref="AK33:AK34"/>
    <mergeCell ref="AH33:AH34"/>
    <mergeCell ref="B83:B84"/>
    <mergeCell ref="AH83:AH84"/>
    <mergeCell ref="AI83:AI84"/>
    <mergeCell ref="AL83:AL84"/>
    <mergeCell ref="AM83:AM84"/>
    <mergeCell ref="AF395:AF409"/>
    <mergeCell ref="D428:Y428"/>
    <mergeCell ref="A429:B429"/>
    <mergeCell ref="AI33:AI34"/>
    <mergeCell ref="AL33:AL34"/>
    <mergeCell ref="AM33:AM34"/>
    <mergeCell ref="AI93:AP93"/>
    <mergeCell ref="AI94:AI95"/>
    <mergeCell ref="AL94:AL95"/>
    <mergeCell ref="AM94:AM95"/>
    <mergeCell ref="AB393:AB394"/>
    <mergeCell ref="AC393:AC394"/>
    <mergeCell ref="AD393:AD394"/>
    <mergeCell ref="AE393:AE394"/>
    <mergeCell ref="AF393:AF394"/>
    <mergeCell ref="AG393:AG394"/>
    <mergeCell ref="A393:A394"/>
    <mergeCell ref="B393:B394"/>
    <mergeCell ref="D382:Y382"/>
    <mergeCell ref="A313:L313"/>
    <mergeCell ref="A314:A315"/>
    <mergeCell ref="B314:B315"/>
    <mergeCell ref="C314:C315"/>
    <mergeCell ref="D314:Y314"/>
    <mergeCell ref="Z314:Z315"/>
    <mergeCell ref="AA314:AA315"/>
    <mergeCell ref="AB314:AB315"/>
    <mergeCell ref="A371:A372"/>
    <mergeCell ref="B327:B328"/>
    <mergeCell ref="A312:AD312"/>
    <mergeCell ref="AG285:AG286"/>
    <mergeCell ref="D305:Y305"/>
    <mergeCell ref="A306:B306"/>
    <mergeCell ref="AA285:AA286"/>
    <mergeCell ref="AB285:AB286"/>
    <mergeCell ref="AC285:AC286"/>
    <mergeCell ref="AD285:AD286"/>
    <mergeCell ref="AE285:AE286"/>
    <mergeCell ref="AF285:AF286"/>
    <mergeCell ref="A308:AP308"/>
    <mergeCell ref="A309:AD309"/>
    <mergeCell ref="A310:AD310"/>
    <mergeCell ref="AI312:AP312"/>
    <mergeCell ref="AK285:AK286"/>
    <mergeCell ref="A284:Y284"/>
    <mergeCell ref="A285:A286"/>
    <mergeCell ref="B285:B286"/>
    <mergeCell ref="C285:C286"/>
    <mergeCell ref="D285:Y285"/>
    <mergeCell ref="Z285:Z286"/>
    <mergeCell ref="A274:B274"/>
    <mergeCell ref="A279:AP279"/>
    <mergeCell ref="A280:AB280"/>
    <mergeCell ref="A281:AB281"/>
    <mergeCell ref="A283:AB283"/>
    <mergeCell ref="AI284:AP284"/>
    <mergeCell ref="AI285:AI286"/>
    <mergeCell ref="AL285:AL286"/>
    <mergeCell ref="AM285:AM286"/>
    <mergeCell ref="AN285:AN286"/>
    <mergeCell ref="AO285:AO286"/>
    <mergeCell ref="AP285:AP286"/>
    <mergeCell ref="AI185:AI186"/>
    <mergeCell ref="AL185:AL186"/>
    <mergeCell ref="AC228:AC229"/>
    <mergeCell ref="AD228:AD229"/>
    <mergeCell ref="AE228:AE229"/>
    <mergeCell ref="AF228:AF229"/>
    <mergeCell ref="AG228:AG229"/>
    <mergeCell ref="D270:Y270"/>
    <mergeCell ref="A227:Y227"/>
    <mergeCell ref="A228:A229"/>
    <mergeCell ref="B228:B229"/>
    <mergeCell ref="C228:C229"/>
    <mergeCell ref="D228:Y228"/>
    <mergeCell ref="Z228:Z229"/>
    <mergeCell ref="AA228:AA229"/>
    <mergeCell ref="AB228:AB229"/>
    <mergeCell ref="AF94:AF95"/>
    <mergeCell ref="A143:AP143"/>
    <mergeCell ref="A141:AP141"/>
    <mergeCell ref="A142:AP142"/>
    <mergeCell ref="A144:AP144"/>
    <mergeCell ref="AI146:AI147"/>
    <mergeCell ref="AL146:AL147"/>
    <mergeCell ref="A226:AE226"/>
    <mergeCell ref="A219:B219"/>
    <mergeCell ref="Z185:Z186"/>
    <mergeCell ref="AA185:AA186"/>
    <mergeCell ref="AB185:AB186"/>
    <mergeCell ref="AC185:AC186"/>
    <mergeCell ref="AD185:AD186"/>
    <mergeCell ref="A222:AP222"/>
    <mergeCell ref="A223:AE223"/>
    <mergeCell ref="A224:AE224"/>
    <mergeCell ref="AM185:AM186"/>
    <mergeCell ref="AN185:AN186"/>
    <mergeCell ref="AO185:AO186"/>
    <mergeCell ref="AP185:AP186"/>
    <mergeCell ref="AJ185:AJ186"/>
    <mergeCell ref="AK185:AK186"/>
    <mergeCell ref="AG185:AG186"/>
    <mergeCell ref="D137:Y137"/>
    <mergeCell ref="A138:B138"/>
    <mergeCell ref="B111:B112"/>
    <mergeCell ref="B116:B117"/>
    <mergeCell ref="AA94:AA95"/>
    <mergeCell ref="AB94:AB95"/>
    <mergeCell ref="AC94:AC95"/>
    <mergeCell ref="AD94:AD95"/>
    <mergeCell ref="AE94:AE95"/>
    <mergeCell ref="AM146:AM147"/>
    <mergeCell ref="AN146:AN147"/>
    <mergeCell ref="A93:Y93"/>
    <mergeCell ref="A94:A95"/>
    <mergeCell ref="B94:B95"/>
    <mergeCell ref="C94:C95"/>
    <mergeCell ref="D94:Y94"/>
    <mergeCell ref="Z94:Z95"/>
    <mergeCell ref="A85:B85"/>
    <mergeCell ref="A91:AP91"/>
    <mergeCell ref="A88:AP88"/>
    <mergeCell ref="A89:AP89"/>
    <mergeCell ref="A90:AP90"/>
    <mergeCell ref="A92:AP92"/>
    <mergeCell ref="AJ94:AJ95"/>
    <mergeCell ref="AK94:AK95"/>
    <mergeCell ref="AD146:AD147"/>
    <mergeCell ref="AE146:AE147"/>
    <mergeCell ref="A145:Y145"/>
    <mergeCell ref="A146:A147"/>
    <mergeCell ref="B146:B147"/>
    <mergeCell ref="C146:C147"/>
    <mergeCell ref="D146:Y146"/>
    <mergeCell ref="AG94:AG95"/>
    <mergeCell ref="AB33:AB34"/>
    <mergeCell ref="AC33:AC34"/>
    <mergeCell ref="AD33:AD34"/>
    <mergeCell ref="AE33:AE34"/>
    <mergeCell ref="AF33:AF34"/>
    <mergeCell ref="AG33:AG34"/>
    <mergeCell ref="A33:A34"/>
    <mergeCell ref="B33:B34"/>
    <mergeCell ref="C33:C34"/>
    <mergeCell ref="D33:Y33"/>
    <mergeCell ref="Z33:Z34"/>
    <mergeCell ref="AA33:AA34"/>
    <mergeCell ref="J18:J19"/>
    <mergeCell ref="M18:M19"/>
    <mergeCell ref="X18:X19"/>
    <mergeCell ref="Y18:Y19"/>
    <mergeCell ref="A24:B24"/>
    <mergeCell ref="A31:Y31"/>
    <mergeCell ref="M20:M21"/>
    <mergeCell ref="X20:X21"/>
    <mergeCell ref="Y20:Y21"/>
    <mergeCell ref="A22:A23"/>
    <mergeCell ref="B22:B23"/>
    <mergeCell ref="C22:C23"/>
    <mergeCell ref="D22:Y23"/>
    <mergeCell ref="A20:A21"/>
    <mergeCell ref="B20:B21"/>
    <mergeCell ref="C20:C21"/>
    <mergeCell ref="D20:D21"/>
    <mergeCell ref="G20:G21"/>
    <mergeCell ref="J20:J21"/>
    <mergeCell ref="A28:Y28"/>
    <mergeCell ref="A27:AP27"/>
    <mergeCell ref="A29:Y29"/>
    <mergeCell ref="A30:Y30"/>
    <mergeCell ref="A1:Y1"/>
    <mergeCell ref="A2:Y2"/>
    <mergeCell ref="A3:Y3"/>
    <mergeCell ref="A4:Y4"/>
    <mergeCell ref="A5:Y5"/>
    <mergeCell ref="A6:B7"/>
    <mergeCell ref="C6:C7"/>
    <mergeCell ref="D6:Y6"/>
    <mergeCell ref="AI145:AP145"/>
    <mergeCell ref="AF6:AF7"/>
    <mergeCell ref="AG6:AG7"/>
    <mergeCell ref="A16:A17"/>
    <mergeCell ref="B16:B17"/>
    <mergeCell ref="C16:C17"/>
    <mergeCell ref="D16:D17"/>
    <mergeCell ref="G16:G17"/>
    <mergeCell ref="J16:J17"/>
    <mergeCell ref="M16:M17"/>
    <mergeCell ref="X16:X17"/>
    <mergeCell ref="Z6:Z7"/>
    <mergeCell ref="AA6:AA7"/>
    <mergeCell ref="AB6:AB7"/>
    <mergeCell ref="AC6:AC7"/>
    <mergeCell ref="AD6:AD7"/>
    <mergeCell ref="AI313:AI315"/>
    <mergeCell ref="AL313:AL315"/>
    <mergeCell ref="AM313:AM315"/>
    <mergeCell ref="AN313:AN315"/>
    <mergeCell ref="AO313:AO315"/>
    <mergeCell ref="AP313:AP315"/>
    <mergeCell ref="AI392:AP392"/>
    <mergeCell ref="A180:AP180"/>
    <mergeCell ref="A183:AP183"/>
    <mergeCell ref="A181:AP181"/>
    <mergeCell ref="AI227:AP227"/>
    <mergeCell ref="AI228:AI229"/>
    <mergeCell ref="AL228:AL229"/>
    <mergeCell ref="AM228:AM229"/>
    <mergeCell ref="AN228:AN229"/>
    <mergeCell ref="AO228:AO229"/>
    <mergeCell ref="AP228:AP229"/>
    <mergeCell ref="A184:Y184"/>
    <mergeCell ref="A185:A186"/>
    <mergeCell ref="B185:B186"/>
    <mergeCell ref="C185:C186"/>
    <mergeCell ref="D185:Y185"/>
    <mergeCell ref="AF185:AF186"/>
    <mergeCell ref="AE185:AE186"/>
    <mergeCell ref="A53:A54"/>
    <mergeCell ref="A57:A59"/>
    <mergeCell ref="A63:A72"/>
    <mergeCell ref="A79:A84"/>
    <mergeCell ref="A98:A104"/>
    <mergeCell ref="A109:A118"/>
    <mergeCell ref="A129:A134"/>
    <mergeCell ref="A135:A136"/>
    <mergeCell ref="A152:A154"/>
    <mergeCell ref="AH6:AH7"/>
    <mergeCell ref="AH94:AH95"/>
    <mergeCell ref="AH146:AH147"/>
    <mergeCell ref="AH185:AH186"/>
    <mergeCell ref="AH228:AH229"/>
    <mergeCell ref="AH285:AH286"/>
    <mergeCell ref="AH314:AH315"/>
    <mergeCell ref="AH393:AH394"/>
    <mergeCell ref="A272:A273"/>
    <mergeCell ref="A297:A298"/>
    <mergeCell ref="A322:A328"/>
    <mergeCell ref="A333:A342"/>
    <mergeCell ref="A343:A344"/>
    <mergeCell ref="A349:A351"/>
    <mergeCell ref="A359:A364"/>
    <mergeCell ref="A365:A368"/>
    <mergeCell ref="AE6:AE7"/>
    <mergeCell ref="Y16:Y17"/>
    <mergeCell ref="A18:A19"/>
    <mergeCell ref="B18:B19"/>
    <mergeCell ref="C18:C19"/>
    <mergeCell ref="D18:D19"/>
    <mergeCell ref="G18:G19"/>
    <mergeCell ref="A40:A45"/>
    <mergeCell ref="AJ83:AJ84"/>
    <mergeCell ref="AP83:AP84"/>
    <mergeCell ref="AO83:AO84"/>
    <mergeCell ref="AN83:AN84"/>
    <mergeCell ref="AK83:AK84"/>
    <mergeCell ref="C83:C84"/>
    <mergeCell ref="AA83:AA84"/>
    <mergeCell ref="AG83:AG84"/>
    <mergeCell ref="A403:A409"/>
    <mergeCell ref="AI393:AI394"/>
    <mergeCell ref="AL393:AL394"/>
    <mergeCell ref="AM393:AM394"/>
    <mergeCell ref="AN393:AN394"/>
    <mergeCell ref="AO393:AO394"/>
    <mergeCell ref="AP393:AP394"/>
    <mergeCell ref="A160:A163"/>
    <mergeCell ref="A171:A174"/>
    <mergeCell ref="A192:A193"/>
    <mergeCell ref="A200:A203"/>
    <mergeCell ref="A207:A216"/>
    <mergeCell ref="A234:A240"/>
    <mergeCell ref="A247:A250"/>
    <mergeCell ref="AH340:AH341"/>
    <mergeCell ref="AG314:AG315"/>
  </mergeCells>
  <printOptions horizontalCentered="1" verticalCentered="1"/>
  <pageMargins left="0.31496062992125984" right="0.31496062992125984" top="0.74803149606299213" bottom="0.74803149606299213" header="0.31496062992125984" footer="0.31496062992125984"/>
  <pageSetup paperSize="9" scale="60" orientation="portrait" r:id="rId1"/>
  <rowBreaks count="3" manualBreakCount="3">
    <brk id="25" max="16383" man="1"/>
    <brk id="220" max="16383" man="1"/>
    <brk id="277" max="16383"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Jackelin Fernandez</dc:creator>
  <cp:lastModifiedBy>Jackelin Fernandez</cp:lastModifiedBy>
  <cp:lastPrinted>2018-02-01T21:47:23Z</cp:lastPrinted>
  <dcterms:created xsi:type="dcterms:W3CDTF">2017-03-14T14:42:09Z</dcterms:created>
  <dcterms:modified xsi:type="dcterms:W3CDTF">2018-02-01T21:47:26Z</dcterms:modified>
</cp:coreProperties>
</file>