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6925"/>
  <workbookPr defaultThemeVersion="164011"/>
  <mc:AlternateContent xmlns:mc="http://schemas.openxmlformats.org/markup-compatibility/2006">
    <mc:Choice Requires="x15">
      <x15ac:absPath xmlns:x15ac="http://schemas.microsoft.com/office/spreadsheetml/2010/11/ac" url="M:\Planificacion\Jacqueline\JACQUELINE\SEGUIMIENTO PLANES Y SISTEMA INDICADORES\2016\"/>
    </mc:Choice>
  </mc:AlternateContent>
  <bookViews>
    <workbookView xWindow="0" yWindow="0" windowWidth="24000" windowHeight="9510" activeTab="1"/>
  </bookViews>
  <sheets>
    <sheet name="matriz" sheetId="1" r:id="rId1"/>
    <sheet name="cuadro evaluación" sheetId="2" r:id="rId2"/>
  </sheets>
  <definedNames>
    <definedName name="_xlnm.Print_Titles" localSheetId="0">matriz!$1:$6</definedName>
  </definedName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R177" i="2" l="1"/>
  <c r="R48" i="2"/>
  <c r="R42" i="2"/>
  <c r="Q42" i="2"/>
  <c r="M315" i="2" l="1"/>
  <c r="J315" i="2"/>
  <c r="C315" i="2"/>
  <c r="Y312" i="2"/>
  <c r="Y311" i="2"/>
  <c r="Y310" i="2"/>
  <c r="Y309" i="2"/>
  <c r="Y306" i="2"/>
  <c r="P305" i="2"/>
  <c r="M305" i="2"/>
  <c r="J305" i="2"/>
  <c r="G305" i="2"/>
  <c r="D305" i="2"/>
  <c r="Y305" i="2" s="1"/>
  <c r="AD304" i="2"/>
  <c r="AC304" i="2"/>
  <c r="AA304" i="2"/>
  <c r="Z304" i="2"/>
  <c r="AB304" i="2" s="1"/>
  <c r="Y304" i="2"/>
  <c r="Y303" i="2"/>
  <c r="AD302" i="2"/>
  <c r="AC302" i="2"/>
  <c r="AA302" i="2"/>
  <c r="Z302" i="2"/>
  <c r="AB302" i="2" s="1"/>
  <c r="Y302" i="2"/>
  <c r="AD301" i="2"/>
  <c r="AC301" i="2"/>
  <c r="AB301" i="2"/>
  <c r="AA301" i="2"/>
  <c r="Z301" i="2"/>
  <c r="Y301" i="2"/>
  <c r="AD300" i="2"/>
  <c r="AC300" i="2"/>
  <c r="AC298" i="2" s="1"/>
  <c r="AB300" i="2"/>
  <c r="AA300" i="2"/>
  <c r="Z300" i="2"/>
  <c r="Y300" i="2"/>
  <c r="AD299" i="2"/>
  <c r="AC299" i="2"/>
  <c r="AA299" i="2"/>
  <c r="AA298" i="2" s="1"/>
  <c r="Z299" i="2"/>
  <c r="Y299" i="2"/>
  <c r="X298" i="2"/>
  <c r="W298" i="2"/>
  <c r="V298" i="2"/>
  <c r="U298" i="2"/>
  <c r="T298" i="2"/>
  <c r="S298" i="2"/>
  <c r="P298" i="2"/>
  <c r="M298" i="2"/>
  <c r="J298" i="2"/>
  <c r="G298" i="2"/>
  <c r="D298" i="2"/>
  <c r="AD297" i="2"/>
  <c r="AC297" i="2"/>
  <c r="AA297" i="2"/>
  <c r="Z297" i="2"/>
  <c r="AB297" i="2" s="1"/>
  <c r="Y297" i="2"/>
  <c r="AD296" i="2"/>
  <c r="AC296" i="2"/>
  <c r="AB296" i="2"/>
  <c r="AA296" i="2"/>
  <c r="Z296" i="2"/>
  <c r="Y296" i="2"/>
  <c r="AD295" i="2"/>
  <c r="AD294" i="2" s="1"/>
  <c r="AC295" i="2"/>
  <c r="AC294" i="2" s="1"/>
  <c r="Z295" i="2"/>
  <c r="Y295" i="2"/>
  <c r="R295" i="2"/>
  <c r="O295" i="2"/>
  <c r="L295" i="2"/>
  <c r="I295" i="2"/>
  <c r="H295" i="2"/>
  <c r="AA295" i="2" s="1"/>
  <c r="F295" i="2"/>
  <c r="E295" i="2"/>
  <c r="Z294" i="2"/>
  <c r="X294" i="2"/>
  <c r="W294" i="2"/>
  <c r="V294" i="2"/>
  <c r="U294" i="2"/>
  <c r="T294" i="2"/>
  <c r="S294" i="2"/>
  <c r="R294" i="2"/>
  <c r="Q294" i="2"/>
  <c r="P294" i="2"/>
  <c r="P315" i="2" s="1"/>
  <c r="O294" i="2"/>
  <c r="K294" i="2"/>
  <c r="J294" i="2"/>
  <c r="L294" i="2" s="1"/>
  <c r="H294" i="2"/>
  <c r="I294" i="2" s="1"/>
  <c r="G294" i="2"/>
  <c r="Y294" i="2" s="1"/>
  <c r="F294" i="2"/>
  <c r="E294" i="2"/>
  <c r="D294" i="2"/>
  <c r="AD293" i="2"/>
  <c r="AC293" i="2"/>
  <c r="AA293" i="2"/>
  <c r="Z293" i="2"/>
  <c r="AB293" i="2" s="1"/>
  <c r="Y293" i="2"/>
  <c r="F293" i="2"/>
  <c r="AD292" i="2"/>
  <c r="AC292" i="2"/>
  <c r="AA292" i="2"/>
  <c r="Z292" i="2"/>
  <c r="AB292" i="2" s="1"/>
  <c r="Y292" i="2"/>
  <c r="F292" i="2"/>
  <c r="AD291" i="2"/>
  <c r="AC291" i="2"/>
  <c r="Z291" i="2"/>
  <c r="Y291" i="2"/>
  <c r="R291" i="2"/>
  <c r="Q291" i="2"/>
  <c r="O291" i="2"/>
  <c r="N291" i="2"/>
  <c r="K291" i="2"/>
  <c r="L291" i="2" s="1"/>
  <c r="H291" i="2"/>
  <c r="F291" i="2"/>
  <c r="E291" i="2"/>
  <c r="E290" i="2" s="1"/>
  <c r="F290" i="2" s="1"/>
  <c r="AD290" i="2"/>
  <c r="AC290" i="2"/>
  <c r="Z290" i="2"/>
  <c r="Y290" i="2"/>
  <c r="R290" i="2"/>
  <c r="Q290" i="2"/>
  <c r="Q315" i="2" s="1"/>
  <c r="R315" i="2" s="1"/>
  <c r="O290" i="2"/>
  <c r="N290" i="2"/>
  <c r="K290" i="2"/>
  <c r="L290" i="2" s="1"/>
  <c r="J290" i="2"/>
  <c r="G290" i="2"/>
  <c r="D290" i="2"/>
  <c r="AD289" i="2"/>
  <c r="AC289" i="2"/>
  <c r="AB289" i="2"/>
  <c r="AA289" i="2"/>
  <c r="Z289" i="2"/>
  <c r="Y289" i="2"/>
  <c r="F289" i="2"/>
  <c r="AD288" i="2"/>
  <c r="AC288" i="2"/>
  <c r="AA288" i="2"/>
  <c r="Z288" i="2"/>
  <c r="AB288" i="2" s="1"/>
  <c r="Y288" i="2"/>
  <c r="F288" i="2"/>
  <c r="AD287" i="2"/>
  <c r="AC287" i="2"/>
  <c r="AA287" i="2"/>
  <c r="Z287" i="2"/>
  <c r="AB287" i="2" s="1"/>
  <c r="Y287" i="2"/>
  <c r="F287" i="2"/>
  <c r="AD286" i="2"/>
  <c r="AC286" i="2"/>
  <c r="AA286" i="2"/>
  <c r="Z286" i="2"/>
  <c r="AB286" i="2" s="1"/>
  <c r="Y286" i="2"/>
  <c r="F286" i="2"/>
  <c r="AD285" i="2"/>
  <c r="AC285" i="2"/>
  <c r="Z285" i="2"/>
  <c r="Y285" i="2"/>
  <c r="R285" i="2"/>
  <c r="O285" i="2"/>
  <c r="N285" i="2"/>
  <c r="K285" i="2"/>
  <c r="L285" i="2" s="1"/>
  <c r="H285" i="2"/>
  <c r="H284" i="2" s="1"/>
  <c r="E285" i="2"/>
  <c r="AD284" i="2"/>
  <c r="AD315" i="2" s="1"/>
  <c r="AC284" i="2"/>
  <c r="AC315" i="2" s="1"/>
  <c r="X284" i="2"/>
  <c r="X315" i="2" s="1"/>
  <c r="W284" i="2"/>
  <c r="W315" i="2" s="1"/>
  <c r="V284" i="2"/>
  <c r="V315" i="2" s="1"/>
  <c r="V15" i="2" s="1"/>
  <c r="U284" i="2"/>
  <c r="U315" i="2" s="1"/>
  <c r="T284" i="2"/>
  <c r="T315" i="2" s="1"/>
  <c r="S284" i="2"/>
  <c r="S315" i="2" s="1"/>
  <c r="R284" i="2"/>
  <c r="O284" i="2"/>
  <c r="N284" i="2"/>
  <c r="N315" i="2" s="1"/>
  <c r="O315" i="2" s="1"/>
  <c r="L284" i="2"/>
  <c r="K284" i="2"/>
  <c r="K315" i="2" s="1"/>
  <c r="L315" i="2" s="1"/>
  <c r="J284" i="2"/>
  <c r="G284" i="2"/>
  <c r="G315" i="2" s="1"/>
  <c r="D284" i="2"/>
  <c r="C273" i="2"/>
  <c r="Y270" i="2"/>
  <c r="Y269" i="2"/>
  <c r="Y268" i="2"/>
  <c r="Y267" i="2"/>
  <c r="AD264" i="2"/>
  <c r="AC264" i="2"/>
  <c r="Z264" i="2"/>
  <c r="Y264" i="2"/>
  <c r="R264" i="2"/>
  <c r="O264" i="2"/>
  <c r="N264" i="2"/>
  <c r="N263" i="2" s="1"/>
  <c r="O263" i="2" s="1"/>
  <c r="K264" i="2"/>
  <c r="L264" i="2" s="1"/>
  <c r="H264" i="2"/>
  <c r="I264" i="2" s="1"/>
  <c r="E264" i="2"/>
  <c r="AD263" i="2"/>
  <c r="AC263" i="2"/>
  <c r="Q263" i="2"/>
  <c r="R263" i="2" s="1"/>
  <c r="P263" i="2"/>
  <c r="M263" i="2"/>
  <c r="K263" i="2"/>
  <c r="L263" i="2" s="1"/>
  <c r="J263" i="2"/>
  <c r="Y263" i="2" s="1"/>
  <c r="I263" i="2"/>
  <c r="H263" i="2"/>
  <c r="G263" i="2"/>
  <c r="D263" i="2"/>
  <c r="AD262" i="2"/>
  <c r="AC262" i="2"/>
  <c r="AC261" i="2" s="1"/>
  <c r="AB262" i="2"/>
  <c r="AB261" i="2" s="1"/>
  <c r="AA262" i="2"/>
  <c r="AA261" i="2" s="1"/>
  <c r="Z262" i="2"/>
  <c r="Z261" i="2" s="1"/>
  <c r="Y262" i="2"/>
  <c r="R262" i="2"/>
  <c r="O262" i="2"/>
  <c r="L262" i="2"/>
  <c r="I262" i="2"/>
  <c r="F262" i="2"/>
  <c r="AD261" i="2"/>
  <c r="Y261" i="2"/>
  <c r="R261" i="2"/>
  <c r="O261" i="2"/>
  <c r="L261" i="2"/>
  <c r="I261" i="2"/>
  <c r="F261" i="2"/>
  <c r="AD260" i="2"/>
  <c r="AC260" i="2"/>
  <c r="AA260" i="2"/>
  <c r="Z260" i="2"/>
  <c r="Y260" i="2"/>
  <c r="I260" i="2"/>
  <c r="AD259" i="2"/>
  <c r="AC259" i="2"/>
  <c r="AA259" i="2"/>
  <c r="Z259" i="2"/>
  <c r="AB259" i="2" s="1"/>
  <c r="Y259" i="2"/>
  <c r="R259" i="2"/>
  <c r="O259" i="2"/>
  <c r="L259" i="2"/>
  <c r="K259" i="2"/>
  <c r="I259" i="2"/>
  <c r="AD258" i="2"/>
  <c r="AD256" i="2" s="1"/>
  <c r="AC258" i="2"/>
  <c r="AB258" i="2"/>
  <c r="AA258" i="2"/>
  <c r="Z258" i="2"/>
  <c r="Y258" i="2"/>
  <c r="I258" i="2"/>
  <c r="AD257" i="2"/>
  <c r="AC257" i="2"/>
  <c r="AA257" i="2"/>
  <c r="Z257" i="2"/>
  <c r="Y257" i="2"/>
  <c r="I257" i="2"/>
  <c r="F257" i="2"/>
  <c r="X256" i="2"/>
  <c r="W256" i="2"/>
  <c r="V256" i="2"/>
  <c r="U256" i="2"/>
  <c r="T256" i="2"/>
  <c r="S256" i="2"/>
  <c r="Q256" i="2"/>
  <c r="R256" i="2" s="1"/>
  <c r="P256" i="2"/>
  <c r="N256" i="2"/>
  <c r="M256" i="2"/>
  <c r="K256" i="2"/>
  <c r="J256" i="2"/>
  <c r="H256" i="2"/>
  <c r="I256" i="2" s="1"/>
  <c r="G256" i="2"/>
  <c r="E256" i="2"/>
  <c r="D256" i="2"/>
  <c r="AD255" i="2"/>
  <c r="AC255" i="2"/>
  <c r="AB255" i="2"/>
  <c r="AA255" i="2"/>
  <c r="Z255" i="2"/>
  <c r="Y255" i="2"/>
  <c r="R255" i="2"/>
  <c r="O255" i="2"/>
  <c r="L255" i="2"/>
  <c r="I255" i="2"/>
  <c r="AD254" i="2"/>
  <c r="AC254" i="2"/>
  <c r="AA254" i="2"/>
  <c r="AA252" i="2" s="1"/>
  <c r="Z254" i="2"/>
  <c r="AB254" i="2" s="1"/>
  <c r="Y254" i="2"/>
  <c r="I254" i="2"/>
  <c r="F254" i="2"/>
  <c r="AD253" i="2"/>
  <c r="AC253" i="2"/>
  <c r="AC252" i="2" s="1"/>
  <c r="AA253" i="2"/>
  <c r="Z253" i="2"/>
  <c r="AB253" i="2" s="1"/>
  <c r="Y253" i="2"/>
  <c r="R253" i="2"/>
  <c r="O253" i="2"/>
  <c r="L253" i="2"/>
  <c r="I253" i="2"/>
  <c r="X252" i="2"/>
  <c r="W252" i="2"/>
  <c r="V252" i="2"/>
  <c r="U252" i="2"/>
  <c r="T252" i="2"/>
  <c r="S252" i="2"/>
  <c r="Q252" i="2"/>
  <c r="R252" i="2" s="1"/>
  <c r="P252" i="2"/>
  <c r="N252" i="2"/>
  <c r="O252" i="2" s="1"/>
  <c r="M252" i="2"/>
  <c r="K252" i="2"/>
  <c r="J252" i="2"/>
  <c r="I252" i="2"/>
  <c r="H252" i="2"/>
  <c r="G252" i="2"/>
  <c r="E252" i="2"/>
  <c r="D252" i="2"/>
  <c r="AD251" i="2"/>
  <c r="AC251" i="2"/>
  <c r="AB251" i="2"/>
  <c r="AA251" i="2"/>
  <c r="Z251" i="2"/>
  <c r="Y251" i="2"/>
  <c r="I251" i="2"/>
  <c r="AD250" i="2"/>
  <c r="AC250" i="2"/>
  <c r="AB250" i="2"/>
  <c r="AA250" i="2"/>
  <c r="Z250" i="2"/>
  <c r="Y250" i="2"/>
  <c r="I250" i="2"/>
  <c r="AD249" i="2"/>
  <c r="AC249" i="2"/>
  <c r="AA249" i="2"/>
  <c r="AA248" i="2" s="1"/>
  <c r="Z249" i="2"/>
  <c r="Y249" i="2"/>
  <c r="I249" i="2"/>
  <c r="H248" i="2"/>
  <c r="G248" i="2"/>
  <c r="Y248" i="2" s="1"/>
  <c r="AD247" i="2"/>
  <c r="AC247" i="2"/>
  <c r="AA247" i="2"/>
  <c r="Z247" i="2"/>
  <c r="Y247" i="2"/>
  <c r="I247" i="2"/>
  <c r="F247" i="2"/>
  <c r="AD246" i="2"/>
  <c r="AC246" i="2"/>
  <c r="AA246" i="2"/>
  <c r="Z246" i="2"/>
  <c r="Y246" i="2"/>
  <c r="I246" i="2"/>
  <c r="F246" i="2"/>
  <c r="AD245" i="2"/>
  <c r="AC245" i="2"/>
  <c r="AA245" i="2"/>
  <c r="Z245" i="2"/>
  <c r="Y245" i="2"/>
  <c r="R245" i="2"/>
  <c r="O245" i="2"/>
  <c r="L245" i="2"/>
  <c r="I245" i="2"/>
  <c r="AD244" i="2"/>
  <c r="AC244" i="2"/>
  <c r="AA244" i="2"/>
  <c r="Z244" i="2"/>
  <c r="AB244" i="2" s="1"/>
  <c r="Y244" i="2"/>
  <c r="I244" i="2"/>
  <c r="AD243" i="2"/>
  <c r="AC243" i="2"/>
  <c r="Z243" i="2"/>
  <c r="Y243" i="2"/>
  <c r="R243" i="2"/>
  <c r="O243" i="2"/>
  <c r="L243" i="2"/>
  <c r="H243" i="2"/>
  <c r="F243" i="2"/>
  <c r="E243" i="2"/>
  <c r="E242" i="2" s="1"/>
  <c r="X242" i="2"/>
  <c r="W242" i="2"/>
  <c r="V242" i="2"/>
  <c r="V273" i="2" s="1"/>
  <c r="U242" i="2"/>
  <c r="T242" i="2"/>
  <c r="T273" i="2" s="1"/>
  <c r="T14" i="2" s="1"/>
  <c r="S242" i="2"/>
  <c r="S273" i="2" s="1"/>
  <c r="S14" i="2" s="1"/>
  <c r="Q242" i="2"/>
  <c r="P242" i="2"/>
  <c r="N242" i="2"/>
  <c r="M242" i="2"/>
  <c r="M273" i="2" s="1"/>
  <c r="M14" i="2" s="1"/>
  <c r="K242" i="2"/>
  <c r="J242" i="2"/>
  <c r="G242" i="2"/>
  <c r="D242" i="2"/>
  <c r="F232" i="2"/>
  <c r="E232" i="2"/>
  <c r="Y230" i="2"/>
  <c r="Y229" i="2"/>
  <c r="AD228" i="2"/>
  <c r="AC228" i="2"/>
  <c r="AA228" i="2"/>
  <c r="Z228" i="2"/>
  <c r="Y228" i="2"/>
  <c r="L228" i="2"/>
  <c r="I228" i="2"/>
  <c r="AD227" i="2"/>
  <c r="AC227" i="2"/>
  <c r="AA227" i="2"/>
  <c r="Z227" i="2"/>
  <c r="Y227" i="2"/>
  <c r="I227" i="2"/>
  <c r="AD226" i="2"/>
  <c r="AC226" i="2"/>
  <c r="AC225" i="2" s="1"/>
  <c r="AA226" i="2"/>
  <c r="Z226" i="2"/>
  <c r="Y226" i="2"/>
  <c r="I226" i="2"/>
  <c r="AD225" i="2"/>
  <c r="X225" i="2"/>
  <c r="W225" i="2"/>
  <c r="V225" i="2"/>
  <c r="U225" i="2"/>
  <c r="T225" i="2"/>
  <c r="S225" i="2"/>
  <c r="P225" i="2"/>
  <c r="M225" i="2"/>
  <c r="K225" i="2"/>
  <c r="L225" i="2" s="1"/>
  <c r="J225" i="2"/>
  <c r="H225" i="2"/>
  <c r="I225" i="2" s="1"/>
  <c r="G225" i="2"/>
  <c r="D225" i="2"/>
  <c r="AD224" i="2"/>
  <c r="AC224" i="2"/>
  <c r="AB224" i="2"/>
  <c r="AA224" i="2"/>
  <c r="Z224" i="2"/>
  <c r="Y224" i="2"/>
  <c r="I224" i="2"/>
  <c r="AD223" i="2"/>
  <c r="AC223" i="2"/>
  <c r="AA223" i="2"/>
  <c r="AB223" i="2" s="1"/>
  <c r="Z223" i="2"/>
  <c r="Y223" i="2"/>
  <c r="I223" i="2"/>
  <c r="AD222" i="2"/>
  <c r="AC222" i="2"/>
  <c r="AA222" i="2"/>
  <c r="Z222" i="2"/>
  <c r="AB222" i="2" s="1"/>
  <c r="Y222" i="2"/>
  <c r="I222" i="2"/>
  <c r="AD221" i="2"/>
  <c r="AC221" i="2"/>
  <c r="AA221" i="2"/>
  <c r="Z221" i="2"/>
  <c r="Y221" i="2"/>
  <c r="I221" i="2"/>
  <c r="X220" i="2"/>
  <c r="W220" i="2"/>
  <c r="V220" i="2"/>
  <c r="U220" i="2"/>
  <c r="U232" i="2" s="1"/>
  <c r="U13" i="2" s="1"/>
  <c r="T220" i="2"/>
  <c r="S220" i="2"/>
  <c r="P220" i="2"/>
  <c r="M220" i="2"/>
  <c r="J220" i="2"/>
  <c r="H220" i="2"/>
  <c r="I220" i="2" s="1"/>
  <c r="G220" i="2"/>
  <c r="D220" i="2"/>
  <c r="AD219" i="2"/>
  <c r="AC219" i="2"/>
  <c r="AA219" i="2"/>
  <c r="Z219" i="2"/>
  <c r="AB219" i="2" s="1"/>
  <c r="Y219" i="2"/>
  <c r="AD218" i="2"/>
  <c r="AC218" i="2"/>
  <c r="AA218" i="2"/>
  <c r="Z218" i="2"/>
  <c r="Y218" i="2"/>
  <c r="R218" i="2"/>
  <c r="O218" i="2"/>
  <c r="L218" i="2"/>
  <c r="I218" i="2"/>
  <c r="AD217" i="2"/>
  <c r="AC217" i="2"/>
  <c r="AA217" i="2"/>
  <c r="Z217" i="2"/>
  <c r="AB217" i="2" s="1"/>
  <c r="Y217" i="2"/>
  <c r="I217" i="2"/>
  <c r="AC216" i="2"/>
  <c r="AA216" i="2"/>
  <c r="X216" i="2"/>
  <c r="X232" i="2" s="1"/>
  <c r="W216" i="2"/>
  <c r="V216" i="2"/>
  <c r="V232" i="2" s="1"/>
  <c r="U216" i="2"/>
  <c r="T216" i="2"/>
  <c r="S216" i="2"/>
  <c r="Q216" i="2"/>
  <c r="Q232" i="2" s="1"/>
  <c r="P216" i="2"/>
  <c r="N216" i="2"/>
  <c r="N232" i="2" s="1"/>
  <c r="M216" i="2"/>
  <c r="K216" i="2"/>
  <c r="J216" i="2"/>
  <c r="H216" i="2"/>
  <c r="G216" i="2"/>
  <c r="D216" i="2"/>
  <c r="Y201" i="2"/>
  <c r="Y200" i="2"/>
  <c r="Y199" i="2"/>
  <c r="Y198" i="2"/>
  <c r="Y197" i="2"/>
  <c r="Y196" i="2"/>
  <c r="Y195" i="2"/>
  <c r="Y194" i="2"/>
  <c r="Y193" i="2"/>
  <c r="Y192" i="2"/>
  <c r="AD191" i="2"/>
  <c r="AC191" i="2"/>
  <c r="AA191" i="2"/>
  <c r="Z191" i="2"/>
  <c r="AB191" i="2" s="1"/>
  <c r="Y191" i="2"/>
  <c r="I191" i="2"/>
  <c r="AD190" i="2"/>
  <c r="AC190" i="2"/>
  <c r="AA190" i="2"/>
  <c r="Z190" i="2"/>
  <c r="AB190" i="2" s="1"/>
  <c r="Y190" i="2"/>
  <c r="I190" i="2"/>
  <c r="AD189" i="2"/>
  <c r="AD188" i="2" s="1"/>
  <c r="AC189" i="2"/>
  <c r="AC188" i="2" s="1"/>
  <c r="AA189" i="2"/>
  <c r="Z189" i="2"/>
  <c r="AB189" i="2" s="1"/>
  <c r="Y189" i="2"/>
  <c r="R189" i="2"/>
  <c r="L189" i="2"/>
  <c r="I189" i="2"/>
  <c r="AA188" i="2"/>
  <c r="X188" i="2"/>
  <c r="W188" i="2"/>
  <c r="V188" i="2"/>
  <c r="U188" i="2"/>
  <c r="T188" i="2"/>
  <c r="S188" i="2"/>
  <c r="Q188" i="2"/>
  <c r="P188" i="2"/>
  <c r="Y188" i="2" s="1"/>
  <c r="M188" i="2"/>
  <c r="K188" i="2"/>
  <c r="L188" i="2" s="1"/>
  <c r="J188" i="2"/>
  <c r="H188" i="2"/>
  <c r="G188" i="2"/>
  <c r="E188" i="2"/>
  <c r="D188" i="2"/>
  <c r="AD187" i="2"/>
  <c r="AC187" i="2"/>
  <c r="AA187" i="2"/>
  <c r="Z187" i="2"/>
  <c r="AB187" i="2" s="1"/>
  <c r="Y187" i="2"/>
  <c r="R187" i="2"/>
  <c r="O187" i="2"/>
  <c r="L187" i="2"/>
  <c r="I187" i="2"/>
  <c r="AD186" i="2"/>
  <c r="AC186" i="2"/>
  <c r="AA186" i="2"/>
  <c r="Z186" i="2"/>
  <c r="Y186" i="2"/>
  <c r="R186" i="2"/>
  <c r="O186" i="2"/>
  <c r="L186" i="2"/>
  <c r="I186" i="2"/>
  <c r="AD185" i="2"/>
  <c r="AC185" i="2"/>
  <c r="AA185" i="2"/>
  <c r="Z185" i="2"/>
  <c r="AB185" i="2" s="1"/>
  <c r="Y185" i="2"/>
  <c r="L185" i="2"/>
  <c r="I185" i="2"/>
  <c r="AD184" i="2"/>
  <c r="AC184" i="2"/>
  <c r="X184" i="2"/>
  <c r="W184" i="2"/>
  <c r="V184" i="2"/>
  <c r="U184" i="2"/>
  <c r="T184" i="2"/>
  <c r="S184" i="2"/>
  <c r="Q184" i="2"/>
  <c r="R184" i="2" s="1"/>
  <c r="P184" i="2"/>
  <c r="N184" i="2"/>
  <c r="M184" i="2"/>
  <c r="L184" i="2"/>
  <c r="K184" i="2"/>
  <c r="J184" i="2"/>
  <c r="H184" i="2"/>
  <c r="G184" i="2"/>
  <c r="I184" i="2" s="1"/>
  <c r="E184" i="2"/>
  <c r="D184" i="2"/>
  <c r="AD183" i="2"/>
  <c r="AC183" i="2"/>
  <c r="Z183" i="2"/>
  <c r="Y183" i="2"/>
  <c r="R183" i="2"/>
  <c r="O183" i="2"/>
  <c r="L183" i="2"/>
  <c r="K183" i="2"/>
  <c r="AA183" i="2" s="1"/>
  <c r="AB183" i="2" s="1"/>
  <c r="I183" i="2"/>
  <c r="F183" i="2"/>
  <c r="E183" i="2"/>
  <c r="AD182" i="2"/>
  <c r="AC182" i="2"/>
  <c r="AB182" i="2"/>
  <c r="AA182" i="2"/>
  <c r="Z182" i="2"/>
  <c r="Y182" i="2"/>
  <c r="R182" i="2"/>
  <c r="O182" i="2"/>
  <c r="L182" i="2"/>
  <c r="I182" i="2"/>
  <c r="F182" i="2"/>
  <c r="AD181" i="2"/>
  <c r="AC181" i="2"/>
  <c r="AA181" i="2"/>
  <c r="AB181" i="2" s="1"/>
  <c r="Z181" i="2"/>
  <c r="Y181" i="2"/>
  <c r="R181" i="2"/>
  <c r="O181" i="2"/>
  <c r="L181" i="2"/>
  <c r="I181" i="2"/>
  <c r="F181" i="2"/>
  <c r="AD180" i="2"/>
  <c r="AC180" i="2"/>
  <c r="AA180" i="2"/>
  <c r="Z180" i="2"/>
  <c r="Y180" i="2"/>
  <c r="R180" i="2"/>
  <c r="O180" i="2"/>
  <c r="L180" i="2"/>
  <c r="I180" i="2"/>
  <c r="AD179" i="2"/>
  <c r="AD178" i="2" s="1"/>
  <c r="AC179" i="2"/>
  <c r="AC178" i="2" s="1"/>
  <c r="AB179" i="2"/>
  <c r="AA179" i="2"/>
  <c r="Z179" i="2"/>
  <c r="Y179" i="2"/>
  <c r="I179" i="2"/>
  <c r="AA178" i="2"/>
  <c r="X178" i="2"/>
  <c r="W178" i="2"/>
  <c r="V178" i="2"/>
  <c r="U178" i="2"/>
  <c r="T178" i="2"/>
  <c r="S178" i="2"/>
  <c r="Q178" i="2"/>
  <c r="R178" i="2" s="1"/>
  <c r="P178" i="2"/>
  <c r="N178" i="2"/>
  <c r="N203" i="2" s="1"/>
  <c r="N12" i="2" s="1"/>
  <c r="M178" i="2"/>
  <c r="K178" i="2"/>
  <c r="J178" i="2"/>
  <c r="H178" i="2"/>
  <c r="G178" i="2"/>
  <c r="I178" i="2" s="1"/>
  <c r="E178" i="2"/>
  <c r="D178" i="2"/>
  <c r="AD177" i="2"/>
  <c r="AC177" i="2"/>
  <c r="AB177" i="2"/>
  <c r="AA177" i="2"/>
  <c r="Z177" i="2"/>
  <c r="Y177" i="2"/>
  <c r="I177" i="2"/>
  <c r="AD176" i="2"/>
  <c r="AC176" i="2"/>
  <c r="AA176" i="2"/>
  <c r="Z176" i="2"/>
  <c r="AB176" i="2" s="1"/>
  <c r="Y176" i="2"/>
  <c r="I176" i="2"/>
  <c r="F176" i="2"/>
  <c r="AD175" i="2"/>
  <c r="AC175" i="2"/>
  <c r="AC174" i="2" s="1"/>
  <c r="AA175" i="2"/>
  <c r="AA174" i="2" s="1"/>
  <c r="Z175" i="2"/>
  <c r="Z174" i="2" s="1"/>
  <c r="Y175" i="2"/>
  <c r="I175" i="2"/>
  <c r="X174" i="2"/>
  <c r="W174" i="2"/>
  <c r="W203" i="2" s="1"/>
  <c r="V174" i="2"/>
  <c r="U174" i="2"/>
  <c r="T174" i="2"/>
  <c r="S174" i="2"/>
  <c r="Q174" i="2"/>
  <c r="R174" i="2" s="1"/>
  <c r="P174" i="2"/>
  <c r="P203" i="2" s="1"/>
  <c r="P12" i="2" s="1"/>
  <c r="AC12" i="2" s="1"/>
  <c r="M174" i="2"/>
  <c r="M203" i="2" s="1"/>
  <c r="M12" i="2" s="1"/>
  <c r="J174" i="2"/>
  <c r="H174" i="2"/>
  <c r="G174" i="2"/>
  <c r="E174" i="2"/>
  <c r="D174" i="2"/>
  <c r="Y162" i="2"/>
  <c r="Y161" i="2"/>
  <c r="Y160" i="2"/>
  <c r="Y159" i="2"/>
  <c r="Y158" i="2"/>
  <c r="Y157" i="2"/>
  <c r="Y156" i="2"/>
  <c r="Y155" i="2"/>
  <c r="AD154" i="2"/>
  <c r="AC154" i="2"/>
  <c r="AA154" i="2"/>
  <c r="AB154" i="2" s="1"/>
  <c r="Z154" i="2"/>
  <c r="Y154" i="2"/>
  <c r="R154" i="2"/>
  <c r="O154" i="2"/>
  <c r="L154" i="2"/>
  <c r="I154" i="2"/>
  <c r="F154" i="2"/>
  <c r="AD153" i="2"/>
  <c r="AD152" i="2" s="1"/>
  <c r="AC153" i="2"/>
  <c r="AC152" i="2" s="1"/>
  <c r="AA153" i="2"/>
  <c r="AA152" i="2" s="1"/>
  <c r="Z153" i="2"/>
  <c r="Y153" i="2"/>
  <c r="I153" i="2"/>
  <c r="X152" i="2"/>
  <c r="W152" i="2"/>
  <c r="V152" i="2"/>
  <c r="U152" i="2"/>
  <c r="T152" i="2"/>
  <c r="S152" i="2"/>
  <c r="Q152" i="2"/>
  <c r="P152" i="2"/>
  <c r="N152" i="2"/>
  <c r="M152" i="2"/>
  <c r="K152" i="2"/>
  <c r="L152" i="2" s="1"/>
  <c r="J152" i="2"/>
  <c r="I152" i="2"/>
  <c r="H152" i="2"/>
  <c r="G152" i="2"/>
  <c r="E152" i="2"/>
  <c r="D152" i="2"/>
  <c r="Y152" i="2" s="1"/>
  <c r="AD151" i="2"/>
  <c r="AC151" i="2"/>
  <c r="AA151" i="2"/>
  <c r="Z151" i="2"/>
  <c r="Y151" i="2"/>
  <c r="R151" i="2"/>
  <c r="O151" i="2"/>
  <c r="L151" i="2"/>
  <c r="I151" i="2"/>
  <c r="AD150" i="2"/>
  <c r="AD146" i="2" s="1"/>
  <c r="AC150" i="2"/>
  <c r="AA150" i="2"/>
  <c r="Z150" i="2"/>
  <c r="AB150" i="2" s="1"/>
  <c r="Y150" i="2"/>
  <c r="I150" i="2"/>
  <c r="F150" i="2"/>
  <c r="AD149" i="2"/>
  <c r="AC149" i="2"/>
  <c r="AB149" i="2"/>
  <c r="AA149" i="2"/>
  <c r="Z149" i="2"/>
  <c r="Y149" i="2"/>
  <c r="R149" i="2"/>
  <c r="O149" i="2"/>
  <c r="L149" i="2"/>
  <c r="I149" i="2"/>
  <c r="F149" i="2"/>
  <c r="AD148" i="2"/>
  <c r="AC148" i="2"/>
  <c r="AB148" i="2"/>
  <c r="AA148" i="2"/>
  <c r="Z148" i="2"/>
  <c r="Y148" i="2"/>
  <c r="I148" i="2"/>
  <c r="F148" i="2"/>
  <c r="AD147" i="2"/>
  <c r="AC147" i="2"/>
  <c r="AB147" i="2"/>
  <c r="AA147" i="2"/>
  <c r="Z147" i="2"/>
  <c r="Y147" i="2"/>
  <c r="I147" i="2"/>
  <c r="F147" i="2"/>
  <c r="X146" i="2"/>
  <c r="W146" i="2"/>
  <c r="V146" i="2"/>
  <c r="U146" i="2"/>
  <c r="T146" i="2"/>
  <c r="S146" i="2"/>
  <c r="Q146" i="2"/>
  <c r="P146" i="2"/>
  <c r="R146" i="2" s="1"/>
  <c r="N146" i="2"/>
  <c r="M146" i="2"/>
  <c r="K146" i="2"/>
  <c r="J146" i="2"/>
  <c r="H146" i="2"/>
  <c r="G146" i="2"/>
  <c r="E146" i="2"/>
  <c r="D146" i="2"/>
  <c r="AD145" i="2"/>
  <c r="AC145" i="2"/>
  <c r="AA145" i="2"/>
  <c r="Z145" i="2"/>
  <c r="AB145" i="2" s="1"/>
  <c r="Y145" i="2"/>
  <c r="R145" i="2"/>
  <c r="O145" i="2"/>
  <c r="N145" i="2"/>
  <c r="L145" i="2"/>
  <c r="I145" i="2"/>
  <c r="F145" i="2"/>
  <c r="AD144" i="2"/>
  <c r="AC144" i="2"/>
  <c r="Z144" i="2"/>
  <c r="Y144" i="2"/>
  <c r="R144" i="2"/>
  <c r="O144" i="2"/>
  <c r="N144" i="2"/>
  <c r="AA144" i="2" s="1"/>
  <c r="AB144" i="2" s="1"/>
  <c r="L144" i="2"/>
  <c r="I144" i="2"/>
  <c r="F144" i="2"/>
  <c r="AD143" i="2"/>
  <c r="AC143" i="2"/>
  <c r="AC141" i="2" s="1"/>
  <c r="AA143" i="2"/>
  <c r="Z143" i="2"/>
  <c r="Y143" i="2"/>
  <c r="I143" i="2"/>
  <c r="AD142" i="2"/>
  <c r="AC142" i="2"/>
  <c r="AA142" i="2"/>
  <c r="Z142" i="2"/>
  <c r="Y142" i="2"/>
  <c r="I142" i="2"/>
  <c r="F142" i="2"/>
  <c r="X141" i="2"/>
  <c r="W141" i="2"/>
  <c r="V141" i="2"/>
  <c r="V163" i="2" s="1"/>
  <c r="V11" i="2" s="1"/>
  <c r="U141" i="2"/>
  <c r="U163" i="2" s="1"/>
  <c r="U11" i="2" s="1"/>
  <c r="T141" i="2"/>
  <c r="S141" i="2"/>
  <c r="Q141" i="2"/>
  <c r="Q163" i="2" s="1"/>
  <c r="Q11" i="2" s="1"/>
  <c r="P141" i="2"/>
  <c r="P163" i="2" s="1"/>
  <c r="P11" i="2" s="1"/>
  <c r="AC11" i="2" s="1"/>
  <c r="M141" i="2"/>
  <c r="K141" i="2"/>
  <c r="J141" i="2"/>
  <c r="H141" i="2"/>
  <c r="G141" i="2"/>
  <c r="E141" i="2"/>
  <c r="E163" i="2" s="1"/>
  <c r="E11" i="2" s="1"/>
  <c r="D141" i="2"/>
  <c r="Y128" i="2"/>
  <c r="Y127" i="2"/>
  <c r="Y126" i="2"/>
  <c r="Y125" i="2"/>
  <c r="Y124" i="2"/>
  <c r="Y123" i="2"/>
  <c r="Y122" i="2"/>
  <c r="Y121" i="2"/>
  <c r="Y120" i="2"/>
  <c r="Y119" i="2"/>
  <c r="Y118" i="2"/>
  <c r="Y117" i="2"/>
  <c r="Y116" i="2"/>
  <c r="Y115" i="2"/>
  <c r="Y114" i="2"/>
  <c r="Y113" i="2"/>
  <c r="Y112" i="2"/>
  <c r="Y111" i="2"/>
  <c r="Y110" i="2"/>
  <c r="Y109" i="2"/>
  <c r="AD108" i="2"/>
  <c r="AC108" i="2"/>
  <c r="AC105" i="2" s="1"/>
  <c r="AB108" i="2"/>
  <c r="AA108" i="2"/>
  <c r="Z108" i="2"/>
  <c r="Y108" i="2"/>
  <c r="R108" i="2"/>
  <c r="O108" i="2"/>
  <c r="L108" i="2"/>
  <c r="I108" i="2"/>
  <c r="F108" i="2"/>
  <c r="AD107" i="2"/>
  <c r="AC107" i="2"/>
  <c r="AB107" i="2"/>
  <c r="AA107" i="2"/>
  <c r="Z107" i="2"/>
  <c r="Y107" i="2"/>
  <c r="R107" i="2"/>
  <c r="O107" i="2"/>
  <c r="L107" i="2"/>
  <c r="I107" i="2"/>
  <c r="F107" i="2"/>
  <c r="AD106" i="2"/>
  <c r="AC106" i="2"/>
  <c r="AA106" i="2"/>
  <c r="AA105" i="2" s="1"/>
  <c r="Z106" i="2"/>
  <c r="Z105" i="2" s="1"/>
  <c r="Y106" i="2"/>
  <c r="R106" i="2"/>
  <c r="O106" i="2"/>
  <c r="L106" i="2"/>
  <c r="H106" i="2"/>
  <c r="I106" i="2" s="1"/>
  <c r="F106" i="2"/>
  <c r="AD105" i="2"/>
  <c r="Q105" i="2"/>
  <c r="R105" i="2" s="1"/>
  <c r="P105" i="2"/>
  <c r="O105" i="2"/>
  <c r="N105" i="2"/>
  <c r="M105" i="2"/>
  <c r="K105" i="2"/>
  <c r="L105" i="2" s="1"/>
  <c r="J105" i="2"/>
  <c r="I105" i="2"/>
  <c r="H105" i="2"/>
  <c r="G105" i="2"/>
  <c r="E105" i="2"/>
  <c r="F105" i="2" s="1"/>
  <c r="D105" i="2"/>
  <c r="Y105" i="2" s="1"/>
  <c r="AD104" i="2"/>
  <c r="AC104" i="2"/>
  <c r="AB104" i="2"/>
  <c r="AA104" i="2"/>
  <c r="Z104" i="2"/>
  <c r="Y104" i="2"/>
  <c r="R104" i="2"/>
  <c r="I104" i="2"/>
  <c r="AD103" i="2"/>
  <c r="AC103" i="2"/>
  <c r="AB103" i="2"/>
  <c r="AA103" i="2"/>
  <c r="Z103" i="2"/>
  <c r="X103" i="2"/>
  <c r="W103" i="2"/>
  <c r="V103" i="2"/>
  <c r="U103" i="2"/>
  <c r="T103" i="2"/>
  <c r="S103" i="2"/>
  <c r="R103" i="2"/>
  <c r="Q103" i="2"/>
  <c r="P103" i="2"/>
  <c r="Y103" i="2" s="1"/>
  <c r="AD102" i="2"/>
  <c r="AC102" i="2"/>
  <c r="AA102" i="2"/>
  <c r="Z102" i="2"/>
  <c r="Y102" i="2"/>
  <c r="I102" i="2"/>
  <c r="F102" i="2"/>
  <c r="AD101" i="2"/>
  <c r="AD98" i="2" s="1"/>
  <c r="AC101" i="2"/>
  <c r="AA101" i="2"/>
  <c r="Z101" i="2"/>
  <c r="AB101" i="2" s="1"/>
  <c r="Y101" i="2"/>
  <c r="O101" i="2"/>
  <c r="I101" i="2"/>
  <c r="AD100" i="2"/>
  <c r="AC100" i="2"/>
  <c r="AA100" i="2"/>
  <c r="Z100" i="2"/>
  <c r="Y100" i="2"/>
  <c r="I100" i="2"/>
  <c r="AD99" i="2"/>
  <c r="AC99" i="2"/>
  <c r="AC98" i="2" s="1"/>
  <c r="AA99" i="2"/>
  <c r="Z99" i="2"/>
  <c r="AB99" i="2" s="1"/>
  <c r="Y99" i="2"/>
  <c r="O99" i="2"/>
  <c r="I99" i="2"/>
  <c r="X98" i="2"/>
  <c r="W98" i="2"/>
  <c r="V98" i="2"/>
  <c r="U98" i="2"/>
  <c r="T98" i="2"/>
  <c r="S98" i="2"/>
  <c r="Q98" i="2"/>
  <c r="P98" i="2"/>
  <c r="O98" i="2"/>
  <c r="N98" i="2"/>
  <c r="M98" i="2"/>
  <c r="L98" i="2"/>
  <c r="J98" i="2"/>
  <c r="H98" i="2"/>
  <c r="I98" i="2" s="1"/>
  <c r="G98" i="2"/>
  <c r="E98" i="2"/>
  <c r="F98" i="2" s="1"/>
  <c r="D98" i="2"/>
  <c r="AD97" i="2"/>
  <c r="AC97" i="2"/>
  <c r="AA97" i="2"/>
  <c r="Z97" i="2"/>
  <c r="AB97" i="2" s="1"/>
  <c r="Y97" i="2"/>
  <c r="R97" i="2"/>
  <c r="O97" i="2"/>
  <c r="L97" i="2"/>
  <c r="I97" i="2"/>
  <c r="AD96" i="2"/>
  <c r="AC96" i="2"/>
  <c r="AC94" i="2" s="1"/>
  <c r="AB96" i="2"/>
  <c r="AA96" i="2"/>
  <c r="Z96" i="2"/>
  <c r="Y96" i="2"/>
  <c r="I96" i="2"/>
  <c r="AD95" i="2"/>
  <c r="AC95" i="2"/>
  <c r="AB95" i="2"/>
  <c r="AA95" i="2"/>
  <c r="AA94" i="2" s="1"/>
  <c r="Z95" i="2"/>
  <c r="Z94" i="2" s="1"/>
  <c r="Y95" i="2"/>
  <c r="R95" i="2"/>
  <c r="O95" i="2"/>
  <c r="L95" i="2"/>
  <c r="I95" i="2"/>
  <c r="AD94" i="2"/>
  <c r="X94" i="2"/>
  <c r="X130" i="2" s="1"/>
  <c r="X10" i="2" s="1"/>
  <c r="W94" i="2"/>
  <c r="W130" i="2" s="1"/>
  <c r="V94" i="2"/>
  <c r="U94" i="2"/>
  <c r="U130" i="2" s="1"/>
  <c r="U10" i="2" s="1"/>
  <c r="T94" i="2"/>
  <c r="T130" i="2" s="1"/>
  <c r="T10" i="2" s="1"/>
  <c r="S94" i="2"/>
  <c r="Q94" i="2"/>
  <c r="R94" i="2" s="1"/>
  <c r="P94" i="2"/>
  <c r="P130" i="2" s="1"/>
  <c r="P10" i="2" s="1"/>
  <c r="AC10" i="2" s="1"/>
  <c r="N94" i="2"/>
  <c r="O94" i="2" s="1"/>
  <c r="M94" i="2"/>
  <c r="K94" i="2"/>
  <c r="K130" i="2" s="1"/>
  <c r="K10" i="2" s="1"/>
  <c r="J94" i="2"/>
  <c r="J130" i="2" s="1"/>
  <c r="H94" i="2"/>
  <c r="G94" i="2"/>
  <c r="G130" i="2" s="1"/>
  <c r="G10" i="2" s="1"/>
  <c r="E94" i="2"/>
  <c r="D94" i="2"/>
  <c r="AD82" i="2"/>
  <c r="AC82" i="2"/>
  <c r="AB82" i="2"/>
  <c r="AA82" i="2"/>
  <c r="Z82" i="2"/>
  <c r="AD81" i="2"/>
  <c r="AC81" i="2"/>
  <c r="AA81" i="2"/>
  <c r="Z81" i="2"/>
  <c r="AB81" i="2" s="1"/>
  <c r="Y81" i="2"/>
  <c r="R81" i="2"/>
  <c r="I81" i="2"/>
  <c r="AD80" i="2"/>
  <c r="AD79" i="2" s="1"/>
  <c r="AC80" i="2"/>
  <c r="AA80" i="2"/>
  <c r="Z80" i="2"/>
  <c r="AB80" i="2" s="1"/>
  <c r="AB79" i="2" s="1"/>
  <c r="Y80" i="2"/>
  <c r="R80" i="2"/>
  <c r="O80" i="2"/>
  <c r="L80" i="2"/>
  <c r="I80" i="2"/>
  <c r="AC79" i="2"/>
  <c r="AA79" i="2"/>
  <c r="Z79" i="2"/>
  <c r="X79" i="2"/>
  <c r="W79" i="2"/>
  <c r="V79" i="2"/>
  <c r="U79" i="2"/>
  <c r="T79" i="2"/>
  <c r="S79" i="2"/>
  <c r="R79" i="2"/>
  <c r="Q79" i="2"/>
  <c r="P79" i="2"/>
  <c r="N79" i="2"/>
  <c r="M79" i="2"/>
  <c r="O79" i="2" s="1"/>
  <c r="K79" i="2"/>
  <c r="L79" i="2" s="1"/>
  <c r="J79" i="2"/>
  <c r="I79" i="2"/>
  <c r="H79" i="2"/>
  <c r="G79" i="2"/>
  <c r="E79" i="2"/>
  <c r="D79" i="2"/>
  <c r="AD78" i="2"/>
  <c r="AC78" i="2"/>
  <c r="AB78" i="2"/>
  <c r="AA78" i="2"/>
  <c r="Z78" i="2"/>
  <c r="Y78" i="2"/>
  <c r="R78" i="2"/>
  <c r="L78" i="2"/>
  <c r="I78" i="2"/>
  <c r="AD77" i="2"/>
  <c r="AC77" i="2"/>
  <c r="AA77" i="2"/>
  <c r="Z77" i="2"/>
  <c r="Y77" i="2"/>
  <c r="I77" i="2"/>
  <c r="AD76" i="2"/>
  <c r="AC76" i="2"/>
  <c r="AB76" i="2"/>
  <c r="AA76" i="2"/>
  <c r="Z76" i="2"/>
  <c r="Y76" i="2"/>
  <c r="R76" i="2"/>
  <c r="O76" i="2"/>
  <c r="L76" i="2"/>
  <c r="I76" i="2"/>
  <c r="Y75" i="2"/>
  <c r="I75" i="2"/>
  <c r="AD74" i="2"/>
  <c r="AC74" i="2"/>
  <c r="AA74" i="2"/>
  <c r="Z74" i="2"/>
  <c r="AB74" i="2" s="1"/>
  <c r="Y74" i="2"/>
  <c r="I74" i="2"/>
  <c r="X73" i="2"/>
  <c r="W73" i="2"/>
  <c r="V73" i="2"/>
  <c r="U73" i="2"/>
  <c r="T73" i="2"/>
  <c r="S73" i="2"/>
  <c r="Q73" i="2"/>
  <c r="P73" i="2"/>
  <c r="N73" i="2"/>
  <c r="M73" i="2"/>
  <c r="K73" i="2"/>
  <c r="J73" i="2"/>
  <c r="H73" i="2"/>
  <c r="G73" i="2"/>
  <c r="E73" i="2"/>
  <c r="D73" i="2"/>
  <c r="AD72" i="2"/>
  <c r="AC72" i="2"/>
  <c r="AA72" i="2"/>
  <c r="Z72" i="2"/>
  <c r="AB72" i="2" s="1"/>
  <c r="Y72" i="2"/>
  <c r="R72" i="2"/>
  <c r="O72" i="2"/>
  <c r="L72" i="2"/>
  <c r="I72" i="2"/>
  <c r="AD71" i="2"/>
  <c r="AC71" i="2"/>
  <c r="AB71" i="2"/>
  <c r="AA71" i="2"/>
  <c r="AA69" i="2" s="1"/>
  <c r="Z71" i="2"/>
  <c r="Y71" i="2"/>
  <c r="R71" i="2"/>
  <c r="O71" i="2"/>
  <c r="L71" i="2"/>
  <c r="I71" i="2"/>
  <c r="AD70" i="2"/>
  <c r="AC70" i="2"/>
  <c r="AC69" i="2" s="1"/>
  <c r="AA70" i="2"/>
  <c r="AB70" i="2" s="1"/>
  <c r="Z70" i="2"/>
  <c r="Y70" i="2"/>
  <c r="I70" i="2"/>
  <c r="F70" i="2"/>
  <c r="AD69" i="2"/>
  <c r="X69" i="2"/>
  <c r="W69" i="2"/>
  <c r="V69" i="2"/>
  <c r="U69" i="2"/>
  <c r="U84" i="2" s="1"/>
  <c r="T69" i="2"/>
  <c r="S69" i="2"/>
  <c r="Q69" i="2"/>
  <c r="P69" i="2"/>
  <c r="N69" i="2"/>
  <c r="M69" i="2"/>
  <c r="K69" i="2"/>
  <c r="J69" i="2"/>
  <c r="H69" i="2"/>
  <c r="I69" i="2" s="1"/>
  <c r="G69" i="2"/>
  <c r="E69" i="2"/>
  <c r="E84" i="2" s="1"/>
  <c r="D69" i="2"/>
  <c r="D84" i="2" s="1"/>
  <c r="D9" i="2" s="1"/>
  <c r="AD68" i="2"/>
  <c r="AD67" i="2" s="1"/>
  <c r="AC68" i="2"/>
  <c r="AA68" i="2"/>
  <c r="Z68" i="2"/>
  <c r="AB68" i="2" s="1"/>
  <c r="AB67" i="2" s="1"/>
  <c r="Y68" i="2"/>
  <c r="R68" i="2"/>
  <c r="O68" i="2"/>
  <c r="L68" i="2"/>
  <c r="I68" i="2"/>
  <c r="AC67" i="2"/>
  <c r="AA67" i="2"/>
  <c r="Z67" i="2"/>
  <c r="Y67" i="2"/>
  <c r="R67" i="2"/>
  <c r="O67" i="2"/>
  <c r="L67" i="2"/>
  <c r="I67" i="2"/>
  <c r="AD55" i="2"/>
  <c r="AC55" i="2"/>
  <c r="AA55" i="2"/>
  <c r="Z55" i="2"/>
  <c r="AB55" i="2" s="1"/>
  <c r="Y55" i="2"/>
  <c r="L55" i="2"/>
  <c r="I55" i="2"/>
  <c r="AD54" i="2"/>
  <c r="AC54" i="2"/>
  <c r="Z54" i="2"/>
  <c r="AB54" i="2" s="1"/>
  <c r="Y54" i="2"/>
  <c r="R54" i="2"/>
  <c r="O54" i="2"/>
  <c r="L54" i="2"/>
  <c r="I54" i="2"/>
  <c r="H54" i="2"/>
  <c r="AA54" i="2" s="1"/>
  <c r="AD53" i="2"/>
  <c r="AC53" i="2"/>
  <c r="AC50" i="2" s="1"/>
  <c r="AA53" i="2"/>
  <c r="Z53" i="2"/>
  <c r="Y53" i="2"/>
  <c r="I53" i="2"/>
  <c r="F53" i="2"/>
  <c r="AD52" i="2"/>
  <c r="AC52" i="2"/>
  <c r="AA52" i="2"/>
  <c r="AB52" i="2" s="1"/>
  <c r="Z52" i="2"/>
  <c r="Y52" i="2"/>
  <c r="I52" i="2"/>
  <c r="AD51" i="2"/>
  <c r="AC51" i="2"/>
  <c r="Z51" i="2"/>
  <c r="Y51" i="2"/>
  <c r="R51" i="2"/>
  <c r="O51" i="2"/>
  <c r="N51" i="2"/>
  <c r="L51" i="2"/>
  <c r="I51" i="2"/>
  <c r="H51" i="2"/>
  <c r="AA51" i="2" s="1"/>
  <c r="X50" i="2"/>
  <c r="W50" i="2"/>
  <c r="V50" i="2"/>
  <c r="U50" i="2"/>
  <c r="T50" i="2"/>
  <c r="S50" i="2"/>
  <c r="Q50" i="2"/>
  <c r="P50" i="2"/>
  <c r="N50" i="2"/>
  <c r="M50" i="2"/>
  <c r="K50" i="2"/>
  <c r="L50" i="2" s="1"/>
  <c r="J50" i="2"/>
  <c r="H50" i="2"/>
  <c r="G50" i="2"/>
  <c r="E50" i="2"/>
  <c r="D50" i="2"/>
  <c r="AD49" i="2"/>
  <c r="AD47" i="2" s="1"/>
  <c r="AC49" i="2"/>
  <c r="AA49" i="2"/>
  <c r="AA47" i="2" s="1"/>
  <c r="Z49" i="2"/>
  <c r="AB49" i="2" s="1"/>
  <c r="Y49" i="2"/>
  <c r="R49" i="2"/>
  <c r="O49" i="2"/>
  <c r="L49" i="2"/>
  <c r="I49" i="2"/>
  <c r="F49" i="2"/>
  <c r="AD48" i="2"/>
  <c r="AC48" i="2"/>
  <c r="AA48" i="2"/>
  <c r="Z48" i="2"/>
  <c r="AB48" i="2" s="1"/>
  <c r="AB47" i="2" s="1"/>
  <c r="Y48" i="2"/>
  <c r="H48" i="2"/>
  <c r="I48" i="2" s="1"/>
  <c r="AC47" i="2"/>
  <c r="Z47" i="2"/>
  <c r="X47" i="2"/>
  <c r="W47" i="2"/>
  <c r="V47" i="2"/>
  <c r="U47" i="2"/>
  <c r="T47" i="2"/>
  <c r="S47" i="2"/>
  <c r="R47" i="2"/>
  <c r="Q47" i="2"/>
  <c r="P47" i="2"/>
  <c r="N47" i="2"/>
  <c r="O47" i="2" s="1"/>
  <c r="M47" i="2"/>
  <c r="K47" i="2"/>
  <c r="L47" i="2" s="1"/>
  <c r="J47" i="2"/>
  <c r="Y47" i="2" s="1"/>
  <c r="G47" i="2"/>
  <c r="F47" i="2"/>
  <c r="E47" i="2"/>
  <c r="D47" i="2"/>
  <c r="AD46" i="2"/>
  <c r="AC46" i="2"/>
  <c r="AB46" i="2"/>
  <c r="AA46" i="2"/>
  <c r="Z46" i="2"/>
  <c r="Y46" i="2"/>
  <c r="R46" i="2"/>
  <c r="O46" i="2"/>
  <c r="L46" i="2"/>
  <c r="I46" i="2"/>
  <c r="F46" i="2"/>
  <c r="AD45" i="2"/>
  <c r="AC45" i="2"/>
  <c r="Z45" i="2"/>
  <c r="Y45" i="2"/>
  <c r="R45" i="2"/>
  <c r="O45" i="2"/>
  <c r="N45" i="2"/>
  <c r="K45" i="2"/>
  <c r="L45" i="2" s="1"/>
  <c r="I45" i="2"/>
  <c r="H45" i="2"/>
  <c r="E45" i="2"/>
  <c r="E40" i="2" s="1"/>
  <c r="F40" i="2" s="1"/>
  <c r="AD44" i="2"/>
  <c r="AC44" i="2"/>
  <c r="AA44" i="2"/>
  <c r="Z44" i="2"/>
  <c r="AB44" i="2" s="1"/>
  <c r="Y44" i="2"/>
  <c r="R44" i="2"/>
  <c r="O44" i="2"/>
  <c r="L44" i="2"/>
  <c r="I44" i="2"/>
  <c r="F44" i="2"/>
  <c r="AD43" i="2"/>
  <c r="AC43" i="2"/>
  <c r="AA43" i="2"/>
  <c r="Z43" i="2"/>
  <c r="Z40" i="2" s="1"/>
  <c r="Y43" i="2"/>
  <c r="R43" i="2"/>
  <c r="O43" i="2"/>
  <c r="L43" i="2"/>
  <c r="I43" i="2"/>
  <c r="F43" i="2"/>
  <c r="AD42" i="2"/>
  <c r="AC42" i="2"/>
  <c r="AB42" i="2"/>
  <c r="AA42" i="2"/>
  <c r="Z42" i="2"/>
  <c r="Y42" i="2"/>
  <c r="I42" i="2"/>
  <c r="AD41" i="2"/>
  <c r="AC41" i="2"/>
  <c r="AC40" i="2" s="1"/>
  <c r="AB41" i="2"/>
  <c r="AA41" i="2"/>
  <c r="Z41" i="2"/>
  <c r="Y41" i="2"/>
  <c r="R41" i="2"/>
  <c r="O41" i="2"/>
  <c r="L41" i="2"/>
  <c r="I41" i="2"/>
  <c r="F41" i="2"/>
  <c r="AD40" i="2"/>
  <c r="X40" i="2"/>
  <c r="W40" i="2"/>
  <c r="V40" i="2"/>
  <c r="U40" i="2"/>
  <c r="T40" i="2"/>
  <c r="S40" i="2"/>
  <c r="Q40" i="2"/>
  <c r="P40" i="2"/>
  <c r="O40" i="2"/>
  <c r="N40" i="2"/>
  <c r="M40" i="2"/>
  <c r="K40" i="2"/>
  <c r="L40" i="2" s="1"/>
  <c r="J40" i="2"/>
  <c r="H40" i="2"/>
  <c r="I40" i="2" s="1"/>
  <c r="G40" i="2"/>
  <c r="D40" i="2"/>
  <c r="Y40" i="2" s="1"/>
  <c r="AD39" i="2"/>
  <c r="AC39" i="2"/>
  <c r="AA39" i="2"/>
  <c r="Z39" i="2"/>
  <c r="AB39" i="2" s="1"/>
  <c r="Y39" i="2"/>
  <c r="I39" i="2"/>
  <c r="AD38" i="2"/>
  <c r="AC38" i="2"/>
  <c r="AA38" i="2"/>
  <c r="Z38" i="2"/>
  <c r="AB38" i="2" s="1"/>
  <c r="Y38" i="2"/>
  <c r="I38" i="2"/>
  <c r="AC37" i="2"/>
  <c r="AA37" i="2"/>
  <c r="AB37" i="2" s="1"/>
  <c r="Z37" i="2"/>
  <c r="X37" i="2"/>
  <c r="W37" i="2"/>
  <c r="W35" i="2" s="1"/>
  <c r="W56" i="2" s="1"/>
  <c r="W8" i="2" s="1"/>
  <c r="V37" i="2"/>
  <c r="U37" i="2"/>
  <c r="T37" i="2"/>
  <c r="AD37" i="2" s="1"/>
  <c r="I37" i="2"/>
  <c r="AC36" i="2"/>
  <c r="AA36" i="2"/>
  <c r="X36" i="2"/>
  <c r="X35" i="2" s="1"/>
  <c r="W36" i="2"/>
  <c r="V36" i="2"/>
  <c r="U36" i="2"/>
  <c r="T36" i="2"/>
  <c r="T35" i="2" s="1"/>
  <c r="T56" i="2" s="1"/>
  <c r="T8" i="2" s="1"/>
  <c r="S36" i="2"/>
  <c r="S35" i="2" s="1"/>
  <c r="P36" i="2"/>
  <c r="R36" i="2" s="1"/>
  <c r="O36" i="2"/>
  <c r="M36" i="2"/>
  <c r="Z36" i="2" s="1"/>
  <c r="L36" i="2"/>
  <c r="I36" i="2"/>
  <c r="AC35" i="2"/>
  <c r="V35" i="2"/>
  <c r="U35" i="2"/>
  <c r="U56" i="2" s="1"/>
  <c r="U8" i="2" s="1"/>
  <c r="Q35" i="2"/>
  <c r="N35" i="2"/>
  <c r="M35" i="2"/>
  <c r="K35" i="2"/>
  <c r="J35" i="2"/>
  <c r="H35" i="2"/>
  <c r="G35" i="2"/>
  <c r="E35" i="2"/>
  <c r="E56" i="2" s="1"/>
  <c r="D35" i="2"/>
  <c r="C24" i="2"/>
  <c r="Y20" i="2"/>
  <c r="Y18" i="2"/>
  <c r="Y16" i="2"/>
  <c r="X15" i="2"/>
  <c r="W15" i="2"/>
  <c r="U15" i="2"/>
  <c r="T15" i="2"/>
  <c r="S15" i="2"/>
  <c r="Q15" i="2"/>
  <c r="P15" i="2"/>
  <c r="AC15" i="2" s="1"/>
  <c r="O15" i="2"/>
  <c r="N15" i="2"/>
  <c r="M15" i="2"/>
  <c r="K15" i="2"/>
  <c r="L15" i="2" s="1"/>
  <c r="J15" i="2"/>
  <c r="G15" i="2"/>
  <c r="V14" i="2"/>
  <c r="X13" i="2"/>
  <c r="V13" i="2"/>
  <c r="Q13" i="2"/>
  <c r="N13" i="2"/>
  <c r="W12" i="2"/>
  <c r="W10" i="2"/>
  <c r="J10" i="2"/>
  <c r="U9" i="2"/>
  <c r="E9" i="2"/>
  <c r="R40" i="2" l="1"/>
  <c r="L256" i="2"/>
  <c r="AC256" i="2"/>
  <c r="Y256" i="2"/>
  <c r="AA256" i="2"/>
  <c r="D273" i="2"/>
  <c r="D14" i="2" s="1"/>
  <c r="F256" i="2"/>
  <c r="W273" i="2"/>
  <c r="W14" i="2" s="1"/>
  <c r="AD14" i="2" s="1"/>
  <c r="O256" i="2"/>
  <c r="U273" i="2"/>
  <c r="U14" i="2" s="1"/>
  <c r="K273" i="2"/>
  <c r="K14" i="2" s="1"/>
  <c r="F252" i="2"/>
  <c r="AB252" i="2"/>
  <c r="N273" i="2"/>
  <c r="N14" i="2" s="1"/>
  <c r="X273" i="2"/>
  <c r="X14" i="2" s="1"/>
  <c r="Z252" i="2"/>
  <c r="P273" i="2"/>
  <c r="P14" i="2" s="1"/>
  <c r="AC14" i="2" s="1"/>
  <c r="L252" i="2"/>
  <c r="AB249" i="2"/>
  <c r="I248" i="2"/>
  <c r="AD248" i="2"/>
  <c r="G273" i="2"/>
  <c r="G14" i="2" s="1"/>
  <c r="Z248" i="2"/>
  <c r="AD15" i="2"/>
  <c r="Z242" i="2"/>
  <c r="O14" i="2"/>
  <c r="AD242" i="2"/>
  <c r="AB247" i="2"/>
  <c r="O242" i="2"/>
  <c r="Y242" i="2"/>
  <c r="W232" i="2"/>
  <c r="W13" i="2" s="1"/>
  <c r="AB226" i="2"/>
  <c r="AA225" i="2"/>
  <c r="S232" i="2"/>
  <c r="S13" i="2" s="1"/>
  <c r="H232" i="2"/>
  <c r="H13" i="2" s="1"/>
  <c r="Y225" i="2"/>
  <c r="AB228" i="2"/>
  <c r="P232" i="2"/>
  <c r="P13" i="2" s="1"/>
  <c r="AC13" i="2" s="1"/>
  <c r="R13" i="2"/>
  <c r="D232" i="2"/>
  <c r="G232" i="2"/>
  <c r="G13" i="2" s="1"/>
  <c r="T232" i="2"/>
  <c r="T13" i="2" s="1"/>
  <c r="J232" i="2"/>
  <c r="J13" i="2" s="1"/>
  <c r="AA220" i="2"/>
  <c r="I13" i="2"/>
  <c r="AC220" i="2"/>
  <c r="AD220" i="2"/>
  <c r="R216" i="2"/>
  <c r="O216" i="2"/>
  <c r="AD216" i="2"/>
  <c r="I216" i="2"/>
  <c r="M232" i="2"/>
  <c r="M13" i="2" s="1"/>
  <c r="Z13" i="2" s="1"/>
  <c r="AC232" i="2"/>
  <c r="I188" i="2"/>
  <c r="R188" i="2"/>
  <c r="V203" i="2"/>
  <c r="V12" i="2" s="1"/>
  <c r="Z184" i="2"/>
  <c r="J203" i="2"/>
  <c r="J12" i="2" s="1"/>
  <c r="AA184" i="2"/>
  <c r="X203" i="2"/>
  <c r="X12" i="2" s="1"/>
  <c r="S203" i="2"/>
  <c r="S12" i="2" s="1"/>
  <c r="E203" i="2"/>
  <c r="E12" i="2" s="1"/>
  <c r="T203" i="2"/>
  <c r="T12" i="2" s="1"/>
  <c r="AA203" i="2"/>
  <c r="O178" i="2"/>
  <c r="G203" i="2"/>
  <c r="G12" i="2" s="1"/>
  <c r="Y178" i="2"/>
  <c r="F178" i="2"/>
  <c r="AC203" i="2"/>
  <c r="AB175" i="2"/>
  <c r="AB174" i="2" s="1"/>
  <c r="O12" i="2"/>
  <c r="AD174" i="2"/>
  <c r="AD203" i="2" s="1"/>
  <c r="Y174" i="2"/>
  <c r="U203" i="2"/>
  <c r="U12" i="2" s="1"/>
  <c r="U24" i="2" s="1"/>
  <c r="X163" i="2"/>
  <c r="X11" i="2" s="1"/>
  <c r="R152" i="2"/>
  <c r="O152" i="2"/>
  <c r="M163" i="2"/>
  <c r="M11" i="2" s="1"/>
  <c r="L146" i="2"/>
  <c r="O146" i="2"/>
  <c r="S163" i="2"/>
  <c r="S11" i="2" s="1"/>
  <c r="Y146" i="2"/>
  <c r="G163" i="2"/>
  <c r="G11" i="2" s="1"/>
  <c r="I11" i="2" s="1"/>
  <c r="T163" i="2"/>
  <c r="T11" i="2" s="1"/>
  <c r="H163" i="2"/>
  <c r="H11" i="2" s="1"/>
  <c r="D163" i="2"/>
  <c r="D11" i="2" s="1"/>
  <c r="F11" i="2" s="1"/>
  <c r="R11" i="2"/>
  <c r="I146" i="2"/>
  <c r="Z146" i="2"/>
  <c r="K163" i="2"/>
  <c r="K11" i="2" s="1"/>
  <c r="W163" i="2"/>
  <c r="W11" i="2" s="1"/>
  <c r="AC146" i="2"/>
  <c r="AC163" i="2" s="1"/>
  <c r="I141" i="2"/>
  <c r="AB142" i="2"/>
  <c r="AD141" i="2"/>
  <c r="F141" i="2"/>
  <c r="R141" i="2"/>
  <c r="AA141" i="2"/>
  <c r="M130" i="2"/>
  <c r="M10" i="2" s="1"/>
  <c r="Y98" i="2"/>
  <c r="AB102" i="2"/>
  <c r="AD130" i="2"/>
  <c r="E130" i="2"/>
  <c r="E10" i="2" s="1"/>
  <c r="AA98" i="2"/>
  <c r="AA130" i="2" s="1"/>
  <c r="S130" i="2"/>
  <c r="S10" i="2" s="1"/>
  <c r="L10" i="2"/>
  <c r="L130" i="2"/>
  <c r="V130" i="2"/>
  <c r="V10" i="2" s="1"/>
  <c r="I94" i="2"/>
  <c r="N130" i="2"/>
  <c r="L94" i="2"/>
  <c r="Y94" i="2"/>
  <c r="K84" i="2"/>
  <c r="L73" i="2"/>
  <c r="AB77" i="2"/>
  <c r="G84" i="2"/>
  <c r="G9" i="2" s="1"/>
  <c r="S84" i="2"/>
  <c r="S9" i="2" s="1"/>
  <c r="O73" i="2"/>
  <c r="V84" i="2"/>
  <c r="V9" i="2" s="1"/>
  <c r="AB73" i="2"/>
  <c r="M84" i="2"/>
  <c r="M9" i="2" s="1"/>
  <c r="AA73" i="2"/>
  <c r="AA84" i="2" s="1"/>
  <c r="Q84" i="2"/>
  <c r="Q9" i="2" s="1"/>
  <c r="T84" i="2"/>
  <c r="T9" i="2" s="1"/>
  <c r="J84" i="2"/>
  <c r="J9" i="2" s="1"/>
  <c r="R73" i="2"/>
  <c r="Z73" i="2"/>
  <c r="AD73" i="2"/>
  <c r="AD84" i="2" s="1"/>
  <c r="L84" i="2"/>
  <c r="K9" i="2"/>
  <c r="L9" i="2" s="1"/>
  <c r="W84" i="2"/>
  <c r="W9" i="2" s="1"/>
  <c r="I73" i="2"/>
  <c r="F9" i="2"/>
  <c r="F84" i="2"/>
  <c r="R69" i="2"/>
  <c r="F69" i="2"/>
  <c r="Z9" i="2"/>
  <c r="V56" i="2"/>
  <c r="V8" i="2" s="1"/>
  <c r="O50" i="2"/>
  <c r="S56" i="2"/>
  <c r="S8" i="2" s="1"/>
  <c r="X56" i="2"/>
  <c r="X8" i="2" s="1"/>
  <c r="N56" i="2"/>
  <c r="F50" i="2"/>
  <c r="Z50" i="2"/>
  <c r="Y50" i="2"/>
  <c r="D56" i="2"/>
  <c r="F56" i="2" s="1"/>
  <c r="R50" i="2"/>
  <c r="AD50" i="2"/>
  <c r="I50" i="2"/>
  <c r="M56" i="2"/>
  <c r="M8" i="2" s="1"/>
  <c r="AB53" i="2"/>
  <c r="AA35" i="2"/>
  <c r="AD8" i="2"/>
  <c r="AB51" i="2"/>
  <c r="AB50" i="2" s="1"/>
  <c r="AA50" i="2"/>
  <c r="AC56" i="2"/>
  <c r="E8" i="2"/>
  <c r="D8" i="2"/>
  <c r="Z35" i="2"/>
  <c r="Z56" i="2" s="1"/>
  <c r="AB36" i="2"/>
  <c r="AB35" i="2" s="1"/>
  <c r="AB143" i="2"/>
  <c r="O203" i="2"/>
  <c r="AB180" i="2"/>
  <c r="AB178" i="2" s="1"/>
  <c r="Z178" i="2"/>
  <c r="AB245" i="2"/>
  <c r="AB257" i="2"/>
  <c r="E263" i="2"/>
  <c r="F263" i="2" s="1"/>
  <c r="AA264" i="2"/>
  <c r="AA263" i="2" s="1"/>
  <c r="F264" i="2"/>
  <c r="G56" i="2"/>
  <c r="G8" i="2" s="1"/>
  <c r="O35" i="2"/>
  <c r="Y37" i="2"/>
  <c r="F45" i="2"/>
  <c r="AC73" i="2"/>
  <c r="AC84" i="2" s="1"/>
  <c r="L141" i="2"/>
  <c r="Y141" i="2"/>
  <c r="J163" i="2"/>
  <c r="J11" i="2" s="1"/>
  <c r="Y220" i="2"/>
  <c r="AC242" i="2"/>
  <c r="D315" i="2"/>
  <c r="Y284" i="2"/>
  <c r="AA285" i="2"/>
  <c r="AA284" i="2" s="1"/>
  <c r="AA315" i="2" s="1"/>
  <c r="F285" i="2"/>
  <c r="E284" i="2"/>
  <c r="E273" i="2"/>
  <c r="F242" i="2"/>
  <c r="AB248" i="2"/>
  <c r="P35" i="2"/>
  <c r="AD36" i="2"/>
  <c r="AD35" i="2" s="1"/>
  <c r="AB43" i="2"/>
  <c r="AB40" i="2" s="1"/>
  <c r="Z98" i="2"/>
  <c r="Z130" i="2" s="1"/>
  <c r="AA146" i="2"/>
  <c r="H203" i="2"/>
  <c r="I174" i="2"/>
  <c r="AB218" i="2"/>
  <c r="AB216" i="2" s="1"/>
  <c r="Z216" i="2"/>
  <c r="J273" i="2"/>
  <c r="J14" i="2" s="1"/>
  <c r="I243" i="2"/>
  <c r="AA243" i="2"/>
  <c r="H242" i="2"/>
  <c r="AC248" i="2"/>
  <c r="Y252" i="2"/>
  <c r="I284" i="2"/>
  <c r="AB291" i="2"/>
  <c r="AB290" i="2" s="1"/>
  <c r="Y298" i="2"/>
  <c r="Q273" i="2"/>
  <c r="R242" i="2"/>
  <c r="N10" i="2"/>
  <c r="R15" i="2"/>
  <c r="I35" i="2"/>
  <c r="Q56" i="2"/>
  <c r="Y35" i="2"/>
  <c r="AA45" i="2"/>
  <c r="AB45" i="2" s="1"/>
  <c r="Y73" i="2"/>
  <c r="Y184" i="2"/>
  <c r="O184" i="2"/>
  <c r="AA291" i="2"/>
  <c r="AA290" i="2" s="1"/>
  <c r="I291" i="2"/>
  <c r="H290" i="2"/>
  <c r="I290" i="2" s="1"/>
  <c r="J56" i="2"/>
  <c r="J8" i="2" s="1"/>
  <c r="AD163" i="2"/>
  <c r="AA232" i="2"/>
  <c r="AB221" i="2"/>
  <c r="AB220" i="2" s="1"/>
  <c r="Z220" i="2"/>
  <c r="L216" i="2"/>
  <c r="K232" i="2"/>
  <c r="K56" i="2"/>
  <c r="Y36" i="2"/>
  <c r="AB69" i="2"/>
  <c r="AB84" i="2" s="1"/>
  <c r="Z69" i="2"/>
  <c r="Q130" i="2"/>
  <c r="AB94" i="2"/>
  <c r="AC130" i="2"/>
  <c r="R163" i="2"/>
  <c r="Z141" i="2"/>
  <c r="AB153" i="2"/>
  <c r="AB152" i="2" s="1"/>
  <c r="Z152" i="2"/>
  <c r="L178" i="2"/>
  <c r="K203" i="2"/>
  <c r="AB188" i="2"/>
  <c r="I232" i="2"/>
  <c r="AB227" i="2"/>
  <c r="AB225" i="2" s="1"/>
  <c r="Z225" i="2"/>
  <c r="AA294" i="2"/>
  <c r="AB295" i="2"/>
  <c r="AB294" i="2" s="1"/>
  <c r="AB299" i="2"/>
  <c r="AB298" i="2" s="1"/>
  <c r="Z298" i="2"/>
  <c r="N8" i="2"/>
  <c r="L35" i="2"/>
  <c r="H47" i="2"/>
  <c r="I47" i="2" s="1"/>
  <c r="N84" i="2"/>
  <c r="O69" i="2"/>
  <c r="X84" i="2"/>
  <c r="X9" i="2" s="1"/>
  <c r="Y79" i="2"/>
  <c r="AB100" i="2"/>
  <c r="AB98" i="2" s="1"/>
  <c r="Q203" i="2"/>
  <c r="AB246" i="2"/>
  <c r="AD252" i="2"/>
  <c r="AD273" i="2" s="1"/>
  <c r="AB260" i="2"/>
  <c r="Z256" i="2"/>
  <c r="AB264" i="2"/>
  <c r="AB263" i="2" s="1"/>
  <c r="AD298" i="2"/>
  <c r="L69" i="2"/>
  <c r="D130" i="2"/>
  <c r="F146" i="2"/>
  <c r="F174" i="2"/>
  <c r="Y216" i="2"/>
  <c r="H84" i="2"/>
  <c r="P84" i="2"/>
  <c r="P9" i="2" s="1"/>
  <c r="D203" i="2"/>
  <c r="AB106" i="2"/>
  <c r="AB105" i="2" s="1"/>
  <c r="AB151" i="2"/>
  <c r="AB146" i="2" s="1"/>
  <c r="AB186" i="2"/>
  <c r="AB184" i="2" s="1"/>
  <c r="Z188" i="2"/>
  <c r="H130" i="2"/>
  <c r="Y69" i="2"/>
  <c r="L242" i="2"/>
  <c r="Z263" i="2"/>
  <c r="Z284" i="2"/>
  <c r="Z315" i="2" s="1"/>
  <c r="AC317" i="2" s="1"/>
  <c r="I285" i="2"/>
  <c r="N141" i="2"/>
  <c r="Y14" i="2" l="1"/>
  <c r="O273" i="2"/>
  <c r="Z273" i="2"/>
  <c r="O232" i="2"/>
  <c r="Y232" i="2"/>
  <c r="AD13" i="2"/>
  <c r="Y13" i="2"/>
  <c r="O13" i="2"/>
  <c r="R232" i="2"/>
  <c r="AD232" i="2"/>
  <c r="AB232" i="2"/>
  <c r="F203" i="2"/>
  <c r="Z203" i="2"/>
  <c r="AD12" i="2"/>
  <c r="AB203" i="2"/>
  <c r="I163" i="2"/>
  <c r="J24" i="2"/>
  <c r="T24" i="2"/>
  <c r="AD11" i="2"/>
  <c r="G24" i="2"/>
  <c r="W24" i="2"/>
  <c r="L11" i="2"/>
  <c r="L163" i="2"/>
  <c r="Y163" i="2"/>
  <c r="F163" i="2"/>
  <c r="Y11" i="2"/>
  <c r="AA163" i="2"/>
  <c r="AB141" i="2"/>
  <c r="AB163" i="2" s="1"/>
  <c r="AD10" i="2"/>
  <c r="M24" i="2"/>
  <c r="O10" i="2"/>
  <c r="S24" i="2"/>
  <c r="O130" i="2"/>
  <c r="AD132" i="2"/>
  <c r="V24" i="2"/>
  <c r="Z84" i="2"/>
  <c r="Y84" i="2"/>
  <c r="O56" i="2"/>
  <c r="X24" i="2"/>
  <c r="AD56" i="2"/>
  <c r="K8" i="2"/>
  <c r="L56" i="2"/>
  <c r="AA242" i="2"/>
  <c r="AA273" i="2" s="1"/>
  <c r="AB243" i="2"/>
  <c r="AB242" i="2" s="1"/>
  <c r="I203" i="2"/>
  <c r="H12" i="2"/>
  <c r="H56" i="2"/>
  <c r="Z8" i="2"/>
  <c r="AD9" i="2"/>
  <c r="L232" i="2"/>
  <c r="K13" i="2"/>
  <c r="R9" i="2"/>
  <c r="AC9" i="2"/>
  <c r="AB130" i="2"/>
  <c r="Q8" i="2"/>
  <c r="H315" i="2"/>
  <c r="Y273" i="2"/>
  <c r="Y9" i="2"/>
  <c r="R203" i="2"/>
  <c r="Q12" i="2"/>
  <c r="R12" i="2" s="1"/>
  <c r="H9" i="2"/>
  <c r="I84" i="2"/>
  <c r="L203" i="2"/>
  <c r="K12" i="2"/>
  <c r="L12" i="2" s="1"/>
  <c r="R130" i="2"/>
  <c r="Q10" i="2"/>
  <c r="R10" i="2" s="1"/>
  <c r="Z232" i="2"/>
  <c r="AD234" i="2" s="1"/>
  <c r="AB285" i="2"/>
  <c r="AB284" i="2" s="1"/>
  <c r="AB315" i="2" s="1"/>
  <c r="Y315" i="2"/>
  <c r="D15" i="2"/>
  <c r="R84" i="2"/>
  <c r="AB56" i="2"/>
  <c r="AA40" i="2"/>
  <c r="AA56" i="2" s="1"/>
  <c r="I130" i="2"/>
  <c r="H10" i="2"/>
  <c r="AC273" i="2"/>
  <c r="L14" i="2"/>
  <c r="Z14" i="2"/>
  <c r="Y203" i="2"/>
  <c r="D12" i="2"/>
  <c r="Z11" i="2"/>
  <c r="O141" i="2"/>
  <c r="N163" i="2"/>
  <c r="O84" i="2"/>
  <c r="N9" i="2"/>
  <c r="O9" i="2" s="1"/>
  <c r="AD86" i="2"/>
  <c r="F273" i="2"/>
  <c r="E14" i="2"/>
  <c r="F8" i="2"/>
  <c r="O8" i="2"/>
  <c r="Y130" i="2"/>
  <c r="D10" i="2"/>
  <c r="F130" i="2"/>
  <c r="AD205" i="2"/>
  <c r="Z163" i="2"/>
  <c r="AD165" i="2" s="1"/>
  <c r="L273" i="2"/>
  <c r="R273" i="2"/>
  <c r="Q14" i="2"/>
  <c r="R14" i="2" s="1"/>
  <c r="H273" i="2"/>
  <c r="I242" i="2"/>
  <c r="P56" i="2"/>
  <c r="P8" i="2" s="1"/>
  <c r="R35" i="2"/>
  <c r="E315" i="2"/>
  <c r="F284" i="2"/>
  <c r="AB256" i="2"/>
  <c r="AD275" i="2" l="1"/>
  <c r="AD24" i="2"/>
  <c r="I56" i="2"/>
  <c r="H8" i="2"/>
  <c r="AC8" i="2"/>
  <c r="AC24" i="2" s="1"/>
  <c r="P24" i="2"/>
  <c r="F14" i="2"/>
  <c r="I10" i="2"/>
  <c r="AA10" i="2"/>
  <c r="I12" i="2"/>
  <c r="AA12" i="2"/>
  <c r="Y10" i="2"/>
  <c r="F10" i="2"/>
  <c r="Z10" i="2"/>
  <c r="L13" i="2"/>
  <c r="AA13" i="2"/>
  <c r="AB13" i="2" s="1"/>
  <c r="Y56" i="2"/>
  <c r="AB273" i="2"/>
  <c r="I273" i="2"/>
  <c r="H14" i="2"/>
  <c r="I14" i="2" s="1"/>
  <c r="Z12" i="2"/>
  <c r="Y12" i="2"/>
  <c r="F12" i="2"/>
  <c r="I315" i="2"/>
  <c r="H15" i="2"/>
  <c r="I15" i="2" s="1"/>
  <c r="R8" i="2"/>
  <c r="R24" i="2" s="1"/>
  <c r="Q24" i="2"/>
  <c r="Z15" i="2"/>
  <c r="Y15" i="2"/>
  <c r="R56" i="2"/>
  <c r="Y8" i="2"/>
  <c r="K24" i="2"/>
  <c r="L24" i="2" s="1"/>
  <c r="L8" i="2"/>
  <c r="F315" i="2"/>
  <c r="E15" i="2"/>
  <c r="O163" i="2"/>
  <c r="N11" i="2"/>
  <c r="I9" i="2"/>
  <c r="AA9" i="2"/>
  <c r="AB9" i="2" s="1"/>
  <c r="D24" i="2"/>
  <c r="Y24" i="2" l="1"/>
  <c r="AA14" i="2"/>
  <c r="AB14" i="2" s="1"/>
  <c r="AB12" i="2"/>
  <c r="O11" i="2"/>
  <c r="AA11" i="2"/>
  <c r="AB11" i="2" s="1"/>
  <c r="N24" i="2"/>
  <c r="O24" i="2" s="1"/>
  <c r="AA15" i="2"/>
  <c r="AB15" i="2" s="1"/>
  <c r="F15" i="2"/>
  <c r="E24" i="2"/>
  <c r="F24" i="2" s="1"/>
  <c r="Z24" i="2"/>
  <c r="AB10" i="2"/>
  <c r="I8" i="2"/>
  <c r="H24" i="2"/>
  <c r="I24" i="2" s="1"/>
  <c r="AA8" i="2"/>
  <c r="AA24" i="2" l="1"/>
  <c r="AB8" i="2"/>
  <c r="AB24" i="2" s="1"/>
</calcChain>
</file>

<file path=xl/comments1.xml><?xml version="1.0" encoding="utf-8"?>
<comments xmlns="http://schemas.openxmlformats.org/spreadsheetml/2006/main">
  <authors>
    <author>J_Fernandez</author>
  </authors>
  <commentList>
    <comment ref="M36" authorId="0" shapeId="0">
      <text>
        <r>
          <rPr>
            <b/>
            <sz val="9"/>
            <color indexed="81"/>
            <rFont val="Tahoma"/>
            <family val="2"/>
          </rPr>
          <t>J_Fernandez:</t>
        </r>
        <r>
          <rPr>
            <sz val="9"/>
            <color indexed="81"/>
            <rFont val="Tahoma"/>
            <family val="2"/>
          </rPr>
          <t xml:space="preserve">
 2% otros proyectos
</t>
        </r>
      </text>
    </comment>
    <comment ref="P36" authorId="0" shapeId="0">
      <text>
        <r>
          <rPr>
            <b/>
            <sz val="9"/>
            <color indexed="81"/>
            <rFont val="Tahoma"/>
            <family val="2"/>
          </rPr>
          <t>J_Fernandez:</t>
        </r>
        <r>
          <rPr>
            <sz val="9"/>
            <color indexed="81"/>
            <rFont val="Tahoma"/>
            <family val="2"/>
          </rPr>
          <t xml:space="preserve">
 Plan Regulador 50%, 
2%
 otros proyectos
</t>
        </r>
      </text>
    </comment>
    <comment ref="S36" authorId="0" shapeId="0">
      <text>
        <r>
          <rPr>
            <b/>
            <sz val="9"/>
            <color indexed="81"/>
            <rFont val="Tahoma"/>
            <family val="2"/>
          </rPr>
          <t>J_Fernandez:</t>
        </r>
        <r>
          <rPr>
            <sz val="9"/>
            <color indexed="81"/>
            <rFont val="Tahoma"/>
            <family val="2"/>
          </rPr>
          <t xml:space="preserve">
7
% aplicación plan regulador
2% otros proyectos</t>
        </r>
      </text>
    </comment>
    <comment ref="T36" authorId="0" shapeId="0">
      <text>
        <r>
          <rPr>
            <b/>
            <sz val="9"/>
            <color indexed="81"/>
            <rFont val="Tahoma"/>
            <family val="2"/>
          </rPr>
          <t>J_Fernandez:</t>
        </r>
        <r>
          <rPr>
            <sz val="9"/>
            <color indexed="81"/>
            <rFont val="Tahoma"/>
            <family val="2"/>
          </rPr>
          <t xml:space="preserve">
2% otros proyectos 5% aplicación Plan Regulador</t>
        </r>
      </text>
    </comment>
    <comment ref="S37" authorId="0" shapeId="0">
      <text>
        <r>
          <rPr>
            <b/>
            <sz val="9"/>
            <color indexed="81"/>
            <rFont val="Tahoma"/>
            <family val="2"/>
          </rPr>
          <t>J_Fernandez:</t>
        </r>
        <r>
          <rPr>
            <sz val="9"/>
            <color indexed="81"/>
            <rFont val="Tahoma"/>
            <family val="2"/>
          </rPr>
          <t xml:space="preserve">
Incluye Plan de comunicación
</t>
        </r>
      </text>
    </comment>
    <comment ref="B219" authorId="0" shapeId="0">
      <text>
        <r>
          <rPr>
            <b/>
            <sz val="9"/>
            <color indexed="81"/>
            <rFont val="Tahoma"/>
            <family val="2"/>
          </rPr>
          <t>J_Fernandez:</t>
        </r>
        <r>
          <rPr>
            <sz val="9"/>
            <color indexed="81"/>
            <rFont val="Tahoma"/>
            <family val="2"/>
          </rPr>
          <t xml:space="preserve">
Se elimina la meta</t>
        </r>
      </text>
    </comment>
    <comment ref="J258" authorId="0" shapeId="0">
      <text>
        <r>
          <rPr>
            <b/>
            <sz val="9"/>
            <color indexed="81"/>
            <rFont val="Tahoma"/>
            <family val="2"/>
          </rPr>
          <t>J_Fernandez:</t>
        </r>
        <r>
          <rPr>
            <sz val="9"/>
            <color indexed="81"/>
            <rFont val="Tahoma"/>
            <family val="2"/>
          </rPr>
          <t xml:space="preserve">
Se elimina esta meta</t>
        </r>
      </text>
    </comment>
  </commentList>
</comments>
</file>

<file path=xl/sharedStrings.xml><?xml version="1.0" encoding="utf-8"?>
<sst xmlns="http://schemas.openxmlformats.org/spreadsheetml/2006/main" count="1300" uniqueCount="580">
  <si>
    <t>OBJETIVO ESTRATEGICO</t>
  </si>
  <si>
    <t>ACCION ESTRATEGICA</t>
  </si>
  <si>
    <t>INDICADOR</t>
  </si>
  <si>
    <t>PERIODO EJECUCION</t>
  </si>
  <si>
    <t>RESPONSABLE</t>
  </si>
  <si>
    <t>SEGUIMIENTO</t>
  </si>
  <si>
    <t>CUMPLIDO A DIC.2012</t>
  </si>
  <si>
    <t>PENDIENTE</t>
  </si>
  <si>
    <t>META INCLUIDA 2013</t>
  </si>
  <si>
    <t>CUMPLIDO A DIC.2013</t>
  </si>
  <si>
    <t>META INCLUIDA 2014</t>
  </si>
  <si>
    <t>CUMPLIDO A DIC.2014</t>
  </si>
  <si>
    <t>META INCLUIDA 2015</t>
  </si>
  <si>
    <t>CUMPLIDO A DIC.2015</t>
  </si>
  <si>
    <t>PENDIENTE 2015</t>
  </si>
  <si>
    <t>META INCLUIDA 2016</t>
  </si>
  <si>
    <t>CUMPLIDO A DIC.2016</t>
  </si>
  <si>
    <t>PENDIENTE 2016</t>
  </si>
  <si>
    <t>INICIO</t>
  </si>
  <si>
    <t>FINAL</t>
  </si>
  <si>
    <t>Promover la gestión ambiental y el mejoramiento continuo de la calidad de vida de los heredianos</t>
  </si>
  <si>
    <t>Elaborar e implementar un Plan Cantonal de Manejo de Residuos Sólidos.</t>
  </si>
  <si>
    <r>
      <t xml:space="preserve">Un Plan Cantonal de Manejo de Residuos Sólidos formulado y aprobado al 30 de junio de 2013 y en </t>
    </r>
    <r>
      <rPr>
        <sz val="11"/>
        <color rgb="FFFF0000"/>
        <rFont val="Calibri"/>
        <family val="2"/>
        <scheme val="minor"/>
      </rPr>
      <t>implementación a partir de julio 2014.</t>
    </r>
  </si>
  <si>
    <t>Dirección Operativa, Ambiente</t>
  </si>
  <si>
    <t>Contratación de la Formulación y Elaboración del Plan Municipal para la Gestión Integral de Residuos PMGIR y los Reglamentos Municipales para la GIR</t>
  </si>
  <si>
    <t xml:space="preserve">Elaboración del Diagnostico de gestión de residuos en el Distrito de Vara Blanca
Elaboracion de los Reglamentos del Plan  Integral de Residuos Sólidos del Cantón
Implementación de dos programas contemplados dentro del Plan Integral de Residuos Sólidos del Cantón </t>
  </si>
  <si>
    <t xml:space="preserve">Implementación de dos programas contemplados dentro del Plan Integral de Residuos Sólidos del Cantón </t>
  </si>
  <si>
    <t>Cumplimiento 100%</t>
  </si>
  <si>
    <t>Implementación de un programa de Educación Ciudadana mediante la distribución de material educativo en diferentes formatos, como parte del Plan Municipal para la Gestión Integral de Residuos Sólidos
Generación e Implementación de un Sistema de incetivos municipales como parte del Plan Municipal para la Gestión Integral de Residuos Sólidos
Impulsar sistemas alternativos para la recolección selectiva de residuos valorizables, como parte del Plan Municipal para la Gestión Integral de Residuos Sólidos</t>
  </si>
  <si>
    <t>Realizar 20 capacitaciones (charlas, talleres, capacitaciones) anuales para toda la ciudadanía del Cantón, sobre la Gestión Integral de residuos sólidos, como parte del Plan Municipal para la Gestión Integral de Residuos Sólidos
Generación e Implementación de un Sistema de incentivos municipales como parte del Plan Municipal para la Gestión Integral de Residuos Sólidos</t>
  </si>
  <si>
    <t>Lograr el ordenamiento territorial y desarrollo urbano sostenible del cantón primero de Heredia</t>
  </si>
  <si>
    <t>Lograr el ordenamiento territorial y desarrollo urbano sostenible del cantón primero Heredia.</t>
  </si>
  <si>
    <r>
      <t xml:space="preserve">Un Plan de Ordenamiento Territorial y un Plan Regulador aprobados a diciembre de </t>
    </r>
    <r>
      <rPr>
        <sz val="11"/>
        <color rgb="FFFF0000"/>
        <rFont val="Calibri"/>
        <family val="2"/>
        <scheme val="minor"/>
      </rPr>
      <t>2016</t>
    </r>
    <r>
      <rPr>
        <sz val="11"/>
        <rFont val="Calibri"/>
        <family val="2"/>
        <scheme val="minor"/>
      </rPr>
      <t xml:space="preserve"> y en implementación a partir de enero </t>
    </r>
    <r>
      <rPr>
        <sz val="11"/>
        <color rgb="FFFF0000"/>
        <rFont val="Calibri"/>
        <family val="2"/>
        <scheme val="minor"/>
      </rPr>
      <t xml:space="preserve">2017 </t>
    </r>
    <r>
      <rPr>
        <sz val="11"/>
        <rFont val="Calibri"/>
        <family val="2"/>
        <scheme val="minor"/>
      </rPr>
      <t>(Supeditado a la aprobación del Plan Regional).(reprogramado)</t>
    </r>
  </si>
  <si>
    <t>Dirección Operativa</t>
  </si>
  <si>
    <t>Tramitar para su aprobación el Plan Regulador del Cantón de Heredia, ante el INVU y SETENA, y posteriormente su publicación en Gaceta</t>
  </si>
  <si>
    <t>REPROGRAMAN</t>
  </si>
  <si>
    <t>Se está solicitando reprogramación</t>
  </si>
  <si>
    <t>NO APLICA</t>
  </si>
  <si>
    <t>Este proceso no se ha concluído debido a que es necesario realizar algunas subsanaciones solicitadas por SENARA , las cuales fueron contratadas y están en proceso de ejecución-</t>
  </si>
  <si>
    <r>
      <t xml:space="preserve">Un plan de comunicación sobre el Plan de Ordenamiento Territorial y Plan Regulador formulado a diciembre </t>
    </r>
    <r>
      <rPr>
        <sz val="11"/>
        <color rgb="FFFF0000"/>
        <rFont val="Calibri"/>
        <family val="2"/>
        <scheme val="minor"/>
      </rPr>
      <t xml:space="preserve">2017 </t>
    </r>
    <r>
      <rPr>
        <sz val="11"/>
        <rFont val="Calibri"/>
        <family val="2"/>
        <scheme val="minor"/>
      </rPr>
      <t xml:space="preserve">y en implementación a partir de enero </t>
    </r>
    <r>
      <rPr>
        <sz val="11"/>
        <color rgb="FFFF0000"/>
        <rFont val="Calibri"/>
        <family val="2"/>
        <scheme val="minor"/>
      </rPr>
      <t>2018</t>
    </r>
    <r>
      <rPr>
        <sz val="11"/>
        <rFont val="Calibri"/>
        <family val="2"/>
        <scheme val="minor"/>
      </rPr>
      <t>. (Supeditado a la aprobación del Plan Regional)(reprogramado)</t>
    </r>
  </si>
  <si>
    <t>Elaborar un Plan de Comunicación sobre el Plan de Ordenamiento Territorial y Plan Regulador.</t>
  </si>
  <si>
    <t xml:space="preserve">SE REPROGRAMA </t>
  </si>
  <si>
    <t>N/A</t>
  </si>
  <si>
    <t>Al menos el 10% anual de la población adulta del cantón tiene conocimiento del plan de ordenamiento territorial cantonal., una vez implementado el Plan de Comunicación</t>
  </si>
  <si>
    <t xml:space="preserve">LP 1.4.6.2.Al menos el 10% anual de la población adulta del cantón tiene conocimiento del plan de ordenamiento territorial cantonal una vez implementado el Plan de Comunicación. </t>
  </si>
  <si>
    <t>La huella constructiva no supera los 0,208 km2 construidos anualmente a partir de la aprobación del Plan Regulador.</t>
  </si>
  <si>
    <t>DIRECCION OPERACIONES</t>
  </si>
  <si>
    <t>LP 1.4.7.La huella constructiva no supera los 0,208 km2 construidos anualmente a partir de la aprobación del Plan Regulador.</t>
  </si>
  <si>
    <t>n/a</t>
  </si>
  <si>
    <t>Fomentar un programa de recuperación de los ecosistemas naturales de las áreas de protección de ríos y áreas públicas del Cantón de Heredia.</t>
  </si>
  <si>
    <t>Un Plan de trabajo conjunto entre la Municipalidad y demás sectores relacionados formulado al 30 junio de 2012.</t>
  </si>
  <si>
    <t>DIRECCION OPERACIONES, AMBIENTE</t>
  </si>
  <si>
    <t>CUMPLIDO</t>
  </si>
  <si>
    <t>Un Programa de protección de ríos y áreas públicas ubicadas en el Cantón de Heredia, con especies 100% nativas, en implementación a partir de diciembre 2012.</t>
  </si>
  <si>
    <t>Realizara la eliminacion de los árboles que esten siendo un riesgo para la comunidad y que no aporten a la riquesa ecologica del canton 
Realizar la limpieza de 2 km anuales de los cauces de los cuerpos de agua superficiales en el catón central de Heredia</t>
  </si>
  <si>
    <t xml:space="preserve">Realizara la eliminacion de 25  árboles que esten siendo un riesgo para la comunidad y que no aporten a la riquesa ecologica del canton </t>
  </si>
  <si>
    <t>Reforestar 2 km anuales de las zona de proteccion de los ríos y parque municipales ubicados en la microcuencas más vulnerables del cantón 
Realizar la limpieza de 1 km anuales de los cauces de los cuerpos de agua superficiales en el catón central de Heredia</t>
  </si>
  <si>
    <t>Realizar la limpieza de 1 km anuales de los cauces de los cuerpos de agua superficiales en el catón central de Heredia</t>
  </si>
  <si>
    <t>Recuperados 25 km de zonas de protección de ríos y áreas públicas ubicadas en el Cantón de Heredia, en un plazo de 10 años a partir de mayo de 2013.</t>
  </si>
  <si>
    <t xml:space="preserve">Reforestar 2 km anuales de las zona de proteccion de los ríos y parque municipales ubicados en la microcuencas más vulnerables del cantón </t>
  </si>
  <si>
    <t xml:space="preserve">Reforestar 2 km anuales de las zona de proteccion de los ríos y parque municipales ubicados en la microcuencas más vulnerables del cantón 
</t>
  </si>
  <si>
    <t>Inventariar y gestionar soluciones para los focos de contaminación hídrica, atmosférica y visual del Cantón de Heredia</t>
  </si>
  <si>
    <t>Un Inventario de focos de contaminación hídrica, atmosférica y visual del Cantón de Heredia, coordinado con las diferentes instancias relacionadas a diciembre de 2013.</t>
  </si>
  <si>
    <t>Realizar un mapeo de focos de contaminación hídrica, atmosférica y visual del Cantón de Heredia, coordinado con el Ministerio de Salud.</t>
  </si>
  <si>
    <r>
      <t>Un Programa de saneamiento ambiental, con alcance en los aspectos hídricos; estudios concluidos al 2016, implementado a partir de julio de 2017.</t>
    </r>
    <r>
      <rPr>
        <sz val="11"/>
        <color rgb="FFFF0000"/>
        <rFont val="Calibri"/>
        <family val="2"/>
        <scheme val="minor"/>
      </rPr>
      <t>(SE ELIMINO META)</t>
    </r>
  </si>
  <si>
    <t>Un plan de acción para mitigación de los focos contaminación del Cantón de Heredia, diseñado a marzo de 2014 y en implementación  a partir de setiembre de 2014.</t>
  </si>
  <si>
    <t>Crear un plan de acción para mitigación de los focos contaminación del Cantón de Heredia</t>
  </si>
  <si>
    <t>Realizar solicitud al MOPT mediante nota escrita, con el fin de modificar las paradas de bus y bajar la concentración de gases nocivos en los puntos de mayor concentración de contaminación atmosférica.</t>
  </si>
  <si>
    <t>Reducidos los focos de contaminación por gases en un 25% a diciembre de 2022.</t>
  </si>
  <si>
    <t xml:space="preserve">Realizar una propuesta con el fin de mitigar los puntos de contaminacion en el canton de Heredia </t>
  </si>
  <si>
    <t>Un Reglamento para la normalización y homogenización de la rotulación en el Cantón de Heredia, diseñado y aprobado a diciembre de 2014 y en implementación a partir de enero de 2016(reprogramado)</t>
  </si>
  <si>
    <t>REPROGRAMADO</t>
  </si>
  <si>
    <t>Diseñar un Reglamento para la normalización y homogenización de la rotulación en el Cantón de Heredia</t>
  </si>
  <si>
    <t>Cumplir el 100% acciones de implementación del reglamento de Normalización y homogenixación de la rotulación del Cantón de Heredia.</t>
  </si>
  <si>
    <t>Desarrollar un programa de comunicación y sensibilización en temas ambientales en la población del Cantón de Heredia.</t>
  </si>
  <si>
    <r>
      <t xml:space="preserve">Un programa de comunicación y sensibilización en temas ambientales formulado a marzo 2013 e </t>
    </r>
    <r>
      <rPr>
        <sz val="11"/>
        <color rgb="FFFF0000"/>
        <rFont val="Calibri"/>
        <family val="2"/>
        <scheme val="minor"/>
      </rPr>
      <t>iniciado a mayo 2013.</t>
    </r>
  </si>
  <si>
    <t>Formualar un programa de comunicación y sensibilización en temas ambientales</t>
  </si>
  <si>
    <t>Realizar 5  charas anuales sobre el tema de reciclaje y recurs hídrico</t>
  </si>
  <si>
    <t>Realizar 4  charas anuales sobre el tema de reciclaje y recurs hídrico</t>
  </si>
  <si>
    <t>Realizar 5  charlas anuales sobre el tema de reciclaje y recurso hídrico</t>
  </si>
  <si>
    <t>Al menos un 25% de la población del cantón toma conciencia de la importancia de los temas ambientales al tercer año de implementado el programa de comunicación y sensibilización.</t>
  </si>
  <si>
    <t>Realizar 4  charas anuales sobre el tema de reciclaje y recurs hídrico (No aplica para este año)
Realizar las acciones  necesarias para promover los PBAE en cada comunidad 
Implementar el 10% del Programa de comunicación y Sensibilización en temas ambientales</t>
  </si>
  <si>
    <t>Formular e implementar un plan de mantenimiento, mejoramiento, habilitación y embellecimiento de la infraestructura pública municipal.</t>
  </si>
  <si>
    <t>Al menos 3000 metros lineales del sistema de alcantarillado pluvial intervenido anualmente a partir de enero 2012.</t>
  </si>
  <si>
    <t xml:space="preserve">Sustitución de 500 metros de  tuberías pluvial.Suministro de Materiales y construcción de 5000 metros de cordón de caño en varios lugares del cantón de Heredia.(Mod. POA)(MP-4-2013)
Construcción de 1000  metros cordon de caño </t>
  </si>
  <si>
    <t>Sustitución de 500 metros de  tuberías pluvial.
Construcción de 5000 metros de cordón de caño en varios lugares del Cantón Central de Heredia durante el año 2014(Modificación del POA)</t>
  </si>
  <si>
    <t>Construcción de. 1000  metros de cordón de caño.Sustitución de 500 metros de tuberías pluvial.
Construcción de 12000 metros de cordón de caño, en varios lugares del cantón de Heredia durante el año 2015.</t>
  </si>
  <si>
    <t>Construcción de 10925 metros de  cordón y caño en varios lugares del Cantón Central de Heredia.</t>
  </si>
  <si>
    <t xml:space="preserve">Formular e implementar un Plan de Gestión Vial. </t>
  </si>
  <si>
    <r>
      <t xml:space="preserve">Un Plan Quinquenal de Red Vial Cantonal, formulado y aprobado a diciembre 2012 y </t>
    </r>
    <r>
      <rPr>
        <sz val="11"/>
        <color rgb="FFFF0000"/>
        <rFont val="Calibri"/>
        <family val="2"/>
        <scheme val="minor"/>
      </rPr>
      <t>en implementación a partir de enero 2013.</t>
    </r>
  </si>
  <si>
    <t>Suministro, acarreo, colocacion y acabado final de carpetas asfalticas en distintos lugares del cantón con el fin de cubrir 11,7 km; 3,3 km con la 8114</t>
  </si>
  <si>
    <t>Suministro, acarreo, colocacion y acabado final de carpetas asfalticas en distintos lugares del cantón con el fin de cubrir 13 km; 5,5 km con la 8114,86,66%</t>
  </si>
  <si>
    <t>Suministro, acarreo, colocación y acabado final de 11,8 km de  carpetas asfálticas en distintos lugares del Cantón a ejecutar con los recursos propios para el año 2016.uministro, acarreo, colocación y acabado final de 4,1 km de  carpetas asfálticas en distintos lugares del Cantón a ejecutar con los recursos Ley 8114  para el año 2016.</t>
  </si>
  <si>
    <t>INFRAESTRUCTURA</t>
  </si>
  <si>
    <r>
      <t xml:space="preserve">Un Plan de Gestión Vial formulado y aprobado a diciembre de 2013 y en implementación a partir de enero </t>
    </r>
    <r>
      <rPr>
        <sz val="11"/>
        <color rgb="FFFF0000"/>
        <rFont val="Calibri"/>
        <family val="2"/>
        <scheme val="minor"/>
      </rPr>
      <t>2016.(reprogramado</t>
    </r>
  </si>
  <si>
    <t>Elaborar un Plan de Gestión Vial</t>
  </si>
  <si>
    <t>A diciembre 2013 quedó adjudicado se tiene programado que esté ejecutado a abril 2014</t>
  </si>
  <si>
    <t>Iniciar el proceso de Implemetación del Plan de Gestión Vial</t>
  </si>
  <si>
    <t>Según oficio DIP-003-2015, se otrgó la orden de incio el 03/11/2014</t>
  </si>
  <si>
    <t>Implementacion de 2 estudios planificados en el Plan Vial.</t>
  </si>
  <si>
    <t>Un inventario anual de áreas públicas municipales por distrito realizado a partir de 2012.</t>
  </si>
  <si>
    <t>Dirección Operativa y Dirección de Servicios (Tributación y Catastro)</t>
  </si>
  <si>
    <t>Actualizar la base de datos de las areas públicas del cantón.</t>
  </si>
  <si>
    <r>
      <t xml:space="preserve">Un Plan Maestro de alcantarillado pluvial  municipal realizado a diciembre de </t>
    </r>
    <r>
      <rPr>
        <sz val="11"/>
        <color rgb="FFFF0000"/>
        <rFont val="Calibri"/>
        <family val="2"/>
        <scheme val="minor"/>
      </rPr>
      <t>2017. (REPROGRAMADO)</t>
    </r>
  </si>
  <si>
    <t>Un Plan Maestro de Alcantarillado Pluvial Municipal realizado a diciembre del 2022</t>
  </si>
  <si>
    <t>Al diciembre 2013 quedó adjudicado , se ejeuctará durante 2014</t>
  </si>
  <si>
    <t>Se contrató el estudio la orden de inicio se dio 10 de diiembre para entregar 21 setiembre 2015</t>
  </si>
  <si>
    <t>Continuar con la elaboración del Plan Maestro de Alcantarillado Pluvial Municipal</t>
  </si>
  <si>
    <t>Durante el 2016 quedó adjudicado y está en proceso de ejecucuón durante el 2017</t>
  </si>
  <si>
    <t>Al menos 2 áreas públicas intervenidas anualmente a partir de enero de 2012.</t>
  </si>
  <si>
    <t>cumplido</t>
  </si>
  <si>
    <t>Remodelación, restauración y mobiliario de cuatro áreas públicas en los distristos de Heredia, San Francisco , Ulloa y Mereceses</t>
  </si>
  <si>
    <t>Remodelación, restauración y mobiliario de siete áreas públicas en los distritos de Heredia, San Francisco, Ulloa y Mercedes, asignados mediante un proceso participativo, solicitudes individuales y del Concejo Municipal</t>
  </si>
  <si>
    <t>Adjudicación y Construcción para remodelación, restauración y mobiliario en áreas públicas. de 10 áreas públicas del Cantón Central de Heredia, asignados mediante un proceso participativo, solicitudes individuales y del Concejo Municipal</t>
  </si>
  <si>
    <t>Formular y ejecutar el Plan de Gestión de Riesgos Naturales y Sociales.</t>
  </si>
  <si>
    <t>Un Plan de Gestión de Riesgos Naturales y Sociales formulado y aprobado a diciembre de 2013 y en implementación a partir de enero de 2014.</t>
  </si>
  <si>
    <t>Contratacón de la Formulación y Elaboración del Programa de Gestión Ambiental Institucional PGAI para cada uno de los edificios y sedes municipales</t>
  </si>
  <si>
    <t>Coordinación con la Comicion Local de Emergencia para realizar los primeros estudios para le plan de emergencias cantonal</t>
  </si>
  <si>
    <t xml:space="preserve">Según oficio DIP-GA-189-2013, se realizó proceso de especificaciones técncias y está proceso de contratación </t>
  </si>
  <si>
    <t xml:space="preserve">Coordinacion con la Comocion Local de Emergencia  Plan de Gestión de Riesgos Naturales y Sociales </t>
  </si>
  <si>
    <t>Dotar de implementos y materiales adecuados para la atención de emergencias a los miembros del CME 
.Realizar estudios técnicos que permitan tomar decisiones para la mitigación de riesgos y disminuir la vulnerabilidad de las familias del Cantón de Heredia y ser un insumo para la actualización del Plan de Emergencias del Cantón
Disponer de materiales y maquinaria para dar soporte en la atención de emergencias que se presenten en el Cantón de Heredia.</t>
  </si>
  <si>
    <t>Dentro de las acciones se tenía programado la compra de implementos y materiales para la atención de emergencias, pero en los  diferentes eventos suscitados en el año se han  utilizado los implementos que nos han facilitado la Comisión Nacional de Emergencias por lo que no se han comprado los implementos propios del Comité Municipal de Emergencia Cantonal.  Adicionalmente estaba programado la realización de estudios técnicos que permitan tomar decisiones para la mitigación de riesgos y disminuir la vulnerabilidad, los cuales no se han contratado debido a que se está en un proceso de diagnóstico para poder realizar la contratación</t>
  </si>
  <si>
    <t>Realizar estudios técnicos que permitan desarollar procesos de gestion de riesgo, disminuyendo la vulnerabilidad de las comunidades heredianas y que a su vez sean insumos para la actualización del Plan de Emergencia Cantonal.</t>
  </si>
  <si>
    <t>Una línea base e inventario de áreas vulnerables realizado a julio 2013.</t>
  </si>
  <si>
    <t xml:space="preserve">Un inventario  de los sitios mas vulnerables del canton </t>
  </si>
  <si>
    <t>Una comisión de gestión de riesgo local por distrito conformada a diciembre 2012 y en operación a partir de enero 2013.</t>
  </si>
  <si>
    <t>Existe la comisión y está liderada por la Vice Alcaldesa</t>
  </si>
  <si>
    <t>Un programa de formación de capacidades en gestión de riesgos locales formulado a julio 2013 y en implementación a partir de agosto 2013.</t>
  </si>
  <si>
    <t>Se encuentra incluido dentro del Plan de Emergencias</t>
  </si>
  <si>
    <t xml:space="preserve">Coordinacion con la Comocion Local de Emergencia  programa de formación de capacidades en gestión de riesgos locales </t>
  </si>
  <si>
    <t>Realizar mínimo un taller y/o actividad de capacitación al año en los distritos del Cantón que permitan mejorar las capacidades en la atención de emergencias</t>
  </si>
  <si>
    <t>Ralizar 1 taller por distrito y/o actividad de capacitación al año en los cinco distritos  del Cantón que permitan mejorar las condiciones de riego y vulnerabilidad de las comunidades.</t>
  </si>
  <si>
    <t>Al menos 50 personas capacitadas (10 por distrito) en gestión de riesgos locales a julio 2014.</t>
  </si>
  <si>
    <t xml:space="preserve">Realiar una taller de gestion de riesgo en los 4 distritos centrales del canton </t>
  </si>
  <si>
    <t>Está en proceso de contratación de una consultoría para que formule el Plan de Gestión de Riesgos y capacitae a la comunidad</t>
  </si>
  <si>
    <t>Al menos ocho proyectos adicionales se programan por año  con el fin de Mejorar y dar mantenimiento a la infraestructura pública, considerando las necesidades de toda la población herediana. A diciembre 2016</t>
  </si>
  <si>
    <t>Dir. Operativa (Coordinación)</t>
  </si>
  <si>
    <t>Ver Justificación Plan Mediano Plazo</t>
  </si>
  <si>
    <t>VER Plan Mediano Plazo</t>
  </si>
  <si>
    <t>Cumplimiento 82,38%</t>
  </si>
  <si>
    <t>Pendiente conclur:
Construcción puentes
Recarpeteo de calles
Restauración Mercado</t>
  </si>
  <si>
    <t>El proyecto  del Mercado se encuentra adjudicado, posee un avance de un 90% , toda la estructura de techo se encuentra pintada, ciertas áreas de la cubierta se encuentra cambiada las láminas esmaltadas, se ha producido atrasos por razones de lluvia y especialmente por los trameros que no han colaborado con el tema de la limpieza de la estructura de la cubierta y han solicitado que en este mes de diciembre no se trabaje en el proyecto ya que es el mes de mayor afluencia de persona y de ventas del mercado. El proyecto se concluye el 28 de Abril del 2016 para un pendiente del 10% de avance.</t>
  </si>
  <si>
    <t>Ver detalle en el área de inversion publica Plan de mediano Plazo</t>
  </si>
  <si>
    <t>Al menos dos proyectos  se programan por año para propiciar espacios de esparcimiento y recreación para el disfrute de toda la comunidad herediana.</t>
  </si>
  <si>
    <t>Lograr el fortalecimiento institucional de la Municipalidad de Heredia que le permita asumir el liderazgo en el desarrollo del Cantón de Heredia</t>
  </si>
  <si>
    <t>Desarrollar Políticas, estrategias y programas de dotación y desarrollo del talento humano.</t>
  </si>
  <si>
    <r>
      <t xml:space="preserve">Al menos una política de desarrollo del talento humano diseñada y en </t>
    </r>
    <r>
      <rPr>
        <sz val="11"/>
        <color rgb="FFFF0000"/>
        <rFont val="Calibri"/>
        <family val="2"/>
        <scheme val="minor"/>
      </rPr>
      <t>implementación a diciembre de 2012.</t>
    </r>
  </si>
  <si>
    <t>Dpto. Recursos Humanos</t>
  </si>
  <si>
    <t>Se crearon dos políticas , una en contratación de personal en puesto " no tradicionales" y otra política en Salud Ocupacional, se está a la espera de aprobación por parte del Concejo Municipal para su debida implementación.</t>
  </si>
  <si>
    <t>Implemenación del 45%  la  Política de desarrollo del talento humano .</t>
  </si>
  <si>
    <t>3.25.1.2. Implemenación del 45%  la  Política de desarrollo del talento humano .</t>
  </si>
  <si>
    <r>
      <t xml:space="preserve">Al menos una estrategia y programa de dotación y desarrollo del talento humano formulados y en </t>
    </r>
    <r>
      <rPr>
        <sz val="11"/>
        <color rgb="FFFF0000"/>
        <rFont val="Calibri"/>
        <family val="2"/>
        <scheme val="minor"/>
      </rPr>
      <t>operación a partir de enero de 2013.</t>
    </r>
  </si>
  <si>
    <t>Definir una estrategia y programa de dotación y desarrollo del talento humano formulados y en operación a partir de enero de 2013.</t>
  </si>
  <si>
    <t>Implementación a partir 2014</t>
  </si>
  <si>
    <t>Implementación del 50% de las estrategias y programas de dotación y desarrollo del talento humano.</t>
  </si>
  <si>
    <t xml:space="preserve"> Implementación del 50%  las, estrategias y programas  de dotación y desarrollo del talento humano</t>
  </si>
  <si>
    <t>Al menos 10% del RRHH Municipal capacitado y/o motivado anualmente como resultado de las políticas, estrategias y programas implementados, a partir de enero 2013.</t>
  </si>
  <si>
    <t>Realizar un estudio para determinar la motivación y satisfacción de los funcionarios municipales, con respecto a las políticas, estrategias y programas implementados.</t>
  </si>
  <si>
    <t>Implementación del 50%  las , estrategias y programas  de dotación y desarrollo del talento humano</t>
  </si>
  <si>
    <t>Un estudio de Clima Organización realizado a setiembre de 2012.</t>
  </si>
  <si>
    <t>set- 2012</t>
  </si>
  <si>
    <t>Un estudio de cargas de trabajo y productividad realizado a setiembre de 2012.</t>
  </si>
  <si>
    <t>Por falta de presupuesto esta meta no se pudo ejecutar en el año 2013, se ejecutará 2013</t>
  </si>
  <si>
    <t>Implementar programa de optimización de procesos y simplificación de trámites y requisitos de la gestión municipal.</t>
  </si>
  <si>
    <t>Un programa de optimización de procesos realizado al 30 de agosto de 2013.</t>
  </si>
  <si>
    <t>Realizar un programa de optimización de procesos realizado al 30 de agosto de 2013.</t>
  </si>
  <si>
    <t>Al menos el 10% de los macro-procesos de la gestión municipal optimizados a agosto 2013.</t>
  </si>
  <si>
    <t>Desarrolar e implementar medidas para optimizar los macro-prcesos  de la gestión muniicpal.</t>
  </si>
  <si>
    <t>Un programa de simplificación de trámites y requisitos implementado en la Municipalidad a diciembre 2013</t>
  </si>
  <si>
    <t>Realizar un programa de simplificación de trámites y requisitos implementado en la Municipalidad a diciembre 2013</t>
  </si>
  <si>
    <t>Implementar un programa efectivo de recaudación de impuestos municipales y gestión de cobro que genere recursos financieros suficientes para cubrir servicios de apoyo al plan de desarrollo de la Municipalidad de Heredia.</t>
  </si>
  <si>
    <t>Aumentados los Ingresos reales tributarios municipales en un 1% anual a partir de enero 2013.</t>
  </si>
  <si>
    <t>Dirección Financiera y Gestión de Cobro</t>
  </si>
  <si>
    <t>Mejora en un 10% anual los ingresos nominales de bienes inmuebles a partir de enero de 2013.</t>
  </si>
  <si>
    <t>Aumentar los Ingresos reales tributarios municipales en un 1% anual a partir de enero 2014.</t>
  </si>
  <si>
    <t>Aumentar los Ingresos reales tributarios municipales en un 1% anual a partir de enero 2015</t>
  </si>
  <si>
    <t>Una base de datos actualizada y depurada  a partir de diciembre de  2012.</t>
  </si>
  <si>
    <t>Se realizó una depuración donde se revisron fincas con valor cero sin medidas , pero el trabajo es demasiado amplio, ya que se detectaron problemas con cédulas y una serie de fallecidos, que poseen cobros para lo cula se deben de abrir procesos nortuales, por lo que el trabajo no se concluyó y más bien dicha depuración se presentó como parte de un plan ante la CGR.</t>
  </si>
  <si>
    <t>Actualizar 1000 registros de la base de datos durante el año 2013</t>
  </si>
  <si>
    <t>Reducida la morosidad en el pago de tributos municipales en un1% anual a partir de diciembre de 2013.</t>
  </si>
  <si>
    <t>Reducida la morosidad en el pago de tributos municipales en un 1% anual a partir de diciembre de 2013.</t>
  </si>
  <si>
    <t>Fortalecer el sistema de información y comunicación Municipal.</t>
  </si>
  <si>
    <t xml:space="preserve">Un Sistema Informático Integrado Municipal en implementación a partir de junio de 2012.  </t>
  </si>
  <si>
    <t>Direcciones Municipales</t>
  </si>
  <si>
    <t>Se trabajó en la implementación y se avanzó en direrentes áreas , pero no se logró su implementación total , por disposición CGR, hasta noviembre del 2014 y genera informes a los 15 días , se está trabajando para bajar el plazo</t>
  </si>
  <si>
    <r>
      <t>Un sistema de información gerencial en implementación efectiva a partir de enero 2014</t>
    </r>
    <r>
      <rPr>
        <sz val="11"/>
        <color rgb="FFFF0000"/>
        <rFont val="Calibri"/>
        <family val="2"/>
        <scheme val="minor"/>
      </rPr>
      <t>.(ELIMINADA)</t>
    </r>
  </si>
  <si>
    <t>ELIMINADA</t>
  </si>
  <si>
    <t>SE VA A ELIMINAR</t>
  </si>
  <si>
    <t>El sistema de información genera mensualmente los reportes de gestión contable y presupuestaria a los 8 días una vez finalizado cada periodo de gestión mensual.</t>
  </si>
  <si>
    <t>el sistema sí genera reportes, pero se está en la etapa de implentación</t>
  </si>
  <si>
    <t xml:space="preserve">Realizar la emisión de Estados Financieros Mensuales,  por medio del registro de todos los asientos correspondientes a las transacciones de cada mes, y así mantener un sistema de información que permita y genere información veraz y confiable para ayudar en la toma de decisiones. </t>
  </si>
  <si>
    <t>Realizar la emisiòn de los Estados Financieros Mensuales, por medio del registro de todos los asientos correspondientes a las transacciones de cada mes y asì mantener un sistema de informaciòn que permita y genere informaciòn veraz y confiable para ayudar en la toma de decisiones</t>
  </si>
  <si>
    <t>Cumplimeinto 75%</t>
  </si>
  <si>
    <t>Actualización del sistema informatico utilizado.</t>
  </si>
  <si>
    <t>Un sistema de información geográfica, implementado a partir de diciembre de 2017.</t>
  </si>
  <si>
    <t>Fortalecer los vínculos y alianzas estratégicas de la municipalidad con otros entes públicos y privados.</t>
  </si>
  <si>
    <t>Al menos una nueva alianza anual establecida formalmente con un ente público o privado a partir de enero 2012.</t>
  </si>
  <si>
    <t>Una alianza público privada constituida para liderar un programa de impulso de emprendedurismo local a junio 2014.(RH)</t>
  </si>
  <si>
    <t>se esta reprogramando</t>
  </si>
  <si>
    <t>Lograr  establecer una alianza ya sea con una entidad publica o privada que permita mejorar las labores que brinde el municipio</t>
  </si>
  <si>
    <t>Lograr  establecer una alianza ya sea con una entidad publica o privada que permita mejorar las labores que brinde el municipio.</t>
  </si>
  <si>
    <t xml:space="preserve"> Realizar al menos 24 acciones estratégicas que promuevan el desarrollo organizacional y la profesionalización del personal</t>
  </si>
  <si>
    <t>Direcciones y Jefaturas</t>
  </si>
  <si>
    <t>Ver justificaciones Plan de Mediano Plazo</t>
  </si>
  <si>
    <t>ver plan de Mediano Plazo</t>
  </si>
  <si>
    <t>Cumplimiento 79%</t>
  </si>
  <si>
    <t>Ver justificación evaluacion mediano plazo</t>
  </si>
  <si>
    <t>El proceso de actualización de los activos se atrasó por el proceso de definición de especificaciones y técnicas y contratación de los perítos que actualizarian el vaoo de las carreteras y puentes.
Además durante el  III trimestre no se pudo coordinar la reunión d ela comisión mixta para la valoración de la política de Equidad de Género.</t>
  </si>
  <si>
    <t>Ver detalle Plan de mediano plazo</t>
  </si>
  <si>
    <t>Fortalecer la seguridad ciudadana del Cantón Primero de Heredia mediante un programa integral de prevención y atención</t>
  </si>
  <si>
    <t>Fomentar la coordinación de programas preventivos y correctivos en materia de seguridad con instituciones públicas, entidades privadas y grupos organizados de la sociedad civil.</t>
  </si>
  <si>
    <t>Un plan integral de programas preventivos en materia de seguridad, formulado y aprobado por las entidades relacionadas a diciembre 2013.</t>
  </si>
  <si>
    <t>Policía Municipal</t>
  </si>
  <si>
    <t>Realizar una política de seguridad Cantonal que incluya un  plan integral de programas preventivos en materia de seguridad</t>
  </si>
  <si>
    <t xml:space="preserve">Una de las metas es el plan cantonal de Seguridad Ciudadana, el cual por el cambio de jefatura del mes de agosto  y reestructuración del mismo departamento, no se pudo lograr realizar  a partir del mes de diciembre se realizo un alance con el vice ministerio de justicia y paz para realizar en coordinación  el plan ya planificado, el cual el compañero Hans bolaños y Nury Camacho están trabajando con el mencionado proyecto. </t>
  </si>
  <si>
    <t>Pendiente</t>
  </si>
  <si>
    <t>proceso formulación</t>
  </si>
  <si>
    <t>Al menos 11 charlas sobre seguridad comunitaria impartidas por distrito, por semestre, a partir de enero 2012.</t>
  </si>
  <si>
    <t>Realizar  22 capacitaciones anuales en comunidades "Ojos y Oídos".</t>
  </si>
  <si>
    <t>Realizar  5 capacitaciones anuales en comunidades "Ojos y Oídos" que involucra al menos 10 reuniones con cada comunidad y se capacitan al menos 15 personas por comunidad.</t>
  </si>
  <si>
    <t>Realizar 12 reuniones anuales con las comunidades</t>
  </si>
  <si>
    <t>Realizar cinco capacitaciones anuales en comunidades "Ojos y Oídos".</t>
  </si>
  <si>
    <t>Se constituye al menos un Comité de Barrios Organizados de "Ojos y oídos" contra la delincuencia, por distrito, por semestre, a partir de enero de 2013.</t>
  </si>
  <si>
    <t>Constituir 9  Comités de Barrios Organizados de "Ojos y oídos" contra la delincuencia.</t>
  </si>
  <si>
    <t>Constituir al  menos un Comité de Barrios Organizados de "Ojos y oídos" contra la delincuencia, por semestre</t>
  </si>
  <si>
    <t>Al menos 15 personas graduadas en seguridad ciudadana por distrito, por semestre, a partir de junio 2012.</t>
  </si>
  <si>
    <t>Graduar al menos 60 personas en seguridad ciudadana  por semestre.</t>
  </si>
  <si>
    <t>Graduar al menos 15 personas en seguridad ciudadana por distrito, por semestre</t>
  </si>
  <si>
    <t>Ampliar la cobertura del sistema de vigilancia ciudadana.</t>
  </si>
  <si>
    <t>Un plan integral de infraestructura en materia de seguridad, formulado y aprobado por las entidades relacionadas a junio 2014.</t>
  </si>
  <si>
    <t>Formular un Plan Integral de Infraestructura en materia de Seguridad</t>
  </si>
  <si>
    <t>Al menos 20  cámaras de seguridad instaladas y distribuidas en las zonas de mayor incidencia delictiva, por semestre a partir de enero de 2014, hasta 2017. (A partir de constituida la Empresa Seguridad Digital)</t>
  </si>
  <si>
    <t>Coordinar con la Alcaldía la implementación paulatina de cámaras de seguridad en todo el cantón.</t>
  </si>
  <si>
    <t>Realizar las gestiones para la compra de cámaras de seguridad solicitadas por la comunidad por medio del proceso de Presupuesto Participativo.</t>
  </si>
  <si>
    <t>Al menos el 25% de los policías municipales fortalecen su capacidad técnica y operativa por medio de capacitaciones especializadas, semestralmente a partir de enero de 2013.</t>
  </si>
  <si>
    <t>Realizar 4 capacitaciones anuales  para los funcionarios de la Policía Municipal</t>
  </si>
  <si>
    <t>Realizar al menos 2 capacitaciones por semestres  que fortalezcan la capacidad técnica y operativa de los Policías por  semestralmente a partir de enero de 2013.</t>
  </si>
  <si>
    <t xml:space="preserve">Coordinar  cuatro  capacitaciones que fortalezcan la capacidad técnica y operativa de los Policías </t>
  </si>
  <si>
    <t>Coordinar cuatro  capacitaciones que fortalezcan la capacidad técnica y operativa de los Policías por  semestralmente</t>
  </si>
  <si>
    <t>SEGURIDAD CIUDADANA</t>
  </si>
  <si>
    <t>Formular e impulsar políticas de seguridad cantonal para que sean de conocimiento y aplicación de todos los habitantes.</t>
  </si>
  <si>
    <t>Una política integral de seguridad cantonal formulada y aprobada por todas las Entidades relacionadas a diciembre de 2013.</t>
  </si>
  <si>
    <t>Un estudio que identifique las zonas de mayor incidencia delictiva para cada unos de los distritos a diciembre de 2012.</t>
  </si>
  <si>
    <t>No se realizó el estudio debido a que se cuenta con el estudio que remite el OIJ y con el fin de no dupliar esfuerzo se trabaja con esa información. Se indica como cumplida debido a que  la información existe lo que vario fue quien la ejecutó</t>
  </si>
  <si>
    <r>
      <t xml:space="preserve">Un plan de comunicación y educación a la población para la aplicación de la política de seguridad cantonal implementada a partir de junio </t>
    </r>
    <r>
      <rPr>
        <sz val="11"/>
        <color rgb="FFFF0000"/>
        <rFont val="Calibri"/>
        <family val="2"/>
        <scheme val="minor"/>
      </rPr>
      <t>2017.</t>
    </r>
    <r>
      <rPr>
        <sz val="11"/>
        <color theme="1"/>
        <rFont val="Calibri"/>
        <family val="2"/>
        <scheme val="minor"/>
      </rPr>
      <t xml:space="preserve"> (reprogramada)</t>
    </r>
  </si>
  <si>
    <t>Implementación del 33% delplan de comunicación y educación a la población por medio de la realización de 8 charlas( se reprogramó)</t>
  </si>
  <si>
    <t>REPROGRAMAR</t>
  </si>
  <si>
    <t>Implementación del 33% delplan de comunicación y educación a la población para la aplicación de la política de seguridad cantonal .</t>
  </si>
  <si>
    <t>La Política de Seguridad fue aprobada en el mes de noviembre del 2016, por lo que se realizó una divulgación inmediata a las encargados de ejecutarla, para el 2017 se prevee hacer el Plan de Comunicación</t>
  </si>
  <si>
    <t>Formular e impulsar un programa de atención integral para el combate a las adicciones y el rescate  social de personas en condición de indigencia y con problemas de adicción.</t>
  </si>
  <si>
    <r>
      <t>Un plan integral en materia de atención a las adicciones y prevención social,  formulado y aprobado por las entidades relacionadas a diciembre de 2014 e implementado a partir de enero de</t>
    </r>
    <r>
      <rPr>
        <sz val="11"/>
        <color rgb="FFFF0000"/>
        <rFont val="Calibri"/>
        <family val="2"/>
        <scheme val="minor"/>
      </rPr>
      <t xml:space="preserve"> 2016. reprogramada</t>
    </r>
  </si>
  <si>
    <t>Vice-alcaldía (Coordinación) la Policía Municipal</t>
  </si>
  <si>
    <t>Coordinar con la Vice Alcaldía la Formulación de   un  plan integral en materia de atención a las adicciones y prevención social</t>
  </si>
  <si>
    <t>Implementación del 26%  del  plan integral en materia de atención a las adicciones y prevención social en coordinación con la Vice Alcaldía</t>
  </si>
  <si>
    <t>Esta meta no se ha podido implementar debdio a que no se ha formulado el Plan, la Vice Alcaldía ha colaborado con el IAFA de acuerdo al plan que tienen ellos.</t>
  </si>
  <si>
    <t>Implementación del 26%  del  plan integral en materia de atención a las adicciones y prevención social</t>
  </si>
  <si>
    <t>A pesar de no contar con un plan formulado por la Municipalidad se realizron charlas de prevención en violencia y vulin y ley penal juvenil en Centros Educativos CTP Ulloa y Samuel Sáenz</t>
  </si>
  <si>
    <t>Un Centro de Desintoxicación construido e implementado a partir del enero de 2018.</t>
  </si>
  <si>
    <t>Un albergue para la atención de personas en estado de indigencia construido e implementado a diciembre de 2019.</t>
  </si>
  <si>
    <t>Realizar al menos cuatro proyectos que fomenten la coordinación de los programas preventivos y correctivos en materia de seguridad</t>
  </si>
  <si>
    <t>VER PLAN DE MEDIANDO PLAZO</t>
  </si>
  <si>
    <t>Cumplimiento 75%</t>
  </si>
  <si>
    <t>Ver detalle Plan de desarrollo mediano plazo</t>
  </si>
  <si>
    <t>Propiciar el desarrollo económico local en los distritos del Cantón Primero de Heredia</t>
  </si>
  <si>
    <t>Promover la creación de polos de desarrollo cantonal.</t>
  </si>
  <si>
    <t>Una estrategia para la promoción de un polo de desarrollo diseñada a diciembre de 2013 y en implementación a partir de enero 2014.</t>
  </si>
  <si>
    <t>Alcaldía,  RRHH</t>
  </si>
  <si>
    <t xml:space="preserve">Crear un estrategia para la promoción de un polo de desarrollo </t>
  </si>
  <si>
    <t>De acuerdo a lo que indica el Jefe de RH en ofiico TH-15-2014, esta meta está en proceso , se coordinará con distitnas áreas d la institución para desarrollar la estrategia y la alianza.</t>
  </si>
  <si>
    <t xml:space="preserve">6.4.1.2. Implementar   del  27% una estrategia para la promoción de un polo de desarrollo </t>
  </si>
  <si>
    <t>Pendietne implementación</t>
  </si>
  <si>
    <t>Una alianza con al menos una institución pública y una cámara empresarial para la promoción de un polo de desarrollo lograda a  diciembre 2013.</t>
  </si>
  <si>
    <t xml:space="preserve">Realizar una alianza con al menos una institución pública y una cámara empresarial para la promoción de un polo de desarrollo </t>
  </si>
  <si>
    <t>reprogramo</t>
  </si>
  <si>
    <t>Al menos una acción de promoción para la creación de un polo de desarrollo ejecutada anualmente a partir de enero de 2014</t>
  </si>
  <si>
    <t>6.4.1.4. Al menos una acción de promoción para la creación de un polo de desarrollo ejecutada anualmente a partir de enero de 2014</t>
  </si>
  <si>
    <t>Gestionar proyecto de Turismo Rural Comunitario en el Distritro de Vara Blanca</t>
  </si>
  <si>
    <t xml:space="preserve"> Formular y gestionar un programa de impulso del emprendedurismo local</t>
  </si>
  <si>
    <t>Un programa de impulso al emprendedurismo local formulado y aprobado a diciembre del 2013 .(reprogramdo)</t>
  </si>
  <si>
    <t>Alcaldía (Coordinación), Dirección de Servicios y Gestión de Ingresos, RHH</t>
  </si>
  <si>
    <t>Un programa de impulso al emprendedurismo local formulado y aprobado a diciembre del 2013 y en implementación de enero 2014 a diciembre 2022.</t>
  </si>
  <si>
    <t>proceso eliminación</t>
  </si>
  <si>
    <r>
      <t>Un programa de fortalecimiento del Campo Ferial en Mercedes Norte, dirigido al desarrollo de capacidades del "Mercado de personas emprendedoras" formulado a diciembre 2016 y en implementación a partir de enero del 2017.</t>
    </r>
    <r>
      <rPr>
        <sz val="11"/>
        <color rgb="FFFF0000"/>
        <rFont val="Calibri"/>
        <family val="2"/>
        <scheme val="minor"/>
      </rPr>
      <t>ELIMINADA</t>
    </r>
  </si>
  <si>
    <t>Un programa de fortalecimiento del Campo Ferial en Mercedes Norte, dirigido al desarrollo de capacidades del "Mercado de personas emprendedoras" formulado a diciembre 2013 y en implementación a partir de enero del 2014.</t>
  </si>
  <si>
    <t>REPROGRAMADA</t>
  </si>
  <si>
    <t>Una alianza público privada constituida para liderar un programa de impulso de emprendedurismo local a junio 2015.</t>
  </si>
  <si>
    <t>Una alianza público privada constituida para liderar un programa de impulso de emprendedurismo local a junio 2014.</t>
  </si>
  <si>
    <t>Gestionar una alianza publico privada para propiciar y promover el fortalecimiento del enprendedurismo local</t>
  </si>
  <si>
    <t>Al menos una gestión anual de recursos no reembolsables para apoyar un programa de impulso de emprendedurismo local realizada en 2012.</t>
  </si>
  <si>
    <t>Al menos una gestión anual de recursos no reembolsables para apoyar un programa de impulso de emprendedurismo local realizada a partir de enero 2012.</t>
  </si>
  <si>
    <t>Realizar al  menos realizar cuatro proyectos que amplien las posibiliades laborales y creen mecanismos que faciliten la creación de pequeñas y medianas empresas</t>
  </si>
  <si>
    <t>Ver detalle Plan Mediano Plazo</t>
  </si>
  <si>
    <t>VER PLAN MEDIANO PLAZO</t>
  </si>
  <si>
    <t xml:space="preserve">Realizar 2 capacitaciones anuales de acuerdo a las necesidades laborales del cantón
Realizar una capacitación  anual sobre la creación de pequeñas y medianas empresas
Dar seguimiento al  Programa con enfoque de género para la Atención Integral de Personas Emprendedoras del Cantón .
Implementar un Programa con enfoque de género para la Atención Integral de Personas Emprendedoras del Cantón que integre mecanismos de identificación y seguimiento para la creación de pequeñas empresas </t>
  </si>
  <si>
    <t>Coordinar al menos una vez al año el proceso de Presupuesto Participativo</t>
  </si>
  <si>
    <t>Coordinar el Proceso de Presupuesto Participativo</t>
  </si>
  <si>
    <t>Coordinar  el proceso de Presupuesto Participativo para la asignación de recursos para el año 2016</t>
  </si>
  <si>
    <t>Realizar una capacitación de las Asociaciones de Desarrollo y Concejos de Distrito en temas de elaboración de proyectos con perspectiva de género.</t>
  </si>
  <si>
    <t xml:space="preserve"> Realizar al menos dos actividades anuales que promuevan  la actividad turística, ecológica, artesanal y cultural</t>
  </si>
  <si>
    <t>Realizar  el 100% de las  actividades culturales programadas para el año 2014 con el fin de promover  la actividad turística, ecológica, artesanal y cultural del cantón</t>
  </si>
  <si>
    <t>Realizar  el 100% de las  actividades culturales programadas para el año 2015 con el fin de promover  la actividad turística, ecológica, artesanal y cultural del cantón</t>
  </si>
  <si>
    <t xml:space="preserve">Programa culturales </t>
  </si>
  <si>
    <t>Impulsar la reactivación de los sectores dinámicos del aparato económico local.</t>
  </si>
  <si>
    <t>Un plan de reactivación de sectores dinámicos del aparato económico local formulado y aprobado a diciembre del 2016, y en implementación a partir de enero de 2017 a diciembre 2022.</t>
  </si>
  <si>
    <t>Alcaldía (Coordinación), RRHH</t>
  </si>
  <si>
    <t>Mejorar la calidad de la salud de los habitantes del Cantón Primero de Heredia mediante un programa salud preventiva y reactiva</t>
  </si>
  <si>
    <t>Desarrollar programas deportivos, culturales y recreativos.</t>
  </si>
  <si>
    <t>Un programa integral de desarrollo deportivo, cultural y recreativo aprobado al 31 de diciembre de 2012.</t>
  </si>
  <si>
    <t>Vice-alcaldía</t>
  </si>
  <si>
    <t>Un convenio de coordinación para promoción de desarrollo deportivo de bajo impacto, cultural y recreativo formalizado con el ICODER y con la UNA a junio 2013.</t>
  </si>
  <si>
    <t xml:space="preserve">Creacion de un convenio para promoción de desarrollo deportivo de bajo impacto, cultural y recreativo </t>
  </si>
  <si>
    <t>Al menos 2 actividades deportivas masivas-no comerciales- anuales realizadas en los distritos del cantón central, a partir de enero 2012.</t>
  </si>
  <si>
    <t>Fomentar al menos 2 actividades deportivas masivas-no comerciales- anuales realizadas en los distritos del cantón central</t>
  </si>
  <si>
    <t>Realizar el 100% de las  acividades deportivas y recreativas programadas para el año 2014 en  todo el cantón de Heredia</t>
  </si>
  <si>
    <t>Realizar el 100% de las  acividades deportivas y recreativas programadas para el año 2015 en  todo el cantón de Heredia</t>
  </si>
  <si>
    <t xml:space="preserve">Dentro de las actividades se encontraba programada la Carrera del cáncer de Mama la cual  fue coordinada por la ESPH, ya que la Municipalidad está en un proceso de elaboración de un manual de procedimientos para este tipo de actividades y otras  carreras  programadas. </t>
  </si>
  <si>
    <t>Promover el desarrollo de 2 actividades deportivas de bajo rendimiento para los distritos del cantón.</t>
  </si>
  <si>
    <t>Al menos 25 personas participan bimestralmente en actividades deportivas de bajo rendimiento en los distritos del cantón.</t>
  </si>
  <si>
    <t>Fomentar la participación bimestralmente de al menos 25 personas en actividades deportivas de bajo rendimiento en los distritos del cantón.</t>
  </si>
  <si>
    <t xml:space="preserve">Promover la realización de 3 eventos de acuerdo al proyecto Heredia Mía </t>
  </si>
  <si>
    <t>Coordinar programas para mejorar hábitos de alimentación de la comunidad.</t>
  </si>
  <si>
    <t>Un programa integral de mejoramiento de hábitos de alimentación  aprobado al 31 de diciembre de 2012.</t>
  </si>
  <si>
    <t>Un convenio formalizado con la CCSS para la vida saludable y prevención de la salud a junio 2012.</t>
  </si>
  <si>
    <t>Al menos 25 personas participan bimestralmente en los programas de vida saludable y prevención de la salud en coordinación con la CCSS, a parir de julio 2012.</t>
  </si>
  <si>
    <t xml:space="preserve">Fomentar la participación bimestralmente de al menos 25 personas en los programas de vida saludable y prevención de la salud </t>
  </si>
  <si>
    <t>Realizar 2 talleres para la promoción de la salud y la prevención con adolescentes.</t>
  </si>
  <si>
    <t>Un taller sobre promoción de la salud en las comunidades.</t>
  </si>
  <si>
    <t>Promover la realización de al menos 3 actividades que den cumplimiento a los Proyectos de Caminata en forma con mi mascota,  Caminata Adulto Mayor  y Día del Deporte y Actividad Física.</t>
  </si>
  <si>
    <t>Un convenio formalizado con el MEP para la educación en salud preventiva a las comunidades del cantón de Heredia, a diciembre 2012.</t>
  </si>
  <si>
    <t>Al menos 25 personas participan bimestralmente en los programas de educación en vida saludable en coordinación con el MEP, a parir de enero 2013.</t>
  </si>
  <si>
    <t xml:space="preserve">Fomentar la participación bimestralmente de al menos 25 personas en los programas de educación en vida saludable </t>
  </si>
  <si>
    <t>Realizar un taller dirigido a niños y niñas de una escuela pública  sobre alimentación saludable en el marco del Día Mundial de la Alimentación.</t>
  </si>
  <si>
    <t>Cumplimiento 0%</t>
  </si>
  <si>
    <t>Formular e impulsar una propuesta cantonal que promueva la optimización del sistema de acceso a la salud pública.</t>
  </si>
  <si>
    <t>Una propuesta cantonal que promueva la optimización del sistema de acceso a la salud pública, aprobada por las diferentes Entidades responsables del tema al 31 de diciembre de 2013.</t>
  </si>
  <si>
    <t>Creación de una propuesta que proomueva la optimización del sistema de acceso a la salud pública</t>
  </si>
  <si>
    <t>Al menos 25 personas participan bimestralmente en los programas de educación para el acceso a la salud pública en coordinación con la CCSS y el Ministerio de Salud, a parir de julio 2012.</t>
  </si>
  <si>
    <t>Fomentar la participación bimestralmente de al menos 25 personas en educación para el acceso a la salud pública.</t>
  </si>
  <si>
    <t xml:space="preserve">Realizar 2 ferias de la Salud  con el fin de promover el acceso a la salud pública a nivel institucional y cantonal </t>
  </si>
  <si>
    <t>Mejorar la calidad de la educación a través de infraestructura adecuada y programas especializados</t>
  </si>
  <si>
    <t>Coordinar con el Ministerio de Educación Pública el mejoramiento de la infraestructura de escuelas y colegios del cantón.</t>
  </si>
  <si>
    <t>Un plan de mejoramiento y mantenimiento de la infraestructura de los Centros Educativos del Cantón formulado a diciembre 2013.</t>
  </si>
  <si>
    <t>Elaborar un plan de mejoramiento de la infraestrucutra de centros educativos</t>
  </si>
  <si>
    <r>
      <t>Al menos un Centro Educativo por año, es intervenido integralmente para recuperar y/o mejorar su infraestructura física, a partir de enero de 2014.</t>
    </r>
    <r>
      <rPr>
        <sz val="11"/>
        <color rgb="FFFF0000"/>
        <rFont val="Calibri"/>
        <family val="2"/>
        <scheme val="minor"/>
      </rPr>
      <t>( se cambio meta) Asignar recursos anualmente para que los centros educativos realicen mejoras de infraestructura.</t>
    </r>
  </si>
  <si>
    <t>Se va amodificar meta</t>
  </si>
  <si>
    <t>SE asignan recursos por medio de presupuesto participativo</t>
  </si>
  <si>
    <r>
      <t>Al menos una Biblioteca Virtual instalada y funcionando por distrito cada dos años a partir de enero</t>
    </r>
    <r>
      <rPr>
        <sz val="11"/>
        <color rgb="FFFF0000"/>
        <rFont val="Calibri"/>
        <family val="2"/>
        <scheme val="minor"/>
      </rPr>
      <t xml:space="preserve"> ELIMINADA)</t>
    </r>
  </si>
  <si>
    <t xml:space="preserve">Creacion de una Biblioteca Virtual </t>
  </si>
  <si>
    <t>se va a eliminar</t>
  </si>
  <si>
    <t>Coordinar con instituciones educativas, públicas y privadas, el desarrollo de programas preventivos para evitar la deserción estudiantil, el acoso escolar y la prevención del embarazo en adolecentes.</t>
  </si>
  <si>
    <t>Un plan integral de programas preventivos para evitar la deserción estudiantil, el acoso escolar y la prevención del embarazó en adolecentes, aprobado por las Entidades relacionadas a diciembre de 2013.</t>
  </si>
  <si>
    <t>Creación de un plan ntegral de programas preventivos para evitar la deserción estudiantil, el acoso escolar y la prevención del embarazó en adolecentes</t>
  </si>
  <si>
    <t>Crear una comisión interinstitucional constituida para enfrentar la deserción y reprobación estudiantil, constituida a partir de enero de 2013.</t>
  </si>
  <si>
    <t>Creación de comision Crear una comisión interinstitucional constituida para enfrentar la deserción y reprobación estudiantil</t>
  </si>
  <si>
    <t>Se crea al menos un  centro de recuperación de estudiantes rezagados el Cantón y en cada uno de los Distritos con apoyo de estudiantes de TCU de Escuelas de Formación Docente y  maestros y profesores pensionados, a partir de 2017.</t>
  </si>
  <si>
    <t>Al menos un Colegio Público con enseñanza 100% bilingüe y con bachillerato internacional, a diciembre de 2020.</t>
  </si>
  <si>
    <t>Propiciar y Coordinar la implementación de programas de educación vocacional, emprendedurismo y gestión empresarial.</t>
  </si>
  <si>
    <r>
      <t>Un plan integral de programas de educación vocacional, emprendedurismo y gestión empresarial, aprobado por las Entidades relacionadas e incorporado a la curricula de Colegios Vocacionales del Cantón de Heredia a diciembre  de 2015</t>
    </r>
    <r>
      <rPr>
        <sz val="11"/>
        <color rgb="FFFF0000"/>
        <rFont val="Calibri"/>
        <family val="2"/>
        <scheme val="minor"/>
      </rPr>
      <t>.(ELIMINADA)</t>
    </r>
  </si>
  <si>
    <t>Realizar un plan integral de programas de educación vocacional, emprendedurismo y gestión empresarial</t>
  </si>
  <si>
    <r>
      <t>Incremento del 10% del número de cursos vocacionales, emprendedurismo y gestión empresarial, incorporados en la curricula de las escuelas y colegios vocacionales del Cantón Central a partir de enero de 2016</t>
    </r>
    <r>
      <rPr>
        <sz val="11"/>
        <color rgb="FFFF0000"/>
        <rFont val="Calibri"/>
        <family val="2"/>
        <scheme val="minor"/>
      </rPr>
      <t>.(ELIMINADA)</t>
    </r>
  </si>
  <si>
    <r>
      <t>Incremento del 10% del número de cursos de gestión empresarial brindados a emprendedores y mipymes del Cantón Central por instituciones relacionadas, a partir de enero de 201</t>
    </r>
    <r>
      <rPr>
        <sz val="11"/>
        <color rgb="FFFF0000"/>
        <rFont val="Calibri"/>
        <family val="2"/>
        <scheme val="minor"/>
      </rPr>
      <t>4(ELIMINADA)</t>
    </r>
  </si>
  <si>
    <t>Coordinar con el Programa de Intermediación laboral para el desarrollo de cursos de capacitación en gestión empresarial dirigido a personas emprendedoras.</t>
  </si>
  <si>
    <t>Fortalecer el Desarrollo  Social existente y ampliar las posibilidades de acceso a diversos ámbitos en pro del Bienestrar Social  de la ciudadanía, propiciando la igualdad de oportunidades y la equidad de género.</t>
  </si>
  <si>
    <t>Generar estrategias y propuestas acordes  a las necesidades específicas de poblaciones vulnerables</t>
  </si>
  <si>
    <t>Realizar al menos seis proyectos que contribuyan a generar estrategias y propuestas acordes  a las necesidades específicas de poblaciones vulnerables.</t>
  </si>
  <si>
    <t>Ver justificaciones Plan de Desarrollo Mediano Plazo</t>
  </si>
  <si>
    <t>Ver justificación Plan de Mediano Plazo</t>
  </si>
  <si>
    <t>Promover acciones afirmativas que promuevan la equidad de género y la participación de las mujeres.</t>
  </si>
  <si>
    <t>Desarrollar al menos 12 proyectos que promuevan  acciones afirmativas que incentiven  la equidad de género y la participación de las mujeres.</t>
  </si>
  <si>
    <t>Solo la meta de segregar por sexo la base de datos no se pudo realizar debido a que el sistema no lo permite</t>
  </si>
  <si>
    <t>Asegurar y promover el pleno ejercicio  de todos los derechos humanos y libertades fundamentales de las personas con discapacidad en el cantón central de heredia</t>
  </si>
  <si>
    <t>Realizar al menos ocho proyectos que  aseguren y promuevan  el pleno ejercicio  de todos los derechos humanos y libertades fundamentales de las personas con discapacidad en el cantón central de Heredia.</t>
  </si>
  <si>
    <t>Se concluyó la Politica y fue abrobada por el Concejo Municipal en Noviembre 2016</t>
  </si>
  <si>
    <t>MUNICIPALIDAD DE HEREDIA</t>
  </si>
  <si>
    <t>PLAN DE DESARROLLO MUNICIPAL DE LARGO PLAZO</t>
  </si>
  <si>
    <t>EVALUACION 2016</t>
  </si>
  <si>
    <t>PLAN DE DESARROLLO MUNICIPAL  LARGO PLAZO</t>
  </si>
  <si>
    <t>TABLA DE SEGUIMIENTO Y EVALUACIÓN</t>
  </si>
  <si>
    <t>PERIODO 2016</t>
  </si>
  <si>
    <t>PESO</t>
  </si>
  <si>
    <t>PORCENTAJE DE  EJECUCIÓN PROYECTOS POR ÁREA ESTRATÉGICA</t>
  </si>
  <si>
    <t>PROGRAMADO
2012-2015</t>
  </si>
  <si>
    <t>EJECUTADO
2012-2015</t>
  </si>
  <si>
    <t>PENDIENTE
2012-2015</t>
  </si>
  <si>
    <t>PROGRAMADO
-2016</t>
  </si>
  <si>
    <t>PENDIENTE
2017-2022</t>
  </si>
  <si>
    <t>OBSERVACIONES</t>
  </si>
  <si>
    <t>% cump.</t>
  </si>
  <si>
    <t>% alcanzado</t>
  </si>
  <si>
    <t>TOTAL</t>
  </si>
  <si>
    <t>LOGRAR EL ORDENAMIENTO TERRITORIAL Y DESARROLLO URBANO SOSTENIBLE DEL CANTON PRIMERO DE HEREDIA</t>
  </si>
  <si>
    <t>VER DETALLE EN CADA CUADRO</t>
  </si>
  <si>
    <t>PROMOVER LA GESTION AMBIENTAL Y EL MEJORAMIENTO CONTINUO DE LA CALIDAD DE VIDA DE LOS HEREDIANOS</t>
  </si>
  <si>
    <t>PROPICIAR EL DESARROLLO ECONOMICO LOCAL EN LOS DISTRITOS DEL CANTON PRIMERO DE HEREDIA.</t>
  </si>
  <si>
    <t>MEJORAR LA CALIDAD DE LA SALUD DE LOS HABITANTES DEL CANTON PRIMERO DE HEREDIA MEDIANTE UN PROGRAMA SALUD PREVENTIVA Y REACTIVA</t>
  </si>
  <si>
    <t>FORTALECER LA SEGURIDAD CIUDADANA DEL CANTON  PRIMERO DE HEREDIA MEDIANTE UN PROGRAMA INTEGRAL DE PREVENCION Y ATENCION</t>
  </si>
  <si>
    <t xml:space="preserve"> MEJORA LA CALIDAD DE LA EDUCACION A TRAVES DE INFRAESTRUCTURA ADECUADA  Y PROGRAMAS ESPECIALIZADOS</t>
  </si>
  <si>
    <t>LOGRAR EL FORTALECIMIENTO INSTITUCIONAL DE LA MUNICIPALIDAD DE HEREDIA QUE LE PERMITA ASUMIR EL LIDERAZGO EN EL DESARROLLO DEL CANTON DE HEREDIA</t>
  </si>
  <si>
    <t>FORTALECER EL  DESARROLLO SOCIAL EXISTENTE Y AMPLIAR LAS POSIBILIDADES DE ACCESO A DIVERSOS ÁMBITOS EN PRO DEL BIENESTAR SOCIAL DE LA CIUDADANÍA, PROPICIANDO LA EQUIDAD SOCIAL, IGUALDAD DE OPORTUNIDADES Y EQUIDAD DE GÉNERO.</t>
  </si>
  <si>
    <t>PORCENTAJE EJECUCIÓN POR AÑO</t>
  </si>
  <si>
    <t>PLAN DE DESARROLLO MUNICIPAL</t>
  </si>
  <si>
    <t>OBJETIVO ESTRATEGICO: LOGRAR EL ORDENAMIENTO TERRITORIAL Y DESARROLLO URBANO SOSTENIBLE DEL CANTON PRIMERO DE HEREDIA</t>
  </si>
  <si>
    <t>No.</t>
  </si>
  <si>
    <t xml:space="preserve">PROYECTOS </t>
  </si>
  <si>
    <t>PORCENTAJE  DE EJECUCIÓN PROYECTOS</t>
  </si>
  <si>
    <t>LP 1.1</t>
  </si>
  <si>
    <t>FORMULAR E IMPLEMENTAR EL PLAN DE ORDENAMIENTO TERRITORIAL CANTONAL</t>
  </si>
  <si>
    <t>LP1.4.1. A LP 1.4.4.</t>
  </si>
  <si>
    <t>Un Plan de Ordenamiento Territorial y un Plan Regulador aprobados a diciembre de 2016 y en implementación a partir de enero 2017 (Supeditado a la aprobación del Plan Regional).</t>
  </si>
  <si>
    <t>Se habia reprogramado plan regulador para 2016, pero hay cambiarlo</t>
  </si>
  <si>
    <t>LP1.4.6.1.1.</t>
  </si>
  <si>
    <t>Un plan de comunicación sobre el Plan de Ordenamiento Territorial y Plan Regulador formulado a diciembre 2017 y en implementación a partir de enero 2018. (Supeditado a la aprobación del Plan Regional)</t>
  </si>
  <si>
    <t>depende Plan Regulador</t>
  </si>
  <si>
    <t>LP1.4.6.2.</t>
  </si>
  <si>
    <t xml:space="preserve">Al menos el 10% anual de la población adulta del cantón tiene conocimiento del plan de ordenamiento territorial cantonal. </t>
  </si>
  <si>
    <t>LP 1.4.7.</t>
  </si>
  <si>
    <t>FORMULAR E IMPLEMENTAR UN PLAN DE MANTENIMIENTO, MEJORAMIENTO, HABILIACIÓN Y EMBELLECIMIENTO DE LA INFRAESTRUCTURA PUBLICA MUNICIPAL.</t>
  </si>
  <si>
    <t>LP 2.1.11.</t>
  </si>
  <si>
    <t>Actividad rutinaria está todos los años</t>
  </si>
  <si>
    <t>LP 2.1.12.</t>
  </si>
  <si>
    <t>Un Plan Maestro de alcantarillado pluvial  municipal realizado a diciembre de 2017.</t>
  </si>
  <si>
    <t>Continua, revisar redacción</t>
  </si>
  <si>
    <t>LP 2.1.13.</t>
  </si>
  <si>
    <t>LP 2.1.1.</t>
  </si>
  <si>
    <t>Al menos 3000 metros lineales del sistema de alcantarillado pluvial intervenido anualmente a partir de enero 2012</t>
  </si>
  <si>
    <t>LP 2.1.2. A LP2.1.10.</t>
  </si>
  <si>
    <r>
      <t xml:space="preserve">Al menos </t>
    </r>
    <r>
      <rPr>
        <sz val="11"/>
        <color rgb="FF00B0F0"/>
        <rFont val="Calibri"/>
        <family val="2"/>
        <scheme val="minor"/>
      </rPr>
      <t xml:space="preserve">ocho </t>
    </r>
    <r>
      <rPr>
        <sz val="11"/>
        <color rgb="FFFF0000"/>
        <rFont val="Calibri"/>
        <family val="2"/>
        <scheme val="minor"/>
      </rPr>
      <t>proyectos adicionales se programan por año  con el fin de Mejorar y dar mantenimiento a la infraestructura pública, considerando las necesidades de toda la población herediana. A diciembre 2016</t>
    </r>
  </si>
  <si>
    <t>LP 2.2.1. ALP 2.2.2.</t>
  </si>
  <si>
    <t>FORMULAR E IMPLEMENTAR UN PLAN DE GESTION VIAL</t>
  </si>
  <si>
    <t>LP1.4.5.</t>
  </si>
  <si>
    <t>Un Plan de Gestión Vial formulado y aprobado a diciembre de 2013 y en implementación a partir de enero 2016.</t>
  </si>
  <si>
    <t>Implementacion Plan Gestión Vial</t>
  </si>
  <si>
    <t>LP 2.1.6. Y  LP 2.1.4.</t>
  </si>
  <si>
    <t>Un Plan Quinquenal de Red Vial Cantonal, formulado y aprobado a diciembre 2012 y en implementación a partir de enero 2013.</t>
  </si>
  <si>
    <t>Actividad rutinaria está todos los años, es el recarpeteo</t>
  </si>
  <si>
    <t>FORMULAR Y EJECUTAR EL PLAN DE GESTION DE RIESGOS NATURALES Y SOCIALES</t>
  </si>
  <si>
    <t>LP 1.5.1.</t>
  </si>
  <si>
    <t>Implementación Plan de Emergencias</t>
  </si>
  <si>
    <t>LP1.5.2.</t>
  </si>
  <si>
    <t>LP1.5.3.</t>
  </si>
  <si>
    <t>LP 1.5.4.</t>
  </si>
  <si>
    <t>LP 1.5.4.2.</t>
  </si>
  <si>
    <t xml:space="preserve">                                         </t>
  </si>
  <si>
    <t xml:space="preserve"> </t>
  </si>
  <si>
    <t>OBJETIVO ESTRATEGICO: PROMOVER LA GESTION AMBIENTAL Y EL MEJORAMIENTO CONTINUO DE LA CALIDAD DE VIDA DE LOS HEREDIANOS</t>
  </si>
  <si>
    <t>LP 1.1.2.</t>
  </si>
  <si>
    <t>Elaborar e implementar un Plan Cantonal de Manejo de Residuos Sólidos</t>
  </si>
  <si>
    <t>Implementación PGR</t>
  </si>
  <si>
    <t>FOMENTAR UN PROGRAMA DE RECUPEACION DE LOS ECOSISTEMAS NATURALES DE LAS AREAS DE PROTECCIÓN DE RIOS Y AREAS PUBLICAS DEL CANTON DE HEREDIA.</t>
  </si>
  <si>
    <t>LP 1.3.5.</t>
  </si>
  <si>
    <t>LP.1.3.6.</t>
  </si>
  <si>
    <t>LP 1.3.1.</t>
  </si>
  <si>
    <t>INVENTARIAR Y GESTIONAR SOLUCIONES PARA LOS FOCOS DE CONTAMINACIÓN HIDRICA, ATMOSFÉRICA Y VISUAL DEL CANTON DE HEREDIA</t>
  </si>
  <si>
    <t>LP 1.6.1.</t>
  </si>
  <si>
    <t>LP 1.6.2.</t>
  </si>
  <si>
    <t>Un Programa de saneamiento ambiental, con alcance en los aspectos hídricos; estudios concluidos al 2016, implementado a partir de julio de 2017.</t>
  </si>
  <si>
    <t>LP 1.6.3.1.</t>
  </si>
  <si>
    <t>Implementaci´n Plan focos de contaminación</t>
  </si>
  <si>
    <t>LP 1.6.3.2.</t>
  </si>
  <si>
    <t>Revisarse</t>
  </si>
  <si>
    <t>LP 1.6.4.</t>
  </si>
  <si>
    <t>Un Reglamento para la normalización y homogenización de la rotulación en el Cantón de Heredia, diseñado y aprobado a diciembre de 2014 y en implementación a partir de enero de 2016</t>
  </si>
  <si>
    <t>Implementación reglamento</t>
  </si>
  <si>
    <t>DESARROLLAR UN PROGRAMA DE COMUNICACIÓN Y SENSIBILIZACION EN TEMAS AMBIENTALES EN LA POBLACIÓN DEL CANTON DE HEREDIA</t>
  </si>
  <si>
    <t>LP 1.2.2. Y LP 1.2.1.</t>
  </si>
  <si>
    <t>Un programa de comunicación y sensibilización en temas ambientales formulado a marzo 2013 e iniciado a mayo 2013.</t>
  </si>
  <si>
    <t>LP 1.2.1.</t>
  </si>
  <si>
    <t>OBJETIVO ESTRATEGICO: PROPICIAR EL DESARROLLO ECONOMICO LOCAL EN LOS DISTRITOS DEL CANTON PRIMERO DE HEREDIA</t>
  </si>
  <si>
    <t>PROMOVER LA CREACIÓN DE POLOS DE DESARROLLO CANTONAL</t>
  </si>
  <si>
    <t>LP 6.4.1.1.</t>
  </si>
  <si>
    <t>Replantear estas metas con las nuevas de la parte economica</t>
  </si>
  <si>
    <t>LP 6.4.1.2.</t>
  </si>
  <si>
    <t xml:space="preserve">LP 6.4.1 3 </t>
  </si>
  <si>
    <t>FORMULAR Y GESTIONAR UN PROGRAMA DE IMPULSO DEL EMPRENDEDURISMO LOCAL.</t>
  </si>
  <si>
    <t>LP 6.5.1.1.</t>
  </si>
  <si>
    <t>LP 6.5.2.1. Y LP 6.5.2.2</t>
  </si>
  <si>
    <t>Un programa de fortalecimiento del Campo Ferial en Mercedes Norte, dirigido al desarrollo de capacidades del "Mercado de personas emprendedoras" formulado a diciembre 2016 y en implementación a partir de enero del 2017.</t>
  </si>
  <si>
    <t>LP 6.5.1.3.</t>
  </si>
  <si>
    <t>LP 6.5.1.4.</t>
  </si>
  <si>
    <t>Al menos una gestión  de recursos no reembolsables para apoyar un programa de impulso de emprendedurismo local realizada en año 2012.</t>
  </si>
  <si>
    <t>IMPULSAR LA REACTIVACION DE LOS SECTORES DINAMICOS DEL APARATO ECONOMICO LOCAL</t>
  </si>
  <si>
    <t>LP 6.6.1.</t>
  </si>
  <si>
    <t>Fortalecer  las  capacidades de  las personas, las posibilidades de la pequeña y mediana empresa y las atracciones turísticas.</t>
  </si>
  <si>
    <t>LP 6.1.1. a LP 6.1.4.</t>
  </si>
  <si>
    <t>LP 6.2.1. a LP 6.2.2.</t>
  </si>
  <si>
    <t>LP 6.3.1. LP 6.3.2.</t>
  </si>
  <si>
    <t>OBJETIVO ESTRATEGICO: MEJORAR LA CALIDAD DE LA SALUD DE LOS HABITANTES DEL CANTON PRIMERO DE HEREDIA MEDIANTE UN PROGRAMA SALUD PREVENTIVA Y REACTIVA</t>
  </si>
  <si>
    <t>DESARROLLAR PROGRAMAS DEPORTIVOS, CULTURALES Y RECREATIVOS</t>
  </si>
  <si>
    <t>LP 7.5.1.1.</t>
  </si>
  <si>
    <t>LP 7.5.1.2.</t>
  </si>
  <si>
    <t>LP 7.5.1.3.</t>
  </si>
  <si>
    <t>Se tiene que replantear</t>
  </si>
  <si>
    <t>LP 7.5.1.4.</t>
  </si>
  <si>
    <t>COORDINAR PROGRAMAS PARA MEJORAR HABITOS DE ALIMENTACION DE LA COMUNIDAD</t>
  </si>
  <si>
    <t>LP 7.6.1.1.</t>
  </si>
  <si>
    <t>LP 7.6.1.2.</t>
  </si>
  <si>
    <t>Un convenio formalizado con la CCSS para la vida saludable y prevención de la salud a junio 2102.</t>
  </si>
  <si>
    <t>LP 7.6.1.3.</t>
  </si>
  <si>
    <t>LP 7.6.1.4.</t>
  </si>
  <si>
    <t>LP 7.6.1.5.</t>
  </si>
  <si>
    <t>FORMULAR E IMPULSAR UNA PROPUESTA CANTONAL QUE PROMUEVA LA OPTIMIZACIÓN DEL SISTEMA DE ACCESSO A LA SALUD PUBLICA</t>
  </si>
  <si>
    <t>LP 7.7.1.1.</t>
  </si>
  <si>
    <t>LP 7.7.2.1.</t>
  </si>
  <si>
    <t>OBJETIVO ESTRATEGICO: FORTALECER LA SEGURIDAD CIUDADANA DEL CANTON  PRIMERO DE HEREDIA MEDIANTE UN PROGRAMA INTEGRAL DE PREVENCION Y ATENCION</t>
  </si>
  <si>
    <t>FORMULAR  E IMPULSAR POLITICAS DE SEGURIDAD CANTONAL PARA QUE SEAN DE CONOCIMIENTO Y APLICACIÓN DE  TODOS LOS HABITANTES</t>
  </si>
  <si>
    <t>LP 4.3.1.1.</t>
  </si>
  <si>
    <t>LP 4.3.2.</t>
  </si>
  <si>
    <t>LP 4.3.3.</t>
  </si>
  <si>
    <t>Un plan de comunicación y educación a la población para la aplicación de la política de seguridad cantonal implementada a partir de junio 2017.</t>
  </si>
  <si>
    <t>Replantearse con el nuevo Plan Preventivo y la Politica</t>
  </si>
  <si>
    <t>FOMENTAR LA COORDINACION DE PROGRAMAS PREVENTIVOS Y CORRECTIVOS EN MATERIA DE SEGURIDAD CON INSTITUCIONES PUBLICAS, ENTIDADES PRIVADAS Y GRUPOS ORGANIZADOS DE LA SOCIEDAD CIVIL.</t>
  </si>
  <si>
    <t>LP 4.2.2.</t>
  </si>
  <si>
    <t>LP 4.1.4.5.</t>
  </si>
  <si>
    <t>LP 4.1.4.3.</t>
  </si>
  <si>
    <t>LP 4.1.4.6.</t>
  </si>
  <si>
    <t>LP 4.1.1. A LP 4.1.6.</t>
  </si>
  <si>
    <t>AMPLIAR LA COBERTURA DEL SISTEMA DE VIGILANCIA CIUDADANA</t>
  </si>
  <si>
    <t>LP 4.4.1.1.</t>
  </si>
  <si>
    <t>LP 4.1.6.1.</t>
  </si>
  <si>
    <t>LP 4.4.2.1.</t>
  </si>
  <si>
    <t>FORMULAR E IMPULSAR UN PROGRAMA DE ATENCION INTEGRAL PARA EL COMBATE A LAS ADICIONES Y EL RESCATE SOCIAL DE PERSONAS EN CONDICION DE INDIGENCIA Y CON PROBLEMAS DE ADICCION</t>
  </si>
  <si>
    <t>LP 4.5.1.</t>
  </si>
  <si>
    <t>Un plan integral en materia de atención a las adicciones y prevención social,  formulado y aprobado por las entidades relacionadas a diciembre de 2014 e implementado a partir de enero de 2016.</t>
  </si>
  <si>
    <t>Revisar programación</t>
  </si>
  <si>
    <t>OBJETIVO ESTRATEGICO: MEJORA LA CALIDAD DE LA EDUCACION A TRAVES DE INFRAESTRUCTURA ADECUADA  Y PROGRAMAS ESPECIALIZADOS</t>
  </si>
  <si>
    <t>COORDINAR CON EL MINISTERIO DE EDUACION PUBLICA EL MEJORAMIENTO DE LA INFRAESTRUCTURA DE ESCUELAS Y COLEGIOS DEL CANTON</t>
  </si>
  <si>
    <t xml:space="preserve">LP 7.8.1.1  </t>
  </si>
  <si>
    <t>LP 7.8.1 2.</t>
  </si>
  <si>
    <t>Al menos un Centro Educativo por año, es intervenido integralmente para recuperar y/o mejorar su infraestructura física, a partir de enero de 2014.( Se modificó meta a Asignar recursos anualmente para que los centros educativos realicen mejoras de infraestructura</t>
  </si>
  <si>
    <t>Replantearse</t>
  </si>
  <si>
    <t xml:space="preserve">LP 7.8.1 3 </t>
  </si>
  <si>
    <t>Al menos una Biblioteca Virtual instalada y funcionando por distrito cada dos años a partir de enero 2013.</t>
  </si>
  <si>
    <t>COORDINAR CON INSTITUCIONES EDUCATIVAS, PUBLICAS Y PRIVADAS, EL DESARROLLO DE PROGRAMAS PREVENTIVOS PARA EVITAR LA DESERCIÓN ESTUDIANTIL, EL ACOSO ESCOLAR Y LA PREVENCIÓN DEL EMBARAZO EN ADOLECENTES</t>
  </si>
  <si>
    <t>LP 7.9.1.1.</t>
  </si>
  <si>
    <t>LP 7.9.1.2.</t>
  </si>
  <si>
    <t>PROPICIAR Y COORDINAR LA IMPLEMENTACION DE PROGRAMAS DE EDUCACIÓN VOCACIONAL, EMPRENDEDURISMO Y GESTION EMPRESARIAL</t>
  </si>
  <si>
    <t>LP 7.10.1.1.</t>
  </si>
  <si>
    <t>Un plan integral de programas de educación vocacional, emprendedurismo y gestión empresarial, aprobado por las Entidades relacionadas e incorporado a la curricula de Colegios Vocacionales del Cantón de Heredia a diciembre  de 2015.</t>
  </si>
  <si>
    <t>LP 7.10.1.2.</t>
  </si>
  <si>
    <t>Incremento del 10% del número de cursos vocacionales, emprendedurismo y gestión empresarial, incorporados en la curricula de las escuelas y colegios vocacionales del Cantón Central a partir de enero de 2016.</t>
  </si>
  <si>
    <t xml:space="preserve">LP 7.10 1 3 </t>
  </si>
  <si>
    <t>Incremento del 10% del número de cursos de gestión empresarial brindados a emprendedores y mipymes del Cantón Central por instituciones relacionadas, a partir de enero de 2014.</t>
  </si>
  <si>
    <t>OBJETIVO ESTRATEGICO LOGRAR EL FORTALECIMIENTO INSTITUCIONAL DE LA MUNICIPALIDAD DE HEREDIA QUE LE PERMITA ASUMIR EL LIDERAZGO EN EL DESARROLLO DEL CANTON DE HEREDIA</t>
  </si>
  <si>
    <t>DESARROLLAR POLITICAS, ESTRATEGIAS Y PROGRAMAS DE DOTACION Y DESARROLLO DEL TALENTO HUMANO</t>
  </si>
  <si>
    <t>LP 3.25.1.1. Y LP 3.25.1.2.</t>
  </si>
  <si>
    <t>Al menos una política de desarrollo del talento humano diseñada y en implementación a diciembre de 2012.</t>
  </si>
  <si>
    <t>LP 3.25.1.2.</t>
  </si>
  <si>
    <t>Al menos una estrategia y programa de dotación y desarrollo del talento humano formulados y en operación a partir de enero de 2013.</t>
  </si>
  <si>
    <t>LP 3.25.1.4.</t>
  </si>
  <si>
    <t>LP 3.25.1.5.</t>
  </si>
  <si>
    <t>LP 3.25.1.6.</t>
  </si>
  <si>
    <t>IMPLEMENTAR PROGRAMA DE OPTIMIZACION DE PROCESOS Y SIMPLIFICACION DE TRAMITES Y REQUISITOS DE LA GESTION MUNICIPAL</t>
  </si>
  <si>
    <t>LP.3.26.1.1.</t>
  </si>
  <si>
    <t>LP 3.26.1.2.</t>
  </si>
  <si>
    <t>LP 3.26.1.3.</t>
  </si>
  <si>
    <t>IMPLEMENTAR UN PROGRAMA EFECTIVO DE RECAUDACION DE IMPUESTOS MUNICIPALES Y GESTION DE COBRO QUE GENERE RECURSOS FINANCIEROS SUFICIENTES PARA CUBRIR SERVICIOS DE APOYO AL PLAN DE DESARROLLO DE LA MUNICIPALIDAD DE HEREDIA.</t>
  </si>
  <si>
    <t>LP 3.27.1.1.</t>
  </si>
  <si>
    <t>LP 3.27.1.2.</t>
  </si>
  <si>
    <t>LP 3.27.1.3.</t>
  </si>
  <si>
    <t>FORTALECER EL SISTEMA DE INFORMACION Y COMUNICACIÓN MUNICIPAL</t>
  </si>
  <si>
    <t>LP 3.28.1.1.</t>
  </si>
  <si>
    <t>LP 3.28.1.2.</t>
  </si>
  <si>
    <t>Un sistema de información gerencial en implementación efectiva a partir de enero 2014.</t>
  </si>
  <si>
    <t>LP 3.28.1.3.</t>
  </si>
  <si>
    <t>Replantearlo con la nueva redacción</t>
  </si>
  <si>
    <t>FORTALECER LOS VINCULOS Y ALIANZAS ESTRATEGICS DE LA MUNICIPALIDAD CON OTROS ENTES PUBLICOS Y PRIVADOS</t>
  </si>
  <si>
    <t>LP 3.29.1.</t>
  </si>
  <si>
    <t>Al menos una nueva alianza anual establecida formalmente con un ente público o privado a partir de enero 2012</t>
  </si>
  <si>
    <t>Replantearse con la parte economica</t>
  </si>
  <si>
    <t>Promover el desarrollo organizacional y la profesionalización del personal</t>
  </si>
  <si>
    <t>LP 3.1.1. A LP 3.24.1.</t>
  </si>
  <si>
    <t xml:space="preserve">OBJETIVO ESTRATEGICO: FORTALECER EL  DESARROLLO SOCIAL EXISTENTE Y AMPLIAR LAS POSIBILIDADES DE ACCESO A DIVERSOS ÁMBITOS EN PRO DEL BIENESTAR SOCIAL DE LA CIUDADANÍA, PROPICIANDO LA EQUIDAD SOCIAL, IGUALDAD DE OPORTUNIDADES Y EQUIDAD DE GÉNERO.
</t>
  </si>
  <si>
    <t>GENERAR ESTRATEGIAS Y PROPUESTAS ACORDES  A LAS NECESIDADES ESPECÍFICAS DE POBLACIONES VULNERABLES</t>
  </si>
  <si>
    <t>toda la parte social hay que incorporarla.</t>
  </si>
  <si>
    <t>LP 7.1.1 A LP 7.1.6.</t>
  </si>
  <si>
    <t>PROMOVER ACCIONES AFIRMATIVAS QUE PROMUEVAN LA EQUIDAD DE GÉNERO Y LA PARTICIPACIÓN DE LAS MUJERES.</t>
  </si>
  <si>
    <t>LP 7.2.1. A LP 7.2.1.2</t>
  </si>
  <si>
    <t>ASEGURAR Y PROMOVER EL PLENO EJERCICIO  DE TODOS LOS DERECHOS HUMANOS Y LIBERTADES FUNDAMENTALES DE LAS PERSONAS CON DISCAPACIDAD EN EL CANTÓN CENTRAL DE HEREDIA.</t>
  </si>
  <si>
    <t>LP 7.3.1. A LP 7.3.8.</t>
  </si>
  <si>
    <t>MUNICIPALIDAD DE HEREDIA+A27:Y130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</si>
</sst>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20" x14ac:knownFonts="1">
    <font>
      <sz val="11"/>
      <color theme="1"/>
      <name val="Calibri"/>
      <family val="2"/>
      <scheme val="minor"/>
    </font>
    <font>
      <sz val="11"/>
      <color rgb="FFFF0000"/>
      <name val="Calibri"/>
      <family val="2"/>
      <scheme val="minor"/>
    </font>
    <font>
      <b/>
      <sz val="11"/>
      <color theme="1"/>
      <name val="Calibri"/>
      <family val="2"/>
      <scheme val="minor"/>
    </font>
    <font>
      <b/>
      <sz val="11"/>
      <name val="Calibri"/>
      <family val="2"/>
      <scheme val="minor"/>
    </font>
    <font>
      <b/>
      <sz val="11"/>
      <name val="Calibri"/>
      <family val="2"/>
    </font>
    <font>
      <sz val="11"/>
      <name val="Calibri"/>
      <family val="2"/>
      <scheme val="minor"/>
    </font>
    <font>
      <sz val="11"/>
      <name val="Arial"/>
      <family val="2"/>
    </font>
    <font>
      <sz val="11"/>
      <name val="Book Antiqua"/>
      <family val="1"/>
    </font>
    <font>
      <sz val="14"/>
      <name val="Arial"/>
      <family val="2"/>
    </font>
    <font>
      <sz val="11"/>
      <color theme="1"/>
      <name val="Arial"/>
      <family val="2"/>
    </font>
    <font>
      <sz val="12"/>
      <name val="Arial"/>
      <family val="2"/>
    </font>
    <font>
      <sz val="10"/>
      <name val="Arial"/>
      <family val="2"/>
    </font>
    <font>
      <sz val="11"/>
      <color theme="1"/>
      <name val="Georgia"/>
      <family val="1"/>
    </font>
    <font>
      <b/>
      <sz val="22"/>
      <color theme="1"/>
      <name val="Calibri"/>
      <family val="2"/>
      <scheme val="minor"/>
    </font>
    <font>
      <b/>
      <sz val="14"/>
      <color indexed="8"/>
      <name val="Calibri"/>
      <family val="2"/>
    </font>
    <font>
      <b/>
      <sz val="11"/>
      <color indexed="8"/>
      <name val="Calibri"/>
      <family val="2"/>
    </font>
    <font>
      <sz val="11"/>
      <color rgb="FF00B0F0"/>
      <name val="Calibri"/>
      <family val="2"/>
      <scheme val="minor"/>
    </font>
    <font>
      <sz val="11"/>
      <color indexed="8"/>
      <name val="Calibri"/>
      <family val="2"/>
    </font>
    <font>
      <b/>
      <sz val="9"/>
      <color indexed="81"/>
      <name val="Tahoma"/>
      <family val="2"/>
    </font>
    <font>
      <sz val="9"/>
      <color indexed="81"/>
      <name val="Tahoma"/>
      <family val="2"/>
    </font>
  </fonts>
  <fills count="18">
    <fill>
      <patternFill patternType="none"/>
    </fill>
    <fill>
      <patternFill patternType="gray125"/>
    </fill>
    <fill>
      <patternFill patternType="solid">
        <fgColor theme="0" tint="-0.14999847407452621"/>
        <bgColor indexed="64"/>
      </patternFill>
    </fill>
    <fill>
      <patternFill patternType="solid">
        <fgColor theme="7" tint="0.39997558519241921"/>
        <bgColor indexed="64"/>
      </patternFill>
    </fill>
    <fill>
      <patternFill patternType="solid">
        <fgColor theme="2" tint="-0.249977111117893"/>
        <bgColor indexed="64"/>
      </patternFill>
    </fill>
    <fill>
      <patternFill patternType="solid">
        <fgColor theme="3" tint="0.39997558519241921"/>
        <bgColor indexed="64"/>
      </patternFill>
    </fill>
    <fill>
      <patternFill patternType="solid">
        <fgColor rgb="FF00B050"/>
        <bgColor indexed="64"/>
      </patternFill>
    </fill>
    <fill>
      <patternFill patternType="solid">
        <fgColor rgb="FFFFC000"/>
        <bgColor indexed="64"/>
      </patternFill>
    </fill>
    <fill>
      <patternFill patternType="solid">
        <fgColor rgb="FFFFFF00"/>
        <bgColor indexed="64"/>
      </patternFill>
    </fill>
    <fill>
      <patternFill patternType="solid">
        <fgColor theme="0"/>
        <bgColor indexed="64"/>
      </patternFill>
    </fill>
    <fill>
      <patternFill patternType="solid">
        <fgColor theme="6" tint="0.39997558519241921"/>
        <bgColor indexed="64"/>
      </patternFill>
    </fill>
    <fill>
      <patternFill patternType="solid">
        <fgColor theme="8" tint="0.39997558519241921"/>
        <bgColor indexed="64"/>
      </patternFill>
    </fill>
    <fill>
      <patternFill patternType="solid">
        <fgColor indexed="31"/>
        <bgColor indexed="64"/>
      </patternFill>
    </fill>
    <fill>
      <patternFill patternType="solid">
        <fgColor theme="2" tint="-0.499984740745262"/>
        <bgColor indexed="64"/>
      </patternFill>
    </fill>
    <fill>
      <patternFill patternType="solid">
        <fgColor theme="0" tint="-0.249977111117893"/>
        <bgColor indexed="64"/>
      </patternFill>
    </fill>
    <fill>
      <patternFill patternType="solid">
        <fgColor theme="9" tint="0.39997558519241921"/>
        <bgColor indexed="64"/>
      </patternFill>
    </fill>
    <fill>
      <patternFill patternType="solid">
        <fgColor theme="8" tint="0.59999389629810485"/>
        <bgColor indexed="64"/>
      </patternFill>
    </fill>
    <fill>
      <patternFill patternType="solid">
        <fgColor theme="3" tint="0.79998168889431442"/>
        <bgColor indexed="64"/>
      </patternFill>
    </fill>
  </fills>
  <borders count="16">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top/>
      <bottom style="thin">
        <color indexed="64"/>
      </bottom>
      <diagonal/>
    </border>
    <border>
      <left/>
      <right style="medium">
        <color indexed="64"/>
      </right>
      <top/>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s>
  <cellStyleXfs count="2">
    <xf numFmtId="0" fontId="0" fillId="0" borderId="0"/>
    <xf numFmtId="0" fontId="11" fillId="0" borderId="0"/>
  </cellStyleXfs>
  <cellXfs count="298">
    <xf numFmtId="0" fontId="0" fillId="0" borderId="0" xfId="0"/>
    <xf numFmtId="0" fontId="0" fillId="0" borderId="0" xfId="0" applyFont="1"/>
    <xf numFmtId="0" fontId="3" fillId="2" borderId="5" xfId="0" applyFont="1" applyFill="1" applyBorder="1" applyAlignment="1">
      <alignment horizontal="center" vertical="center"/>
    </xf>
    <xf numFmtId="0" fontId="3" fillId="2" borderId="3" xfId="0" applyFont="1" applyFill="1" applyBorder="1" applyAlignment="1">
      <alignment horizontal="center" vertical="center"/>
    </xf>
    <xf numFmtId="0" fontId="3" fillId="0" borderId="5" xfId="0" applyFont="1" applyFill="1" applyBorder="1" applyAlignment="1">
      <alignment horizontal="justify" vertical="top"/>
    </xf>
    <xf numFmtId="0" fontId="5" fillId="0" borderId="5" xfId="0" applyFont="1" applyBorder="1" applyAlignment="1">
      <alignment horizontal="justify" vertical="top"/>
    </xf>
    <xf numFmtId="0" fontId="5" fillId="3" borderId="5" xfId="0" applyFont="1" applyFill="1" applyBorder="1" applyAlignment="1">
      <alignment horizontal="justify" vertical="top"/>
    </xf>
    <xf numFmtId="17" fontId="6" fillId="0" borderId="5" xfId="0" applyNumberFormat="1" applyFont="1" applyBorder="1" applyAlignment="1">
      <alignment horizontal="center" vertical="center"/>
    </xf>
    <xf numFmtId="17" fontId="6" fillId="0" borderId="3" xfId="0" applyNumberFormat="1" applyFont="1" applyBorder="1" applyAlignment="1">
      <alignment horizontal="center" vertical="center"/>
    </xf>
    <xf numFmtId="0" fontId="0" fillId="0" borderId="5" xfId="0" applyFont="1" applyBorder="1"/>
    <xf numFmtId="9" fontId="0" fillId="0" borderId="5" xfId="0" applyNumberFormat="1" applyFont="1" applyBorder="1" applyAlignment="1">
      <alignment horizontal="center"/>
    </xf>
    <xf numFmtId="0" fontId="5" fillId="0" borderId="5" xfId="0" applyNumberFormat="1" applyFont="1" applyFill="1" applyBorder="1" applyAlignment="1" applyProtection="1">
      <alignment horizontal="justify" vertical="top" wrapText="1"/>
      <protection locked="0"/>
    </xf>
    <xf numFmtId="0" fontId="0" fillId="7" borderId="5" xfId="0" applyFont="1" applyFill="1" applyBorder="1" applyAlignment="1">
      <alignment horizontal="center" vertical="center"/>
    </xf>
    <xf numFmtId="0" fontId="5" fillId="0" borderId="5" xfId="0" applyFont="1" applyFill="1" applyBorder="1" applyAlignment="1">
      <alignment horizontal="justify" vertical="top"/>
    </xf>
    <xf numFmtId="0" fontId="3" fillId="0" borderId="5" xfId="0" applyFont="1" applyBorder="1" applyAlignment="1">
      <alignment horizontal="justify" vertical="top"/>
    </xf>
    <xf numFmtId="0" fontId="0" fillId="0" borderId="5" xfId="0" applyBorder="1"/>
    <xf numFmtId="10" fontId="3" fillId="0" borderId="5" xfId="0" applyNumberFormat="1" applyFont="1" applyBorder="1" applyAlignment="1">
      <alignment horizontal="center" vertical="center"/>
    </xf>
    <xf numFmtId="17" fontId="5" fillId="0" borderId="5" xfId="0" applyNumberFormat="1" applyFont="1" applyFill="1" applyBorder="1" applyAlignment="1">
      <alignment horizontal="center" vertical="center"/>
    </xf>
    <xf numFmtId="17" fontId="5" fillId="0" borderId="3" xfId="0" applyNumberFormat="1" applyFont="1" applyFill="1" applyBorder="1" applyAlignment="1">
      <alignment horizontal="center" vertical="center"/>
    </xf>
    <xf numFmtId="0" fontId="0" fillId="0" borderId="5" xfId="0" applyFont="1" applyFill="1" applyBorder="1"/>
    <xf numFmtId="9" fontId="0" fillId="0" borderId="5" xfId="0" applyNumberFormat="1" applyFill="1" applyBorder="1" applyAlignment="1">
      <alignment horizontal="center"/>
    </xf>
    <xf numFmtId="9" fontId="0" fillId="0" borderId="5" xfId="0" applyNumberFormat="1" applyFont="1" applyBorder="1" applyAlignment="1">
      <alignment horizontal="center" vertical="center"/>
    </xf>
    <xf numFmtId="9" fontId="5" fillId="0" borderId="5" xfId="0" applyNumberFormat="1" applyFont="1" applyBorder="1" applyAlignment="1">
      <alignment horizontal="center" vertical="center"/>
    </xf>
    <xf numFmtId="0" fontId="5" fillId="0" borderId="5" xfId="0" applyFont="1" applyBorder="1" applyAlignment="1"/>
    <xf numFmtId="10" fontId="3" fillId="0" borderId="5" xfId="0" applyNumberFormat="1" applyFont="1" applyFill="1" applyBorder="1" applyAlignment="1">
      <alignment horizontal="center" vertical="center"/>
    </xf>
    <xf numFmtId="9" fontId="0" fillId="0" borderId="5" xfId="0" applyNumberFormat="1" applyFont="1" applyFill="1" applyBorder="1" applyAlignment="1">
      <alignment horizontal="center"/>
    </xf>
    <xf numFmtId="0" fontId="5" fillId="0" borderId="5" xfId="0" applyFont="1" applyFill="1" applyBorder="1" applyAlignment="1">
      <alignment horizontal="justify" vertical="top" wrapText="1"/>
    </xf>
    <xf numFmtId="0" fontId="6" fillId="0" borderId="5" xfId="0" applyFont="1" applyFill="1" applyBorder="1" applyAlignment="1" applyProtection="1">
      <alignment horizontal="justify" vertical="top" wrapText="1"/>
      <protection locked="0"/>
    </xf>
    <xf numFmtId="0" fontId="0" fillId="0" borderId="5" xfId="0" applyFont="1" applyBorder="1" applyAlignment="1">
      <alignment horizontal="center" vertical="center"/>
    </xf>
    <xf numFmtId="9" fontId="6" fillId="0" borderId="5" xfId="0" applyNumberFormat="1" applyFont="1" applyFill="1" applyBorder="1" applyAlignment="1" applyProtection="1">
      <alignment horizontal="center" vertical="center" wrapText="1"/>
      <protection locked="0"/>
    </xf>
    <xf numFmtId="0" fontId="0" fillId="0" borderId="5" xfId="0" applyBorder="1" applyAlignment="1">
      <alignment horizontal="justify" vertical="top"/>
    </xf>
    <xf numFmtId="0" fontId="6" fillId="9" borderId="5" xfId="0" applyFont="1" applyFill="1" applyBorder="1" applyAlignment="1" applyProtection="1">
      <alignment horizontal="justify" vertical="top" wrapText="1"/>
      <protection locked="0"/>
    </xf>
    <xf numFmtId="0" fontId="5" fillId="0" borderId="5" xfId="0" applyFont="1" applyFill="1" applyBorder="1" applyAlignment="1" applyProtection="1">
      <alignment horizontal="justify" vertical="top"/>
      <protection locked="0"/>
    </xf>
    <xf numFmtId="0" fontId="6" fillId="0" borderId="5" xfId="0" applyFont="1" applyBorder="1" applyAlignment="1" applyProtection="1">
      <alignment horizontal="justify" vertical="top" wrapText="1"/>
      <protection locked="0"/>
    </xf>
    <xf numFmtId="9" fontId="6" fillId="0" borderId="5" xfId="0" applyNumberFormat="1" applyFont="1" applyBorder="1" applyAlignment="1" applyProtection="1">
      <alignment horizontal="center" vertical="center" wrapText="1"/>
      <protection locked="0"/>
    </xf>
    <xf numFmtId="0" fontId="0" fillId="0" borderId="5" xfId="0" applyFont="1" applyFill="1" applyBorder="1" applyAlignment="1">
      <alignment horizontal="justify" vertical="top" wrapText="1"/>
    </xf>
    <xf numFmtId="0" fontId="0" fillId="2" borderId="0" xfId="0" applyFont="1" applyFill="1"/>
    <xf numFmtId="0" fontId="0" fillId="2" borderId="5" xfId="0" applyFont="1" applyFill="1" applyBorder="1"/>
    <xf numFmtId="9" fontId="0" fillId="2" borderId="5" xfId="0" applyNumberFormat="1" applyFont="1" applyFill="1" applyBorder="1" applyAlignment="1">
      <alignment horizontal="center"/>
    </xf>
    <xf numFmtId="9" fontId="0" fillId="2" borderId="5" xfId="0" applyNumberFormat="1" applyFont="1" applyFill="1" applyBorder="1" applyAlignment="1">
      <alignment horizontal="center" vertical="center"/>
    </xf>
    <xf numFmtId="10" fontId="0" fillId="2" borderId="5" xfId="0" applyNumberFormat="1" applyFont="1" applyFill="1" applyBorder="1" applyAlignment="1">
      <alignment horizontal="center" vertical="center"/>
    </xf>
    <xf numFmtId="0" fontId="2" fillId="0" borderId="5" xfId="0" applyFont="1" applyBorder="1" applyAlignment="1">
      <alignment horizontal="justify" vertical="top"/>
    </xf>
    <xf numFmtId="0" fontId="0" fillId="0" borderId="5" xfId="0" applyFont="1" applyBorder="1" applyAlignment="1">
      <alignment horizontal="justify" vertical="top"/>
    </xf>
    <xf numFmtId="0" fontId="0" fillId="3" borderId="5" xfId="0" applyFont="1" applyFill="1" applyBorder="1" applyAlignment="1">
      <alignment horizontal="justify" vertical="top"/>
    </xf>
    <xf numFmtId="17" fontId="0" fillId="0" borderId="5" xfId="0" applyNumberFormat="1" applyFont="1" applyFill="1" applyBorder="1" applyAlignment="1">
      <alignment horizontal="center" vertical="top"/>
    </xf>
    <xf numFmtId="17" fontId="0" fillId="0" borderId="3" xfId="0" applyNumberFormat="1" applyFont="1" applyFill="1" applyBorder="1" applyAlignment="1">
      <alignment horizontal="center" vertical="top"/>
    </xf>
    <xf numFmtId="0" fontId="0" fillId="0" borderId="5" xfId="0" applyFont="1" applyFill="1" applyBorder="1" applyAlignment="1">
      <alignment horizontal="justify" vertical="top"/>
    </xf>
    <xf numFmtId="9" fontId="0" fillId="0" borderId="5" xfId="0" applyNumberFormat="1" applyFont="1" applyFill="1" applyBorder="1" applyAlignment="1">
      <alignment horizontal="center" vertical="center"/>
    </xf>
    <xf numFmtId="0" fontId="5" fillId="0" borderId="5" xfId="0" applyFont="1" applyFill="1" applyBorder="1" applyAlignment="1">
      <alignment vertical="center" wrapText="1"/>
    </xf>
    <xf numFmtId="0" fontId="7" fillId="0" borderId="5" xfId="0" applyFont="1" applyFill="1" applyBorder="1" applyAlignment="1" applyProtection="1">
      <alignment horizontal="justify" vertical="top" wrapText="1"/>
      <protection locked="0"/>
    </xf>
    <xf numFmtId="0" fontId="6" fillId="0" borderId="5" xfId="0" applyFont="1" applyFill="1" applyBorder="1" applyAlignment="1" applyProtection="1">
      <alignment horizontal="justify" vertical="top"/>
      <protection locked="0"/>
    </xf>
    <xf numFmtId="9" fontId="8" fillId="0" borderId="5" xfId="0" applyNumberFormat="1" applyFont="1" applyFill="1" applyBorder="1" applyAlignment="1" applyProtection="1">
      <alignment horizontal="center" vertical="center" wrapText="1"/>
      <protection locked="0"/>
    </xf>
    <xf numFmtId="0" fontId="8" fillId="0" borderId="5" xfId="0" applyFont="1" applyFill="1" applyBorder="1" applyAlignment="1" applyProtection="1">
      <alignment horizontal="justify" vertical="top" wrapText="1"/>
      <protection locked="0"/>
    </xf>
    <xf numFmtId="10" fontId="0" fillId="0" borderId="5" xfId="0" applyNumberFormat="1" applyFont="1" applyFill="1" applyBorder="1" applyAlignment="1">
      <alignment horizontal="center" vertical="center"/>
    </xf>
    <xf numFmtId="0" fontId="0" fillId="3" borderId="5" xfId="0" applyFill="1" applyBorder="1" applyAlignment="1">
      <alignment horizontal="justify" vertical="top"/>
    </xf>
    <xf numFmtId="17" fontId="9" fillId="0" borderId="5" xfId="0" applyNumberFormat="1" applyFont="1" applyFill="1" applyBorder="1" applyAlignment="1">
      <alignment horizontal="center" vertical="center"/>
    </xf>
    <xf numFmtId="17" fontId="9" fillId="0" borderId="3" xfId="0" applyNumberFormat="1" applyFont="1" applyFill="1" applyBorder="1" applyAlignment="1">
      <alignment horizontal="center" vertical="center"/>
    </xf>
    <xf numFmtId="0" fontId="0" fillId="0" borderId="5" xfId="0" applyFont="1" applyFill="1" applyBorder="1" applyAlignment="1">
      <alignment vertical="center" wrapText="1"/>
    </xf>
    <xf numFmtId="0" fontId="0" fillId="0" borderId="5" xfId="0" applyFont="1" applyBorder="1" applyAlignment="1">
      <alignment vertical="center" wrapText="1"/>
    </xf>
    <xf numFmtId="0" fontId="0" fillId="0" borderId="5" xfId="0" applyBorder="1" applyAlignment="1">
      <alignment vertical="center" wrapText="1"/>
    </xf>
    <xf numFmtId="9" fontId="0" fillId="0" borderId="5" xfId="0" applyNumberFormat="1" applyBorder="1" applyAlignment="1">
      <alignment horizontal="center" vertical="center" wrapText="1"/>
    </xf>
    <xf numFmtId="9" fontId="0" fillId="0" borderId="5" xfId="0" applyNumberFormat="1" applyBorder="1" applyAlignment="1">
      <alignment horizontal="center" vertical="center"/>
    </xf>
    <xf numFmtId="0" fontId="0" fillId="10" borderId="5" xfId="0" applyFill="1" applyBorder="1" applyAlignment="1">
      <alignment horizontal="justify" vertical="top"/>
    </xf>
    <xf numFmtId="0" fontId="0" fillId="8" borderId="5" xfId="0" applyFill="1" applyBorder="1" applyAlignment="1">
      <alignment horizontal="justify" vertical="top"/>
    </xf>
    <xf numFmtId="17" fontId="9" fillId="0" borderId="11" xfId="0" applyNumberFormat="1" applyFont="1" applyFill="1" applyBorder="1" applyAlignment="1">
      <alignment horizontal="center" vertical="top"/>
    </xf>
    <xf numFmtId="17" fontId="9" fillId="0" borderId="0" xfId="0" applyNumberFormat="1" applyFont="1" applyFill="1" applyBorder="1" applyAlignment="1">
      <alignment horizontal="center" vertical="top"/>
    </xf>
    <xf numFmtId="0" fontId="0" fillId="11" borderId="5" xfId="0" applyFont="1" applyFill="1" applyBorder="1"/>
    <xf numFmtId="0" fontId="5" fillId="0" borderId="5" xfId="0" applyFont="1" applyFill="1" applyBorder="1" applyAlignment="1" applyProtection="1">
      <alignment horizontal="justify" vertical="top"/>
    </xf>
    <xf numFmtId="17" fontId="9" fillId="0" borderId="5" xfId="0" applyNumberFormat="1" applyFont="1" applyFill="1" applyBorder="1" applyAlignment="1">
      <alignment horizontal="center" vertical="top"/>
    </xf>
    <xf numFmtId="17" fontId="9" fillId="0" borderId="3" xfId="0" applyNumberFormat="1" applyFont="1" applyFill="1" applyBorder="1" applyAlignment="1">
      <alignment horizontal="center" vertical="top"/>
    </xf>
    <xf numFmtId="9" fontId="0" fillId="0" borderId="5" xfId="0" applyNumberFormat="1" applyFill="1" applyBorder="1" applyAlignment="1">
      <alignment horizontal="center" vertical="center"/>
    </xf>
    <xf numFmtId="0" fontId="5" fillId="8" borderId="5" xfId="0" applyFont="1" applyFill="1" applyBorder="1" applyAlignment="1">
      <alignment horizontal="justify" vertical="top"/>
    </xf>
    <xf numFmtId="0" fontId="6" fillId="0" borderId="6" xfId="0" applyFont="1" applyFill="1" applyBorder="1" applyAlignment="1" applyProtection="1">
      <alignment horizontal="justify" vertical="top"/>
      <protection locked="0"/>
    </xf>
    <xf numFmtId="9" fontId="5" fillId="0" borderId="5" xfId="0" applyNumberFormat="1" applyFont="1" applyFill="1" applyBorder="1" applyAlignment="1">
      <alignment horizontal="center" vertical="center"/>
    </xf>
    <xf numFmtId="0" fontId="10" fillId="0" borderId="5" xfId="0" applyFont="1" applyFill="1" applyBorder="1" applyAlignment="1" applyProtection="1">
      <alignment horizontal="justify" vertical="center" wrapText="1"/>
      <protection locked="0"/>
    </xf>
    <xf numFmtId="0" fontId="6" fillId="0" borderId="5" xfId="1" applyFont="1" applyFill="1" applyBorder="1" applyAlignment="1" applyProtection="1">
      <alignment horizontal="center" vertical="top" wrapText="1"/>
      <protection locked="0"/>
    </xf>
    <xf numFmtId="0" fontId="0" fillId="0" borderId="5" xfId="0" applyBorder="1" applyAlignment="1">
      <alignment horizontal="center" vertical="center"/>
    </xf>
    <xf numFmtId="0" fontId="0" fillId="8" borderId="5" xfId="0" applyFill="1" applyBorder="1" applyAlignment="1">
      <alignment wrapText="1"/>
    </xf>
    <xf numFmtId="0" fontId="6" fillId="0" borderId="6" xfId="0" applyFont="1" applyFill="1" applyBorder="1" applyAlignment="1" applyProtection="1">
      <alignment horizontal="justify" vertical="top" wrapText="1"/>
      <protection locked="0"/>
    </xf>
    <xf numFmtId="0" fontId="1" fillId="3" borderId="5" xfId="0" applyFont="1" applyFill="1" applyBorder="1" applyAlignment="1">
      <alignment horizontal="justify" vertical="top"/>
    </xf>
    <xf numFmtId="0" fontId="10" fillId="0" borderId="5" xfId="0" applyFont="1" applyFill="1" applyBorder="1" applyAlignment="1" applyProtection="1">
      <alignment horizontal="justify" vertical="top" wrapText="1"/>
      <protection locked="0"/>
    </xf>
    <xf numFmtId="9" fontId="10" fillId="0" borderId="5" xfId="0" applyNumberFormat="1" applyFont="1" applyFill="1" applyBorder="1" applyAlignment="1" applyProtection="1">
      <alignment horizontal="center" vertical="center" wrapText="1"/>
      <protection locked="0"/>
    </xf>
    <xf numFmtId="0" fontId="1" fillId="0" borderId="5" xfId="0" applyFont="1" applyFill="1" applyBorder="1" applyAlignment="1">
      <alignment horizontal="justify" vertical="top"/>
    </xf>
    <xf numFmtId="0" fontId="6" fillId="0" borderId="5" xfId="0" applyFont="1" applyFill="1" applyBorder="1" applyAlignment="1" applyProtection="1">
      <alignment horizontal="justify" vertical="center" wrapText="1"/>
      <protection locked="0"/>
    </xf>
    <xf numFmtId="0" fontId="11" fillId="0" borderId="5" xfId="0" applyFont="1" applyFill="1" applyBorder="1" applyAlignment="1" applyProtection="1">
      <alignment horizontal="justify" vertical="center" wrapText="1"/>
      <protection locked="0"/>
    </xf>
    <xf numFmtId="9" fontId="11" fillId="0" borderId="5" xfId="0" applyNumberFormat="1" applyFont="1" applyFill="1" applyBorder="1" applyAlignment="1" applyProtection="1">
      <alignment horizontal="center" vertical="center" wrapText="1"/>
      <protection locked="0"/>
    </xf>
    <xf numFmtId="0" fontId="11" fillId="0" borderId="12" xfId="0" applyFont="1" applyFill="1" applyBorder="1" applyAlignment="1" applyProtection="1">
      <alignment horizontal="justify" vertical="center" wrapText="1"/>
      <protection locked="0"/>
    </xf>
    <xf numFmtId="9" fontId="0" fillId="8" borderId="5" xfId="0" applyNumberFormat="1" applyFont="1" applyFill="1" applyBorder="1" applyAlignment="1">
      <alignment horizontal="center" vertical="center"/>
    </xf>
    <xf numFmtId="0" fontId="0" fillId="10" borderId="5" xfId="0" applyFont="1" applyFill="1" applyBorder="1"/>
    <xf numFmtId="0" fontId="0" fillId="0" borderId="5" xfId="0" applyFill="1" applyBorder="1" applyAlignment="1">
      <alignment horizontal="justify" vertical="top"/>
    </xf>
    <xf numFmtId="0" fontId="0" fillId="0" borderId="0" xfId="0" applyFont="1" applyBorder="1" applyAlignment="1">
      <alignment horizontal="justify" vertical="top"/>
    </xf>
    <xf numFmtId="0" fontId="5" fillId="0" borderId="5" xfId="0" applyFont="1" applyBorder="1" applyAlignment="1">
      <alignment horizontal="justify" vertical="top" wrapText="1"/>
    </xf>
    <xf numFmtId="49" fontId="5" fillId="0" borderId="5" xfId="0" applyNumberFormat="1" applyFont="1" applyFill="1" applyBorder="1" applyAlignment="1" applyProtection="1">
      <alignment horizontal="justify" vertical="top" wrapText="1"/>
      <protection locked="0"/>
    </xf>
    <xf numFmtId="0" fontId="11" fillId="0" borderId="5" xfId="0" applyFont="1" applyFill="1" applyBorder="1" applyAlignment="1">
      <alignment horizontal="justify" vertical="top"/>
    </xf>
    <xf numFmtId="9" fontId="11" fillId="0" borderId="5" xfId="0" applyNumberFormat="1" applyFont="1" applyFill="1" applyBorder="1" applyAlignment="1">
      <alignment horizontal="center" vertical="center"/>
    </xf>
    <xf numFmtId="0" fontId="5" fillId="0" borderId="5" xfId="0" applyFont="1" applyFill="1" applyBorder="1" applyAlignment="1" applyProtection="1">
      <alignment horizontal="justify" vertical="top" wrapText="1"/>
      <protection locked="0"/>
    </xf>
    <xf numFmtId="0" fontId="0" fillId="0" borderId="5" xfId="0" applyFont="1" applyFill="1" applyBorder="1" applyAlignment="1">
      <alignment horizontal="justify"/>
    </xf>
    <xf numFmtId="0" fontId="0" fillId="8" borderId="5" xfId="0" applyFont="1" applyFill="1" applyBorder="1" applyAlignment="1">
      <alignment horizontal="justify" vertical="top"/>
    </xf>
    <xf numFmtId="0" fontId="0" fillId="8" borderId="5" xfId="0" applyFont="1" applyFill="1" applyBorder="1"/>
    <xf numFmtId="0" fontId="5" fillId="8" borderId="5" xfId="0" applyFont="1" applyFill="1" applyBorder="1" applyAlignment="1"/>
    <xf numFmtId="0" fontId="0" fillId="0" borderId="6" xfId="0" applyFont="1" applyBorder="1" applyAlignment="1">
      <alignment horizontal="justify" vertical="top"/>
    </xf>
    <xf numFmtId="49" fontId="5" fillId="0" borderId="5" xfId="0" applyNumberFormat="1" applyFont="1" applyFill="1" applyBorder="1" applyAlignment="1">
      <alignment vertical="top" wrapText="1"/>
    </xf>
    <xf numFmtId="0" fontId="12" fillId="0" borderId="5" xfId="0" applyFont="1" applyBorder="1" applyAlignment="1">
      <alignment horizontal="justify" vertical="center"/>
    </xf>
    <xf numFmtId="0" fontId="6" fillId="0" borderId="5" xfId="0" applyFont="1" applyFill="1" applyBorder="1" applyAlignment="1" applyProtection="1">
      <alignment horizontal="justify" vertical="top"/>
    </xf>
    <xf numFmtId="0" fontId="0" fillId="0" borderId="4" xfId="0" applyFont="1" applyFill="1" applyBorder="1" applyAlignment="1">
      <alignment horizontal="justify" vertical="top"/>
    </xf>
    <xf numFmtId="0" fontId="0" fillId="0" borderId="2" xfId="0" applyFont="1" applyBorder="1" applyAlignment="1">
      <alignment horizontal="justify" vertical="top"/>
    </xf>
    <xf numFmtId="0" fontId="0" fillId="3" borderId="2" xfId="0" applyFont="1" applyFill="1" applyBorder="1" applyAlignment="1">
      <alignment horizontal="justify" vertical="top"/>
    </xf>
    <xf numFmtId="0" fontId="13" fillId="0" borderId="0" xfId="0" applyFont="1"/>
    <xf numFmtId="0" fontId="0" fillId="0" borderId="0" xfId="0" applyAlignment="1">
      <alignment wrapText="1"/>
    </xf>
    <xf numFmtId="0" fontId="15" fillId="12" borderId="5" xfId="0" applyFont="1" applyFill="1" applyBorder="1" applyAlignment="1">
      <alignment horizontal="center"/>
    </xf>
    <xf numFmtId="0" fontId="15" fillId="0" borderId="5" xfId="0" applyFont="1" applyFill="1" applyBorder="1" applyAlignment="1">
      <alignment horizontal="center" vertical="center"/>
    </xf>
    <xf numFmtId="0" fontId="15" fillId="0" borderId="5" xfId="0" applyFont="1" applyFill="1" applyBorder="1" applyAlignment="1">
      <alignment horizontal="justify" vertical="top"/>
    </xf>
    <xf numFmtId="9" fontId="15" fillId="0" borderId="7" xfId="0" applyNumberFormat="1" applyFont="1" applyFill="1" applyBorder="1" applyAlignment="1">
      <alignment horizontal="center" vertical="center"/>
    </xf>
    <xf numFmtId="9" fontId="15" fillId="0" borderId="5" xfId="0" applyNumberFormat="1" applyFont="1" applyFill="1" applyBorder="1" applyAlignment="1">
      <alignment horizontal="center" vertical="center"/>
    </xf>
    <xf numFmtId="9" fontId="2" fillId="14" borderId="2" xfId="0" applyNumberFormat="1" applyFont="1" applyFill="1" applyBorder="1" applyAlignment="1">
      <alignment horizontal="center" vertical="center"/>
    </xf>
    <xf numFmtId="164" fontId="15" fillId="0" borderId="5" xfId="0" applyNumberFormat="1" applyFont="1" applyFill="1" applyBorder="1" applyAlignment="1">
      <alignment horizontal="center" vertical="center"/>
    </xf>
    <xf numFmtId="9" fontId="15" fillId="2" borderId="5" xfId="0" applyNumberFormat="1" applyFont="1" applyFill="1" applyBorder="1" applyAlignment="1">
      <alignment horizontal="center" vertical="center"/>
    </xf>
    <xf numFmtId="9" fontId="15" fillId="0" borderId="5" xfId="0" applyNumberFormat="1" applyFont="1" applyFill="1" applyBorder="1" applyAlignment="1">
      <alignment horizontal="center" vertical="center" wrapText="1"/>
    </xf>
    <xf numFmtId="9" fontId="2" fillId="14" borderId="5" xfId="0" applyNumberFormat="1" applyFont="1" applyFill="1" applyBorder="1" applyAlignment="1">
      <alignment horizontal="center" vertical="center"/>
    </xf>
    <xf numFmtId="9" fontId="15" fillId="0" borderId="5" xfId="0" applyNumberFormat="1" applyFont="1" applyBorder="1" applyAlignment="1">
      <alignment horizontal="center" vertical="center"/>
    </xf>
    <xf numFmtId="9" fontId="15" fillId="15" borderId="5" xfId="0" applyNumberFormat="1" applyFont="1" applyFill="1" applyBorder="1" applyAlignment="1">
      <alignment horizontal="center" vertical="center"/>
    </xf>
    <xf numFmtId="9" fontId="15" fillId="0" borderId="5" xfId="0" applyNumberFormat="1" applyFont="1" applyBorder="1" applyAlignment="1">
      <alignment horizontal="center" vertical="center" wrapText="1"/>
    </xf>
    <xf numFmtId="0" fontId="0" fillId="15" borderId="5" xfId="0" applyFill="1" applyBorder="1" applyAlignment="1">
      <alignment horizontal="center" vertical="center"/>
    </xf>
    <xf numFmtId="0" fontId="0" fillId="0" borderId="5" xfId="0" applyBorder="1" applyAlignment="1">
      <alignment horizontal="center" vertical="center" wrapText="1"/>
    </xf>
    <xf numFmtId="9" fontId="15" fillId="12" borderId="5" xfId="0" applyNumberFormat="1" applyFont="1" applyFill="1" applyBorder="1" applyAlignment="1">
      <alignment horizontal="center" vertical="top"/>
    </xf>
    <xf numFmtId="9" fontId="15" fillId="12" borderId="5" xfId="0" applyNumberFormat="1" applyFont="1" applyFill="1" applyBorder="1" applyAlignment="1">
      <alignment horizontal="center" vertical="top" wrapText="1"/>
    </xf>
    <xf numFmtId="0" fontId="0" fillId="0" borderId="0" xfId="0" applyFill="1"/>
    <xf numFmtId="9" fontId="0" fillId="0" borderId="0" xfId="0" applyNumberFormat="1"/>
    <xf numFmtId="9" fontId="0" fillId="0" borderId="0" xfId="0" applyNumberFormat="1" applyAlignment="1">
      <alignment wrapText="1"/>
    </xf>
    <xf numFmtId="0" fontId="2" fillId="14" borderId="5" xfId="0" applyFont="1" applyFill="1" applyBorder="1" applyAlignment="1">
      <alignment horizontal="center" vertical="center"/>
    </xf>
    <xf numFmtId="0" fontId="2" fillId="14" borderId="5" xfId="0" applyFont="1" applyFill="1" applyBorder="1" applyAlignment="1">
      <alignment horizontal="justify" vertical="top"/>
    </xf>
    <xf numFmtId="9" fontId="15" fillId="14" borderId="5" xfId="0" applyNumberFormat="1" applyFont="1" applyFill="1" applyBorder="1" applyAlignment="1">
      <alignment horizontal="center"/>
    </xf>
    <xf numFmtId="9" fontId="2" fillId="14" borderId="5" xfId="0" applyNumberFormat="1" applyFont="1" applyFill="1" applyBorder="1" applyAlignment="1">
      <alignment horizontal="center" vertical="center" wrapText="1"/>
    </xf>
    <xf numFmtId="0" fontId="0" fillId="0" borderId="5" xfId="0" applyFont="1" applyBorder="1" applyAlignment="1">
      <alignment horizontal="justify"/>
    </xf>
    <xf numFmtId="0" fontId="0" fillId="0" borderId="5" xfId="0" applyFill="1" applyBorder="1" applyAlignment="1">
      <alignment horizontal="justify"/>
    </xf>
    <xf numFmtId="9" fontId="15" fillId="12" borderId="5" xfId="0" applyNumberFormat="1" applyFont="1" applyFill="1" applyBorder="1" applyAlignment="1">
      <alignment horizontal="center"/>
    </xf>
    <xf numFmtId="9" fontId="0" fillId="16" borderId="5" xfId="0" applyNumberFormat="1" applyFill="1" applyBorder="1" applyAlignment="1">
      <alignment horizontal="center" vertical="center"/>
    </xf>
    <xf numFmtId="9" fontId="0" fillId="17" borderId="5" xfId="0" applyNumberFormat="1" applyFill="1" applyBorder="1" applyAlignment="1">
      <alignment horizontal="center" vertical="center"/>
    </xf>
    <xf numFmtId="0" fontId="0" fillId="0" borderId="5" xfId="0" applyBorder="1" applyAlignment="1">
      <alignment horizontal="justify"/>
    </xf>
    <xf numFmtId="0" fontId="1" fillId="0" borderId="5" xfId="0" applyFont="1" applyFill="1" applyBorder="1" applyAlignment="1">
      <alignment horizontal="justify"/>
    </xf>
    <xf numFmtId="0" fontId="2" fillId="14" borderId="5" xfId="0" applyFont="1" applyFill="1" applyBorder="1" applyAlignment="1">
      <alignment horizontal="center"/>
    </xf>
    <xf numFmtId="9" fontId="0" fillId="0" borderId="5" xfId="0" applyNumberFormat="1" applyBorder="1" applyAlignment="1">
      <alignment horizontal="center"/>
    </xf>
    <xf numFmtId="9" fontId="2" fillId="14" borderId="5" xfId="0" applyNumberFormat="1" applyFont="1" applyFill="1" applyBorder="1" applyAlignment="1">
      <alignment horizontal="center"/>
    </xf>
    <xf numFmtId="9" fontId="2" fillId="14" borderId="5" xfId="0" applyNumberFormat="1" applyFont="1" applyFill="1" applyBorder="1" applyAlignment="1">
      <alignment horizontal="center" wrapText="1"/>
    </xf>
    <xf numFmtId="0" fontId="0" fillId="0" borderId="5" xfId="0" applyBorder="1" applyAlignment="1">
      <alignment horizontal="center"/>
    </xf>
    <xf numFmtId="9" fontId="15" fillId="12" borderId="5" xfId="0" applyNumberFormat="1" applyFont="1" applyFill="1" applyBorder="1"/>
    <xf numFmtId="9" fontId="15" fillId="12" borderId="5" xfId="0" applyNumberFormat="1" applyFont="1" applyFill="1" applyBorder="1" applyAlignment="1">
      <alignment horizontal="center" vertical="center"/>
    </xf>
    <xf numFmtId="164" fontId="15" fillId="12" borderId="5" xfId="0" applyNumberFormat="1" applyFont="1" applyFill="1" applyBorder="1" applyAlignment="1">
      <alignment horizontal="center" vertical="center"/>
    </xf>
    <xf numFmtId="9" fontId="15" fillId="12" borderId="5" xfId="0" applyNumberFormat="1" applyFont="1" applyFill="1" applyBorder="1" applyAlignment="1">
      <alignment horizontal="center" vertical="center" wrapText="1"/>
    </xf>
    <xf numFmtId="0" fontId="0" fillId="0" borderId="0" xfId="0" applyAlignment="1">
      <alignment horizontal="justify" vertical="top"/>
    </xf>
    <xf numFmtId="0" fontId="0" fillId="14" borderId="5" xfId="0" applyFill="1" applyBorder="1" applyAlignment="1">
      <alignment horizontal="center"/>
    </xf>
    <xf numFmtId="9" fontId="15" fillId="14" borderId="5" xfId="0" applyNumberFormat="1" applyFont="1" applyFill="1" applyBorder="1" applyAlignment="1">
      <alignment horizontal="center" vertical="center"/>
    </xf>
    <xf numFmtId="9" fontId="0" fillId="14" borderId="5" xfId="0" applyNumberFormat="1" applyFill="1" applyBorder="1" applyAlignment="1">
      <alignment horizontal="center" vertical="center"/>
    </xf>
    <xf numFmtId="9" fontId="0" fillId="14" borderId="5" xfId="0" applyNumberFormat="1" applyFill="1" applyBorder="1" applyAlignment="1">
      <alignment horizontal="center"/>
    </xf>
    <xf numFmtId="9" fontId="0" fillId="14" borderId="5" xfId="0" applyNumberFormat="1" applyFill="1" applyBorder="1" applyAlignment="1">
      <alignment horizontal="center" wrapText="1"/>
    </xf>
    <xf numFmtId="9" fontId="0" fillId="16" borderId="5" xfId="0" applyNumberFormat="1" applyFill="1" applyBorder="1" applyAlignment="1">
      <alignment horizontal="center" vertical="center" wrapText="1"/>
    </xf>
    <xf numFmtId="0" fontId="2" fillId="14" borderId="5" xfId="0" applyFont="1" applyFill="1" applyBorder="1" applyAlignment="1">
      <alignment horizontal="justify"/>
    </xf>
    <xf numFmtId="9" fontId="0" fillId="15" borderId="5" xfId="0" applyNumberFormat="1" applyFill="1" applyBorder="1" applyAlignment="1">
      <alignment horizontal="center" vertical="center"/>
    </xf>
    <xf numFmtId="9" fontId="15" fillId="12" borderId="14" xfId="0" applyNumberFormat="1" applyFont="1" applyFill="1" applyBorder="1" applyAlignment="1">
      <alignment horizontal="center"/>
    </xf>
    <xf numFmtId="0" fontId="15" fillId="0" borderId="5" xfId="0" applyFont="1" applyBorder="1" applyAlignment="1">
      <alignment horizontal="justify" vertical="top"/>
    </xf>
    <xf numFmtId="9" fontId="2" fillId="0" borderId="5" xfId="0" applyNumberFormat="1" applyFont="1" applyFill="1" applyBorder="1" applyAlignment="1">
      <alignment horizontal="center" vertical="center"/>
    </xf>
    <xf numFmtId="0" fontId="2" fillId="2" borderId="5" xfId="0" applyFont="1" applyFill="1" applyBorder="1" applyAlignment="1">
      <alignment horizontal="center" vertical="center"/>
    </xf>
    <xf numFmtId="49" fontId="2" fillId="2" borderId="5" xfId="0" applyNumberFormat="1" applyFont="1" applyFill="1" applyBorder="1" applyAlignment="1">
      <alignment horizontal="justify" vertical="top" wrapText="1"/>
    </xf>
    <xf numFmtId="9" fontId="15" fillId="2" borderId="5" xfId="0" applyNumberFormat="1" applyFont="1" applyFill="1" applyBorder="1" applyAlignment="1">
      <alignment horizontal="center"/>
    </xf>
    <xf numFmtId="9" fontId="0" fillId="2" borderId="5" xfId="0" applyNumberFormat="1" applyFill="1" applyBorder="1" applyAlignment="1">
      <alignment horizontal="center" vertical="center"/>
    </xf>
    <xf numFmtId="9" fontId="0" fillId="2" borderId="5" xfId="0" applyNumberFormat="1" applyFill="1" applyBorder="1" applyAlignment="1">
      <alignment horizontal="center" vertical="center" wrapText="1"/>
    </xf>
    <xf numFmtId="9" fontId="2" fillId="2" borderId="5" xfId="0" applyNumberFormat="1" applyFont="1" applyFill="1" applyBorder="1" applyAlignment="1">
      <alignment horizontal="center" vertical="center"/>
    </xf>
    <xf numFmtId="49" fontId="0" fillId="0" borderId="5" xfId="0" applyNumberFormat="1" applyBorder="1" applyAlignment="1">
      <alignment horizontal="justify" vertical="top" wrapText="1"/>
    </xf>
    <xf numFmtId="0" fontId="0" fillId="2" borderId="5" xfId="0" applyFill="1" applyBorder="1" applyAlignment="1">
      <alignment horizontal="center" vertical="center"/>
    </xf>
    <xf numFmtId="0" fontId="0" fillId="2" borderId="5" xfId="0" applyFill="1" applyBorder="1" applyAlignment="1">
      <alignment horizontal="justify" vertical="top"/>
    </xf>
    <xf numFmtId="0" fontId="0" fillId="2" borderId="5" xfId="0" applyFill="1" applyBorder="1" applyAlignment="1">
      <alignment horizontal="center"/>
    </xf>
    <xf numFmtId="0" fontId="0" fillId="2" borderId="5" xfId="0" applyFill="1" applyBorder="1" applyAlignment="1">
      <alignment horizontal="justify"/>
    </xf>
    <xf numFmtId="9" fontId="0" fillId="2" borderId="5" xfId="0" applyNumberFormat="1" applyFill="1" applyBorder="1" applyAlignment="1">
      <alignment horizontal="center"/>
    </xf>
    <xf numFmtId="9" fontId="0" fillId="2" borderId="5" xfId="0" applyNumberFormat="1" applyFill="1" applyBorder="1" applyAlignment="1">
      <alignment horizontal="center" wrapText="1"/>
    </xf>
    <xf numFmtId="0" fontId="0" fillId="0" borderId="5" xfId="0" applyFont="1" applyBorder="1" applyAlignment="1">
      <alignment horizontal="center"/>
    </xf>
    <xf numFmtId="9" fontId="15" fillId="0" borderId="0" xfId="0" applyNumberFormat="1" applyFont="1" applyFill="1" applyBorder="1" applyAlignment="1">
      <alignment horizontal="center" vertical="center"/>
    </xf>
    <xf numFmtId="0" fontId="2" fillId="2" borderId="5" xfId="0" applyFont="1" applyFill="1" applyBorder="1" applyAlignment="1">
      <alignment horizontal="justify" vertical="top"/>
    </xf>
    <xf numFmtId="0" fontId="2" fillId="0" borderId="5" xfId="0" applyFont="1" applyFill="1" applyBorder="1" applyAlignment="1">
      <alignment horizontal="center" vertical="center"/>
    </xf>
    <xf numFmtId="9" fontId="17" fillId="0" borderId="5" xfId="0" applyNumberFormat="1" applyFont="1" applyFill="1" applyBorder="1" applyAlignment="1">
      <alignment horizontal="center"/>
    </xf>
    <xf numFmtId="9" fontId="15" fillId="0" borderId="5" xfId="0" applyNumberFormat="1" applyFont="1" applyFill="1" applyBorder="1" applyAlignment="1">
      <alignment horizontal="center"/>
    </xf>
    <xf numFmtId="0" fontId="0" fillId="0" borderId="5" xfId="0" applyFill="1" applyBorder="1" applyAlignment="1">
      <alignment horizontal="center" vertical="center"/>
    </xf>
    <xf numFmtId="0" fontId="15" fillId="0" borderId="0" xfId="0" applyFont="1" applyFill="1" applyBorder="1" applyAlignment="1">
      <alignment horizontal="center" vertical="top"/>
    </xf>
    <xf numFmtId="0" fontId="0" fillId="0" borderId="0" xfId="0" applyFill="1" applyBorder="1"/>
    <xf numFmtId="0" fontId="0" fillId="0" borderId="0" xfId="0" applyFill="1" applyBorder="1" applyAlignment="1">
      <alignment wrapText="1"/>
    </xf>
    <xf numFmtId="0" fontId="0" fillId="2" borderId="6" xfId="0" applyFill="1" applyBorder="1" applyAlignment="1">
      <alignment horizontal="center" vertical="center"/>
    </xf>
    <xf numFmtId="9" fontId="0" fillId="2" borderId="6" xfId="0" applyNumberFormat="1" applyFill="1" applyBorder="1" applyAlignment="1">
      <alignment horizontal="center" vertical="center"/>
    </xf>
    <xf numFmtId="9" fontId="0" fillId="12" borderId="6" xfId="0" applyNumberFormat="1" applyFill="1" applyBorder="1" applyAlignment="1">
      <alignment horizontal="center" vertical="center"/>
    </xf>
    <xf numFmtId="0" fontId="0" fillId="0" borderId="6" xfId="0" applyFill="1" applyBorder="1" applyAlignment="1">
      <alignment horizontal="center" vertical="center"/>
    </xf>
    <xf numFmtId="0" fontId="0" fillId="2" borderId="5" xfId="0" applyFont="1" applyFill="1" applyBorder="1" applyAlignment="1">
      <alignment horizontal="justify"/>
    </xf>
    <xf numFmtId="0" fontId="0" fillId="2" borderId="5" xfId="0" applyFill="1" applyBorder="1" applyAlignment="1">
      <alignment vertical="center"/>
    </xf>
    <xf numFmtId="0" fontId="0" fillId="2" borderId="2" xfId="0" applyFill="1" applyBorder="1" applyAlignment="1">
      <alignment horizontal="justify" vertical="top"/>
    </xf>
    <xf numFmtId="0" fontId="1" fillId="2" borderId="2" xfId="0" applyFont="1" applyFill="1" applyBorder="1" applyAlignment="1">
      <alignment horizontal="justify" vertical="top"/>
    </xf>
    <xf numFmtId="0" fontId="15" fillId="0" borderId="0" xfId="0" applyFont="1" applyBorder="1" applyAlignment="1">
      <alignment horizontal="center" vertical="top"/>
    </xf>
    <xf numFmtId="0" fontId="0" fillId="0" borderId="0" xfId="0" applyBorder="1"/>
    <xf numFmtId="0" fontId="0" fillId="0" borderId="0" xfId="0" applyBorder="1" applyAlignment="1">
      <alignment wrapText="1"/>
    </xf>
    <xf numFmtId="0" fontId="14" fillId="0" borderId="1" xfId="0" applyFont="1" applyBorder="1" applyAlignment="1">
      <alignment vertical="top"/>
    </xf>
    <xf numFmtId="0" fontId="1" fillId="2" borderId="6" xfId="0" applyFont="1" applyFill="1" applyBorder="1" applyAlignment="1">
      <alignment horizontal="center" vertical="center"/>
    </xf>
    <xf numFmtId="0" fontId="1" fillId="2" borderId="5" xfId="0" applyFont="1" applyFill="1" applyBorder="1" applyAlignment="1">
      <alignment horizontal="justify" vertical="top"/>
    </xf>
    <xf numFmtId="0" fontId="1" fillId="0" borderId="5" xfId="0" applyFont="1" applyBorder="1" applyAlignment="1">
      <alignment horizontal="justify"/>
    </xf>
    <xf numFmtId="0" fontId="1" fillId="0" borderId="6" xfId="0" applyFont="1" applyFill="1" applyBorder="1" applyAlignment="1">
      <alignment horizontal="center" vertical="center"/>
    </xf>
    <xf numFmtId="0" fontId="1" fillId="2" borderId="5" xfId="0" applyFont="1" applyFill="1" applyBorder="1" applyAlignment="1">
      <alignment horizontal="justify"/>
    </xf>
    <xf numFmtId="0" fontId="0" fillId="0" borderId="0" xfId="0" applyAlignment="1"/>
    <xf numFmtId="0" fontId="0" fillId="15" borderId="0" xfId="0" applyFill="1"/>
    <xf numFmtId="0" fontId="2" fillId="0" borderId="5" xfId="0" applyFont="1" applyBorder="1" applyAlignment="1">
      <alignment horizontal="justify" vertical="top" wrapText="1"/>
    </xf>
    <xf numFmtId="0" fontId="0" fillId="0" borderId="5" xfId="0" applyFont="1" applyBorder="1" applyAlignment="1"/>
    <xf numFmtId="0" fontId="2" fillId="0" borderId="2" xfId="0" applyFont="1" applyBorder="1" applyAlignment="1">
      <alignment horizontal="justify" vertical="top"/>
    </xf>
    <xf numFmtId="0" fontId="0" fillId="0" borderId="8" xfId="0" applyFont="1" applyBorder="1" applyAlignment="1">
      <alignment horizontal="justify" vertical="top"/>
    </xf>
    <xf numFmtId="0" fontId="0" fillId="0" borderId="2" xfId="0" applyFont="1" applyBorder="1" applyAlignment="1">
      <alignment horizontal="justify" vertical="top"/>
    </xf>
    <xf numFmtId="0" fontId="2" fillId="0" borderId="5" xfId="0" applyFont="1" applyFill="1" applyBorder="1" applyAlignment="1">
      <alignment horizontal="justify" vertical="top"/>
    </xf>
    <xf numFmtId="0" fontId="0" fillId="0" borderId="5" xfId="0" applyFont="1" applyBorder="1" applyAlignment="1">
      <alignment horizontal="justify" vertical="top"/>
    </xf>
    <xf numFmtId="0" fontId="0" fillId="0" borderId="6" xfId="0" applyFont="1" applyBorder="1" applyAlignment="1">
      <alignment horizontal="justify" vertical="top"/>
    </xf>
    <xf numFmtId="0" fontId="2" fillId="0" borderId="8" xfId="0" applyFont="1" applyFill="1" applyBorder="1" applyAlignment="1">
      <alignment horizontal="justify" vertical="top"/>
    </xf>
    <xf numFmtId="0" fontId="2" fillId="0" borderId="8" xfId="0" applyFont="1" applyBorder="1" applyAlignment="1">
      <alignment horizontal="justify" vertical="top"/>
    </xf>
    <xf numFmtId="0" fontId="2" fillId="0" borderId="6" xfId="0" applyFont="1" applyBorder="1" applyAlignment="1">
      <alignment horizontal="justify" vertical="top"/>
    </xf>
    <xf numFmtId="9" fontId="0" fillId="0" borderId="5" xfId="0" applyNumberFormat="1" applyBorder="1" applyAlignment="1">
      <alignment horizontal="center" vertical="center"/>
    </xf>
    <xf numFmtId="0" fontId="0" fillId="0" borderId="5" xfId="0" applyBorder="1" applyAlignment="1">
      <alignment horizontal="center" vertical="center"/>
    </xf>
    <xf numFmtId="0" fontId="5" fillId="0" borderId="5" xfId="0" applyFont="1" applyBorder="1" applyAlignment="1">
      <alignment horizontal="justify" vertical="top"/>
    </xf>
    <xf numFmtId="0" fontId="3" fillId="0" borderId="2" xfId="0" applyFont="1" applyBorder="1" applyAlignment="1">
      <alignment horizontal="justify" vertical="top"/>
    </xf>
    <xf numFmtId="0" fontId="5" fillId="0" borderId="2" xfId="0" applyFont="1" applyBorder="1" applyAlignment="1">
      <alignment horizontal="justify" vertical="top"/>
    </xf>
    <xf numFmtId="0" fontId="5" fillId="0" borderId="5" xfId="0" applyFont="1" applyBorder="1" applyAlignment="1"/>
    <xf numFmtId="0" fontId="0" fillId="0" borderId="5" xfId="0" applyBorder="1" applyAlignment="1"/>
    <xf numFmtId="9" fontId="5" fillId="0" borderId="5" xfId="0" applyNumberFormat="1" applyFont="1" applyBorder="1" applyAlignment="1">
      <alignment horizontal="center" vertical="center"/>
    </xf>
    <xf numFmtId="0" fontId="5" fillId="8" borderId="5" xfId="0" applyFont="1" applyFill="1" applyBorder="1" applyAlignment="1">
      <alignment horizontal="justify" vertical="top"/>
    </xf>
    <xf numFmtId="0" fontId="5" fillId="8" borderId="5" xfId="0" applyFont="1" applyFill="1" applyBorder="1" applyAlignment="1"/>
    <xf numFmtId="10" fontId="5" fillId="0" borderId="5" xfId="0" applyNumberFormat="1" applyFont="1" applyBorder="1" applyAlignment="1">
      <alignment horizontal="center" vertical="center"/>
    </xf>
    <xf numFmtId="0" fontId="5" fillId="0" borderId="5" xfId="0" applyFont="1" applyBorder="1" applyAlignment="1">
      <alignment horizontal="justify" vertical="top" wrapText="1"/>
    </xf>
    <xf numFmtId="0" fontId="5" fillId="0" borderId="5" xfId="0" applyFont="1" applyBorder="1" applyAlignment="1">
      <alignment horizontal="center" vertical="center"/>
    </xf>
    <xf numFmtId="0" fontId="4" fillId="6" borderId="5" xfId="0" applyFont="1" applyFill="1" applyBorder="1" applyAlignment="1">
      <alignment horizontal="center" vertical="center" wrapText="1"/>
    </xf>
    <xf numFmtId="0" fontId="5" fillId="6" borderId="5" xfId="0" applyFont="1" applyFill="1" applyBorder="1" applyAlignment="1">
      <alignment horizontal="center" vertical="center" wrapText="1"/>
    </xf>
    <xf numFmtId="0" fontId="4" fillId="6" borderId="5" xfId="0" applyFont="1" applyFill="1" applyBorder="1" applyAlignment="1">
      <alignment horizontal="center" vertical="center"/>
    </xf>
    <xf numFmtId="0" fontId="5" fillId="6" borderId="5" xfId="0" applyFont="1" applyFill="1" applyBorder="1" applyAlignment="1">
      <alignment horizontal="center" vertical="center"/>
    </xf>
    <xf numFmtId="0" fontId="3" fillId="0" borderId="2" xfId="0" applyFont="1" applyFill="1" applyBorder="1" applyAlignment="1">
      <alignment horizontal="justify" vertical="top"/>
    </xf>
    <xf numFmtId="0" fontId="3" fillId="0" borderId="8" xfId="0" applyFont="1" applyBorder="1" applyAlignment="1">
      <alignment horizontal="justify" vertical="top"/>
    </xf>
    <xf numFmtId="0" fontId="3" fillId="0" borderId="6" xfId="0" applyFont="1" applyBorder="1" applyAlignment="1">
      <alignment horizontal="justify" vertical="top"/>
    </xf>
    <xf numFmtId="0" fontId="5" fillId="0" borderId="8" xfId="0" applyFont="1" applyBorder="1" applyAlignment="1"/>
    <xf numFmtId="0" fontId="5" fillId="0" borderId="6" xfId="0" applyFont="1" applyBorder="1" applyAlignment="1"/>
    <xf numFmtId="0" fontId="5" fillId="3" borderId="2" xfId="0" applyFont="1" applyFill="1" applyBorder="1" applyAlignment="1">
      <alignment horizontal="justify" vertical="top"/>
    </xf>
    <xf numFmtId="0" fontId="5" fillId="3" borderId="8" xfId="0" applyFont="1" applyFill="1" applyBorder="1" applyAlignment="1"/>
    <xf numFmtId="0" fontId="5" fillId="3" borderId="6" xfId="0" applyFont="1" applyFill="1" applyBorder="1" applyAlignment="1"/>
    <xf numFmtId="17" fontId="6" fillId="0" borderId="2" xfId="0" applyNumberFormat="1" applyFont="1" applyBorder="1" applyAlignment="1">
      <alignment horizontal="center" vertical="center"/>
    </xf>
    <xf numFmtId="0" fontId="5" fillId="0" borderId="8" xfId="0" applyFont="1" applyBorder="1" applyAlignment="1">
      <alignment horizontal="center" vertical="center"/>
    </xf>
    <xf numFmtId="0" fontId="5" fillId="0" borderId="6" xfId="0" applyFont="1" applyBorder="1" applyAlignment="1">
      <alignment horizontal="center" vertical="center"/>
    </xf>
    <xf numFmtId="17" fontId="6" fillId="0" borderId="7" xfId="0" applyNumberFormat="1" applyFont="1" applyBorder="1" applyAlignment="1">
      <alignment horizontal="center" vertical="center"/>
    </xf>
    <xf numFmtId="0" fontId="5" fillId="0" borderId="9" xfId="0" applyFont="1" applyBorder="1" applyAlignment="1">
      <alignment horizontal="center" vertical="center"/>
    </xf>
    <xf numFmtId="0" fontId="5" fillId="0" borderId="10" xfId="0" applyFont="1" applyBorder="1" applyAlignment="1">
      <alignment horizontal="center" vertical="center"/>
    </xf>
    <xf numFmtId="9" fontId="5" fillId="0" borderId="5" xfId="0" applyNumberFormat="1" applyFont="1" applyBorder="1" applyAlignment="1">
      <alignment horizontal="center" vertical="top"/>
    </xf>
    <xf numFmtId="9" fontId="5" fillId="0" borderId="5" xfId="0" applyNumberFormat="1" applyFont="1" applyBorder="1" applyAlignment="1">
      <alignment horizontal="center"/>
    </xf>
    <xf numFmtId="0" fontId="4" fillId="4" borderId="5" xfId="0" applyFont="1" applyFill="1" applyBorder="1" applyAlignment="1">
      <alignment horizontal="center" vertical="center"/>
    </xf>
    <xf numFmtId="0" fontId="5" fillId="4" borderId="5" xfId="0" applyFont="1" applyFill="1" applyBorder="1" applyAlignment="1">
      <alignment horizontal="center" vertical="center"/>
    </xf>
    <xf numFmtId="0" fontId="4" fillId="5" borderId="5" xfId="0" applyFont="1" applyFill="1" applyBorder="1" applyAlignment="1">
      <alignment horizontal="center" vertical="center"/>
    </xf>
    <xf numFmtId="0" fontId="5" fillId="5" borderId="5" xfId="0" applyFont="1" applyFill="1" applyBorder="1" applyAlignment="1">
      <alignment horizontal="center" vertical="center"/>
    </xf>
    <xf numFmtId="0" fontId="4" fillId="2" borderId="5" xfId="0" applyFont="1" applyFill="1" applyBorder="1" applyAlignment="1">
      <alignment horizontal="center" vertical="center"/>
    </xf>
    <xf numFmtId="0" fontId="5" fillId="2" borderId="5" xfId="0" applyFont="1" applyFill="1" applyBorder="1" applyAlignment="1">
      <alignment horizontal="center" vertical="center"/>
    </xf>
    <xf numFmtId="0" fontId="4" fillId="3" borderId="5" xfId="0" applyFont="1" applyFill="1" applyBorder="1" applyAlignment="1">
      <alignment horizontal="center" vertical="center"/>
    </xf>
    <xf numFmtId="0" fontId="5" fillId="3" borderId="5" xfId="0" applyFont="1" applyFill="1" applyBorder="1" applyAlignment="1">
      <alignment horizontal="center" vertical="center"/>
    </xf>
    <xf numFmtId="0" fontId="4" fillId="2" borderId="2" xfId="0" applyFont="1" applyFill="1" applyBorder="1" applyAlignment="1">
      <alignment horizontal="center" vertical="center"/>
    </xf>
    <xf numFmtId="0" fontId="5" fillId="2" borderId="6"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0" fillId="0" borderId="3" xfId="0" applyBorder="1" applyAlignment="1"/>
    <xf numFmtId="0" fontId="0" fillId="0" borderId="4" xfId="0" applyBorder="1" applyAlignment="1"/>
    <xf numFmtId="0" fontId="0" fillId="0" borderId="14" xfId="0" applyBorder="1" applyAlignment="1"/>
    <xf numFmtId="0" fontId="15" fillId="12" borderId="3" xfId="0" applyFont="1" applyFill="1" applyBorder="1" applyAlignment="1">
      <alignment horizontal="center" vertical="center"/>
    </xf>
    <xf numFmtId="0" fontId="15" fillId="12" borderId="14" xfId="0" applyFont="1" applyFill="1" applyBorder="1" applyAlignment="1">
      <alignment horizontal="center" vertical="center"/>
    </xf>
    <xf numFmtId="0" fontId="15" fillId="5" borderId="5" xfId="0" applyFont="1" applyFill="1" applyBorder="1" applyAlignment="1">
      <alignment horizontal="center" vertical="top" wrapText="1"/>
    </xf>
    <xf numFmtId="0" fontId="15" fillId="13" borderId="5" xfId="0" applyFont="1" applyFill="1" applyBorder="1" applyAlignment="1">
      <alignment horizontal="center" vertical="top" wrapText="1"/>
    </xf>
    <xf numFmtId="0" fontId="15" fillId="11" borderId="5" xfId="0" applyFont="1" applyFill="1" applyBorder="1" applyAlignment="1">
      <alignment horizontal="center" vertical="top" wrapText="1"/>
    </xf>
    <xf numFmtId="0" fontId="15" fillId="7" borderId="5" xfId="0" applyFont="1" applyFill="1" applyBorder="1" applyAlignment="1">
      <alignment horizontal="center" vertical="center" wrapText="1"/>
    </xf>
    <xf numFmtId="9" fontId="0" fillId="2" borderId="2" xfId="0" applyNumberFormat="1" applyFill="1" applyBorder="1" applyAlignment="1">
      <alignment horizontal="center" vertical="center" wrapText="1"/>
    </xf>
    <xf numFmtId="9" fontId="0" fillId="2" borderId="8" xfId="0" applyNumberFormat="1" applyFill="1" applyBorder="1" applyAlignment="1">
      <alignment horizontal="center" vertical="center" wrapText="1"/>
    </xf>
    <xf numFmtId="9" fontId="0" fillId="2" borderId="6" xfId="0" applyNumberFormat="1" applyFill="1" applyBorder="1" applyAlignment="1">
      <alignment horizontal="center" vertical="center" wrapText="1"/>
    </xf>
    <xf numFmtId="0" fontId="14" fillId="0" borderId="0" xfId="0" applyFont="1" applyAlignment="1">
      <alignment horizontal="center"/>
    </xf>
    <xf numFmtId="0" fontId="15" fillId="12" borderId="2" xfId="0" applyFont="1" applyFill="1" applyBorder="1" applyAlignment="1">
      <alignment horizontal="center" vertical="center"/>
    </xf>
    <xf numFmtId="0" fontId="0" fillId="12" borderId="6" xfId="0" applyFill="1" applyBorder="1" applyAlignment="1">
      <alignment horizontal="center" vertical="center"/>
    </xf>
    <xf numFmtId="0" fontId="15" fillId="12" borderId="4" xfId="0" applyFont="1" applyFill="1" applyBorder="1" applyAlignment="1">
      <alignment horizontal="center" vertical="center"/>
    </xf>
    <xf numFmtId="0" fontId="14" fillId="0" borderId="0" xfId="0" applyFont="1" applyAlignment="1">
      <alignment horizontal="justify" vertical="center" wrapText="1"/>
    </xf>
    <xf numFmtId="0" fontId="14" fillId="0" borderId="0" xfId="0" applyFont="1" applyAlignment="1">
      <alignment horizontal="justify" vertical="center"/>
    </xf>
    <xf numFmtId="0" fontId="14" fillId="0" borderId="1" xfId="0" applyFont="1" applyBorder="1" applyAlignment="1">
      <alignment horizontal="center" vertical="top"/>
    </xf>
    <xf numFmtId="9" fontId="0" fillId="0" borderId="3" xfId="0" applyNumberFormat="1" applyBorder="1" applyAlignment="1">
      <alignment horizontal="center"/>
    </xf>
    <xf numFmtId="9" fontId="0" fillId="0" borderId="4" xfId="0" applyNumberFormat="1" applyBorder="1" applyAlignment="1">
      <alignment horizontal="center"/>
    </xf>
    <xf numFmtId="0" fontId="14" fillId="0" borderId="0" xfId="0" applyFont="1" applyAlignment="1">
      <alignment horizontal="justify" vertical="top"/>
    </xf>
    <xf numFmtId="0" fontId="14" fillId="0" borderId="0" xfId="0" applyFont="1" applyAlignment="1">
      <alignment horizontal="center" wrapText="1"/>
    </xf>
    <xf numFmtId="9" fontId="15" fillId="12" borderId="5" xfId="0" applyNumberFormat="1" applyFont="1" applyFill="1" applyBorder="1" applyAlignment="1">
      <alignment horizontal="center" vertical="center"/>
    </xf>
    <xf numFmtId="9" fontId="0" fillId="12" borderId="5" xfId="0" applyNumberFormat="1" applyFill="1" applyBorder="1" applyAlignment="1">
      <alignment horizontal="center" vertical="center"/>
    </xf>
    <xf numFmtId="0" fontId="15" fillId="0" borderId="5" xfId="0" applyFont="1" applyBorder="1" applyAlignment="1">
      <alignment horizontal="left" vertical="center"/>
    </xf>
    <xf numFmtId="0" fontId="0" fillId="0" borderId="5" xfId="0" applyBorder="1" applyAlignment="1">
      <alignment horizontal="left" vertical="center"/>
    </xf>
    <xf numFmtId="9" fontId="15" fillId="0" borderId="7" xfId="0" applyNumberFormat="1" applyFont="1" applyFill="1" applyBorder="1" applyAlignment="1">
      <alignment horizontal="center" vertical="center"/>
    </xf>
    <xf numFmtId="0" fontId="0" fillId="0" borderId="10" xfId="0" applyFill="1" applyBorder="1" applyAlignment="1">
      <alignment horizontal="center" vertical="center"/>
    </xf>
    <xf numFmtId="9" fontId="15" fillId="0" borderId="5" xfId="0" applyNumberFormat="1" applyFont="1" applyBorder="1" applyAlignment="1">
      <alignment horizontal="center" vertical="center"/>
    </xf>
    <xf numFmtId="0" fontId="15" fillId="12" borderId="5" xfId="0" applyFont="1" applyFill="1" applyBorder="1" applyAlignment="1">
      <alignment horizontal="center" vertical="center"/>
    </xf>
    <xf numFmtId="9" fontId="15" fillId="12" borderId="7" xfId="0" applyNumberFormat="1" applyFont="1" applyFill="1" applyBorder="1" applyAlignment="1">
      <alignment horizontal="center" vertical="center"/>
    </xf>
    <xf numFmtId="0" fontId="0" fillId="12" borderId="10" xfId="0" applyFill="1" applyBorder="1" applyAlignment="1">
      <alignment horizontal="center" vertical="center"/>
    </xf>
    <xf numFmtId="0" fontId="15" fillId="12" borderId="7" xfId="0" applyFont="1" applyFill="1" applyBorder="1" applyAlignment="1">
      <alignment horizontal="center" vertical="center"/>
    </xf>
    <xf numFmtId="0" fontId="0" fillId="12" borderId="13" xfId="0" applyFill="1" applyBorder="1" applyAlignment="1">
      <alignment horizontal="center" vertical="center"/>
    </xf>
    <xf numFmtId="0" fontId="0" fillId="12" borderId="15" xfId="0" applyFill="1" applyBorder="1" applyAlignment="1">
      <alignment horizontal="center" vertical="center"/>
    </xf>
    <xf numFmtId="0" fontId="15" fillId="12" borderId="3" xfId="0" applyFont="1" applyFill="1" applyBorder="1" applyAlignment="1">
      <alignment horizontal="justify" vertical="top"/>
    </xf>
    <xf numFmtId="0" fontId="15" fillId="12" borderId="4" xfId="0" applyFont="1" applyFill="1" applyBorder="1" applyAlignment="1">
      <alignment horizontal="justify" vertical="top"/>
    </xf>
    <xf numFmtId="0" fontId="15" fillId="12" borderId="14" xfId="0" applyFont="1" applyFill="1" applyBorder="1" applyAlignment="1">
      <alignment horizontal="justify" vertical="top"/>
    </xf>
  </cellXfs>
  <cellStyles count="2">
    <cellStyle name="Normal" xfId="0" builtinId="0"/>
    <cellStyle name="Normal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08"/>
  <sheetViews>
    <sheetView topLeftCell="A91" zoomScale="78" zoomScaleNormal="78" workbookViewId="0">
      <selection activeCell="S19" sqref="S19"/>
    </sheetView>
  </sheetViews>
  <sheetFormatPr baseColWidth="10" defaultRowHeight="15" x14ac:dyDescent="0.25"/>
  <cols>
    <col min="1" max="1" width="25.7109375" style="1" customWidth="1"/>
    <col min="2" max="3" width="27.5703125" style="1" customWidth="1"/>
    <col min="4" max="4" width="13.28515625" style="1" customWidth="1"/>
    <col min="5" max="5" width="11.42578125" style="1" customWidth="1"/>
    <col min="6" max="6" width="20.28515625" style="1" customWidth="1"/>
    <col min="7" max="7" width="25" style="1" hidden="1" customWidth="1"/>
    <col min="8" max="10" width="29.28515625" style="1" hidden="1" customWidth="1"/>
    <col min="11" max="11" width="31.7109375" style="1" hidden="1" customWidth="1"/>
    <col min="12" max="12" width="37.5703125" style="1" hidden="1" customWidth="1"/>
    <col min="13" max="13" width="30" style="1" hidden="1" customWidth="1"/>
    <col min="14" max="14" width="37" style="1" hidden="1" customWidth="1"/>
    <col min="15" max="15" width="27.140625" style="1" hidden="1" customWidth="1"/>
    <col min="16" max="16" width="29.7109375" style="1" hidden="1" customWidth="1"/>
    <col min="17" max="17" width="34.85546875" style="1" hidden="1" customWidth="1"/>
    <col min="18" max="18" width="40" style="1" hidden="1" customWidth="1"/>
    <col min="19" max="19" width="35.42578125" style="1" customWidth="1"/>
    <col min="20" max="20" width="14.85546875" style="1" customWidth="1"/>
    <col min="21" max="21" width="26.42578125" style="1" customWidth="1"/>
    <col min="22" max="16384" width="11.42578125" style="1"/>
  </cols>
  <sheetData>
    <row r="1" spans="1:21" ht="28.5" x14ac:dyDescent="0.45">
      <c r="A1" s="107" t="s">
        <v>373</v>
      </c>
    </row>
    <row r="2" spans="1:21" ht="28.5" x14ac:dyDescent="0.45">
      <c r="A2" s="107" t="s">
        <v>374</v>
      </c>
    </row>
    <row r="3" spans="1:21" ht="28.5" x14ac:dyDescent="0.45">
      <c r="A3" s="107" t="s">
        <v>375</v>
      </c>
    </row>
    <row r="5" spans="1:21" ht="31.5" customHeight="1" x14ac:dyDescent="0.25">
      <c r="A5" s="255" t="s">
        <v>0</v>
      </c>
      <c r="B5" s="255" t="s">
        <v>1</v>
      </c>
      <c r="C5" s="255" t="s">
        <v>2</v>
      </c>
      <c r="D5" s="257" t="s">
        <v>3</v>
      </c>
      <c r="E5" s="258"/>
      <c r="F5" s="251" t="s">
        <v>4</v>
      </c>
      <c r="G5" s="251" t="s">
        <v>5</v>
      </c>
      <c r="H5" s="251" t="s">
        <v>6</v>
      </c>
      <c r="I5" s="251" t="s">
        <v>7</v>
      </c>
      <c r="J5" s="253" t="s">
        <v>8</v>
      </c>
      <c r="K5" s="253" t="s">
        <v>9</v>
      </c>
      <c r="L5" s="253" t="s">
        <v>7</v>
      </c>
      <c r="M5" s="247" t="s">
        <v>10</v>
      </c>
      <c r="N5" s="247" t="s">
        <v>11</v>
      </c>
      <c r="O5" s="247" t="s">
        <v>7</v>
      </c>
      <c r="P5" s="249" t="s">
        <v>12</v>
      </c>
      <c r="Q5" s="249" t="s">
        <v>13</v>
      </c>
      <c r="R5" s="249" t="s">
        <v>14</v>
      </c>
      <c r="S5" s="229" t="s">
        <v>15</v>
      </c>
      <c r="T5" s="227" t="s">
        <v>16</v>
      </c>
      <c r="U5" s="229" t="s">
        <v>17</v>
      </c>
    </row>
    <row r="6" spans="1:21" ht="30.75" customHeight="1" x14ac:dyDescent="0.25">
      <c r="A6" s="256"/>
      <c r="B6" s="256"/>
      <c r="C6" s="256"/>
      <c r="D6" s="2" t="s">
        <v>18</v>
      </c>
      <c r="E6" s="3" t="s">
        <v>19</v>
      </c>
      <c r="F6" s="252"/>
      <c r="G6" s="252"/>
      <c r="H6" s="252"/>
      <c r="I6" s="252"/>
      <c r="J6" s="254"/>
      <c r="K6" s="254"/>
      <c r="L6" s="254"/>
      <c r="M6" s="248"/>
      <c r="N6" s="248"/>
      <c r="O6" s="248"/>
      <c r="P6" s="250"/>
      <c r="Q6" s="250"/>
      <c r="R6" s="250"/>
      <c r="S6" s="230"/>
      <c r="T6" s="228"/>
      <c r="U6" s="230"/>
    </row>
    <row r="7" spans="1:21" ht="15" customHeight="1" x14ac:dyDescent="0.25">
      <c r="A7" s="231" t="s">
        <v>20</v>
      </c>
      <c r="B7" s="218" t="s">
        <v>21</v>
      </c>
      <c r="C7" s="236" t="s">
        <v>22</v>
      </c>
      <c r="D7" s="239">
        <v>41275</v>
      </c>
      <c r="E7" s="242">
        <v>44896</v>
      </c>
      <c r="F7" s="216" t="s">
        <v>23</v>
      </c>
      <c r="G7" s="216" t="s">
        <v>24</v>
      </c>
      <c r="H7" s="245"/>
      <c r="I7" s="216"/>
      <c r="J7" s="225" t="s">
        <v>25</v>
      </c>
      <c r="K7" s="224">
        <v>1</v>
      </c>
      <c r="L7" s="216"/>
      <c r="M7" s="225" t="s">
        <v>26</v>
      </c>
      <c r="N7" s="226" t="s">
        <v>27</v>
      </c>
      <c r="O7" s="216"/>
      <c r="P7" s="216" t="s">
        <v>28</v>
      </c>
      <c r="Q7" s="221">
        <v>1</v>
      </c>
      <c r="R7" s="216"/>
      <c r="S7" s="225" t="s">
        <v>29</v>
      </c>
      <c r="T7" s="224">
        <v>1</v>
      </c>
      <c r="U7" s="216"/>
    </row>
    <row r="8" spans="1:21" x14ac:dyDescent="0.25">
      <c r="A8" s="232"/>
      <c r="B8" s="234"/>
      <c r="C8" s="237"/>
      <c r="D8" s="240"/>
      <c r="E8" s="243"/>
      <c r="F8" s="219"/>
      <c r="G8" s="219"/>
      <c r="H8" s="246"/>
      <c r="I8" s="219"/>
      <c r="J8" s="219"/>
      <c r="K8" s="224"/>
      <c r="L8" s="219"/>
      <c r="M8" s="219"/>
      <c r="N8" s="226"/>
      <c r="O8" s="219"/>
      <c r="P8" s="219"/>
      <c r="Q8" s="221"/>
      <c r="R8" s="219"/>
      <c r="S8" s="219"/>
      <c r="T8" s="224"/>
      <c r="U8" s="219"/>
    </row>
    <row r="9" spans="1:21" ht="142.5" customHeight="1" x14ac:dyDescent="0.25">
      <c r="A9" s="233"/>
      <c r="B9" s="235"/>
      <c r="C9" s="238"/>
      <c r="D9" s="241"/>
      <c r="E9" s="244"/>
      <c r="F9" s="219"/>
      <c r="G9" s="219"/>
      <c r="H9" s="246"/>
      <c r="I9" s="219"/>
      <c r="J9" s="219"/>
      <c r="K9" s="224"/>
      <c r="L9" s="219"/>
      <c r="M9" s="219"/>
      <c r="N9" s="226"/>
      <c r="O9" s="219"/>
      <c r="P9" s="219"/>
      <c r="Q9" s="221"/>
      <c r="R9" s="219"/>
      <c r="S9" s="219"/>
      <c r="T9" s="224"/>
      <c r="U9" s="219"/>
    </row>
    <row r="10" spans="1:21" ht="141" customHeight="1" x14ac:dyDescent="0.25">
      <c r="A10" s="4" t="s">
        <v>30</v>
      </c>
      <c r="B10" s="5" t="s">
        <v>31</v>
      </c>
      <c r="C10" s="6" t="s">
        <v>32</v>
      </c>
      <c r="D10" s="7">
        <v>42370</v>
      </c>
      <c r="E10" s="8">
        <v>44896</v>
      </c>
      <c r="F10" s="216" t="s">
        <v>33</v>
      </c>
      <c r="G10" s="9"/>
      <c r="H10" s="10"/>
      <c r="I10" s="9"/>
      <c r="J10" s="11" t="s">
        <v>34</v>
      </c>
      <c r="K10" s="12" t="s">
        <v>35</v>
      </c>
      <c r="L10" s="9"/>
      <c r="M10" s="216" t="s">
        <v>36</v>
      </c>
      <c r="N10" s="9"/>
      <c r="O10" s="9"/>
      <c r="P10" s="216" t="s">
        <v>34</v>
      </c>
      <c r="Q10" s="221" t="s">
        <v>37</v>
      </c>
      <c r="R10" s="216"/>
      <c r="S10" s="222"/>
      <c r="T10" s="224">
        <v>0</v>
      </c>
      <c r="U10" s="216" t="s">
        <v>38</v>
      </c>
    </row>
    <row r="11" spans="1:21" ht="141" customHeight="1" x14ac:dyDescent="0.25">
      <c r="A11" s="217" t="s">
        <v>30</v>
      </c>
      <c r="B11" s="5" t="s">
        <v>31</v>
      </c>
      <c r="C11" s="6" t="s">
        <v>39</v>
      </c>
      <c r="D11" s="7">
        <v>42736</v>
      </c>
      <c r="E11" s="8">
        <v>44896</v>
      </c>
      <c r="F11" s="219"/>
      <c r="G11" s="9"/>
      <c r="H11" s="10"/>
      <c r="I11" s="9"/>
      <c r="J11" s="5" t="s">
        <v>40</v>
      </c>
      <c r="K11" s="9" t="s">
        <v>41</v>
      </c>
      <c r="L11" s="9"/>
      <c r="M11" s="219"/>
      <c r="N11" s="9"/>
      <c r="O11" s="9"/>
      <c r="P11" s="219" t="s">
        <v>42</v>
      </c>
      <c r="Q11" s="221"/>
      <c r="R11" s="219"/>
      <c r="S11" s="223"/>
      <c r="T11" s="224"/>
      <c r="U11" s="219"/>
    </row>
    <row r="12" spans="1:21" ht="123.75" customHeight="1" x14ac:dyDescent="0.25">
      <c r="A12" s="212"/>
      <c r="B12" s="5" t="s">
        <v>31</v>
      </c>
      <c r="C12" s="6" t="s">
        <v>43</v>
      </c>
      <c r="D12" s="7">
        <v>42736</v>
      </c>
      <c r="E12" s="8">
        <v>44896</v>
      </c>
      <c r="F12" s="219"/>
      <c r="G12" s="9"/>
      <c r="H12" s="10"/>
      <c r="I12" s="9"/>
      <c r="J12" s="13" t="s">
        <v>44</v>
      </c>
      <c r="K12" s="12" t="s">
        <v>35</v>
      </c>
      <c r="L12" s="9"/>
      <c r="M12" s="219"/>
      <c r="N12" s="9"/>
      <c r="O12" s="9"/>
      <c r="P12" s="219" t="s">
        <v>42</v>
      </c>
      <c r="Q12" s="221"/>
      <c r="R12" s="219"/>
      <c r="S12" s="223"/>
      <c r="T12" s="224"/>
      <c r="U12" s="219"/>
    </row>
    <row r="13" spans="1:21" ht="114" hidden="1" customHeight="1" x14ac:dyDescent="0.25">
      <c r="A13" s="213"/>
      <c r="B13" s="5" t="s">
        <v>31</v>
      </c>
      <c r="C13" s="6" t="s">
        <v>45</v>
      </c>
      <c r="D13" s="7">
        <v>42736</v>
      </c>
      <c r="E13" s="8">
        <v>44896</v>
      </c>
      <c r="F13" s="14" t="s">
        <v>46</v>
      </c>
      <c r="G13" s="9"/>
      <c r="H13" s="10"/>
      <c r="I13" s="9"/>
      <c r="J13" s="13" t="s">
        <v>47</v>
      </c>
      <c r="K13" s="12" t="s">
        <v>35</v>
      </c>
      <c r="L13" s="9"/>
      <c r="M13" s="220"/>
      <c r="N13" s="9"/>
      <c r="O13" s="9"/>
      <c r="P13" s="15" t="s">
        <v>42</v>
      </c>
      <c r="Q13" s="214"/>
      <c r="R13" s="220"/>
      <c r="S13" s="4" t="s">
        <v>48</v>
      </c>
      <c r="T13" s="16"/>
      <c r="U13" s="14"/>
    </row>
    <row r="14" spans="1:21" ht="121.5" hidden="1" customHeight="1" x14ac:dyDescent="0.25">
      <c r="A14" s="217" t="s">
        <v>20</v>
      </c>
      <c r="B14" s="218" t="s">
        <v>49</v>
      </c>
      <c r="C14" s="13" t="s">
        <v>50</v>
      </c>
      <c r="D14" s="17">
        <v>40909</v>
      </c>
      <c r="E14" s="18">
        <v>41061</v>
      </c>
      <c r="F14" s="4" t="s">
        <v>51</v>
      </c>
      <c r="G14" s="19"/>
      <c r="H14" s="20" t="s">
        <v>52</v>
      </c>
      <c r="I14" s="19"/>
      <c r="J14" s="13"/>
      <c r="K14" s="21">
        <v>1</v>
      </c>
      <c r="L14" s="9"/>
      <c r="M14" s="13" t="s">
        <v>42</v>
      </c>
      <c r="N14" s="9"/>
      <c r="O14" s="9"/>
      <c r="P14" s="15" t="s">
        <v>42</v>
      </c>
      <c r="Q14" s="22" t="s">
        <v>37</v>
      </c>
      <c r="R14" s="23"/>
      <c r="S14" s="4"/>
      <c r="T14" s="24"/>
      <c r="U14" s="4"/>
    </row>
    <row r="15" spans="1:21" ht="179.25" customHeight="1" x14ac:dyDescent="0.25">
      <c r="A15" s="212"/>
      <c r="B15" s="206"/>
      <c r="C15" s="6" t="s">
        <v>53</v>
      </c>
      <c r="D15" s="17">
        <v>40909</v>
      </c>
      <c r="E15" s="18">
        <v>41244</v>
      </c>
      <c r="F15" s="4" t="s">
        <v>51</v>
      </c>
      <c r="G15" s="19"/>
      <c r="H15" s="25"/>
      <c r="I15" s="19"/>
      <c r="J15" s="26" t="s">
        <v>54</v>
      </c>
      <c r="K15" s="21">
        <v>1</v>
      </c>
      <c r="L15" s="9"/>
      <c r="M15" s="27" t="s">
        <v>55</v>
      </c>
      <c r="N15" s="28" t="s">
        <v>27</v>
      </c>
      <c r="O15" s="9"/>
      <c r="P15" s="27" t="s">
        <v>56</v>
      </c>
      <c r="Q15" s="29">
        <v>1</v>
      </c>
      <c r="R15" s="27"/>
      <c r="S15" s="30" t="s">
        <v>57</v>
      </c>
      <c r="T15" s="24">
        <v>1</v>
      </c>
      <c r="U15" s="4"/>
    </row>
    <row r="16" spans="1:21" ht="96" customHeight="1" x14ac:dyDescent="0.25">
      <c r="A16" s="212"/>
      <c r="B16" s="210"/>
      <c r="C16" s="6" t="s">
        <v>58</v>
      </c>
      <c r="D16" s="17">
        <v>40909</v>
      </c>
      <c r="E16" s="18">
        <v>44896</v>
      </c>
      <c r="F16" s="4" t="s">
        <v>51</v>
      </c>
      <c r="G16" s="19"/>
      <c r="H16" s="25"/>
      <c r="I16" s="19"/>
      <c r="J16" s="26" t="s">
        <v>59</v>
      </c>
      <c r="K16" s="21">
        <v>1</v>
      </c>
      <c r="L16" s="9"/>
      <c r="M16" s="31" t="s">
        <v>59</v>
      </c>
      <c r="N16" s="28" t="s">
        <v>27</v>
      </c>
      <c r="O16" s="9"/>
      <c r="P16" s="27" t="s">
        <v>60</v>
      </c>
      <c r="Q16" s="29">
        <v>1</v>
      </c>
      <c r="R16" s="27"/>
      <c r="S16" s="30" t="s">
        <v>59</v>
      </c>
      <c r="T16" s="24">
        <v>1</v>
      </c>
      <c r="U16" s="4"/>
    </row>
    <row r="17" spans="1:21" ht="168.75" hidden="1" customHeight="1" x14ac:dyDescent="0.25">
      <c r="A17" s="212"/>
      <c r="B17" s="218" t="s">
        <v>61</v>
      </c>
      <c r="C17" s="13" t="s">
        <v>62</v>
      </c>
      <c r="D17" s="17">
        <v>40909</v>
      </c>
      <c r="E17" s="18">
        <v>41609</v>
      </c>
      <c r="F17" s="4" t="s">
        <v>51</v>
      </c>
      <c r="G17" s="19"/>
      <c r="H17" s="25"/>
      <c r="I17" s="19"/>
      <c r="J17" s="26" t="s">
        <v>63</v>
      </c>
      <c r="K17" s="21">
        <v>1</v>
      </c>
      <c r="L17" s="9"/>
      <c r="M17" s="13" t="s">
        <v>42</v>
      </c>
      <c r="N17" s="9"/>
      <c r="O17" s="9"/>
      <c r="P17" s="13" t="s">
        <v>42</v>
      </c>
      <c r="Q17" s="22" t="s">
        <v>37</v>
      </c>
      <c r="R17" s="23"/>
      <c r="S17" s="4" t="s">
        <v>48</v>
      </c>
      <c r="T17" s="24"/>
      <c r="U17" s="4"/>
    </row>
    <row r="18" spans="1:21" ht="152.25" hidden="1" customHeight="1" x14ac:dyDescent="0.25">
      <c r="A18" s="212"/>
      <c r="B18" s="206"/>
      <c r="C18" s="6" t="s">
        <v>64</v>
      </c>
      <c r="D18" s="17"/>
      <c r="E18" s="18"/>
      <c r="F18" s="4" t="s">
        <v>51</v>
      </c>
      <c r="G18" s="19"/>
      <c r="H18" s="25"/>
      <c r="I18" s="19"/>
      <c r="J18" s="19" t="s">
        <v>42</v>
      </c>
      <c r="K18" s="9"/>
      <c r="L18" s="9"/>
      <c r="M18" s="13" t="s">
        <v>42</v>
      </c>
      <c r="N18" s="9"/>
      <c r="O18" s="9"/>
      <c r="P18" s="13" t="s">
        <v>42</v>
      </c>
      <c r="Q18" s="22"/>
      <c r="R18" s="23"/>
      <c r="S18" s="4" t="s">
        <v>48</v>
      </c>
      <c r="T18" s="24"/>
      <c r="U18" s="4"/>
    </row>
    <row r="19" spans="1:21" ht="101.25" customHeight="1" x14ac:dyDescent="0.25">
      <c r="A19" s="212"/>
      <c r="B19" s="206"/>
      <c r="C19" s="6" t="s">
        <v>65</v>
      </c>
      <c r="D19" s="17">
        <v>40909</v>
      </c>
      <c r="E19" s="18">
        <v>44896</v>
      </c>
      <c r="F19" s="4" t="s">
        <v>46</v>
      </c>
      <c r="G19" s="19"/>
      <c r="H19" s="25"/>
      <c r="I19" s="19"/>
      <c r="J19" s="19" t="s">
        <v>42</v>
      </c>
      <c r="K19" s="9"/>
      <c r="L19" s="9"/>
      <c r="M19" s="27" t="s">
        <v>66</v>
      </c>
      <c r="N19" s="28" t="s">
        <v>27</v>
      </c>
      <c r="O19" s="9"/>
      <c r="P19" s="13" t="s">
        <v>42</v>
      </c>
      <c r="Q19" s="29" t="s">
        <v>37</v>
      </c>
      <c r="R19" s="27"/>
      <c r="S19" s="32" t="s">
        <v>67</v>
      </c>
      <c r="T19" s="24">
        <v>1</v>
      </c>
      <c r="U19" s="4"/>
    </row>
    <row r="20" spans="1:21" ht="104.25" customHeight="1" x14ac:dyDescent="0.25">
      <c r="A20" s="212"/>
      <c r="B20" s="206"/>
      <c r="C20" s="6" t="s">
        <v>68</v>
      </c>
      <c r="D20" s="17">
        <v>40909</v>
      </c>
      <c r="E20" s="18">
        <v>44896</v>
      </c>
      <c r="F20" s="4" t="s">
        <v>51</v>
      </c>
      <c r="G20" s="19"/>
      <c r="H20" s="25"/>
      <c r="I20" s="19"/>
      <c r="J20" s="19" t="s">
        <v>42</v>
      </c>
      <c r="K20" s="9"/>
      <c r="L20" s="9"/>
      <c r="M20" s="9" t="s">
        <v>42</v>
      </c>
      <c r="N20" s="9"/>
      <c r="O20" s="9"/>
      <c r="P20" s="33" t="s">
        <v>69</v>
      </c>
      <c r="Q20" s="22">
        <v>1</v>
      </c>
      <c r="R20" s="23"/>
      <c r="S20" s="32" t="s">
        <v>67</v>
      </c>
      <c r="T20" s="24">
        <v>1</v>
      </c>
      <c r="U20" s="4"/>
    </row>
    <row r="21" spans="1:21" ht="138.75" customHeight="1" x14ac:dyDescent="0.25">
      <c r="A21" s="212"/>
      <c r="B21" s="210"/>
      <c r="C21" s="6" t="s">
        <v>70</v>
      </c>
      <c r="D21" s="17">
        <v>40909</v>
      </c>
      <c r="E21" s="18">
        <v>44896</v>
      </c>
      <c r="F21" s="4" t="s">
        <v>51</v>
      </c>
      <c r="G21" s="19"/>
      <c r="H21" s="25"/>
      <c r="I21" s="19"/>
      <c r="J21" s="19" t="s">
        <v>71</v>
      </c>
      <c r="K21" s="9"/>
      <c r="L21" s="9"/>
      <c r="M21" s="33" t="s">
        <v>72</v>
      </c>
      <c r="N21" s="28" t="s">
        <v>27</v>
      </c>
      <c r="O21" s="9"/>
      <c r="P21" s="9" t="s">
        <v>42</v>
      </c>
      <c r="Q21" s="34" t="s">
        <v>37</v>
      </c>
      <c r="R21" s="33"/>
      <c r="S21" s="30" t="s">
        <v>73</v>
      </c>
      <c r="T21" s="24">
        <v>1</v>
      </c>
      <c r="U21" s="4"/>
    </row>
    <row r="22" spans="1:21" ht="88.5" customHeight="1" x14ac:dyDescent="0.25">
      <c r="A22" s="212"/>
      <c r="B22" s="218" t="s">
        <v>74</v>
      </c>
      <c r="C22" s="6" t="s">
        <v>75</v>
      </c>
      <c r="D22" s="17">
        <v>40909</v>
      </c>
      <c r="E22" s="18">
        <v>44896</v>
      </c>
      <c r="F22" s="4" t="s">
        <v>51</v>
      </c>
      <c r="G22" s="19"/>
      <c r="H22" s="25"/>
      <c r="I22" s="19"/>
      <c r="J22" s="35" t="s">
        <v>76</v>
      </c>
      <c r="K22" s="21">
        <v>1</v>
      </c>
      <c r="L22" s="9"/>
      <c r="M22" s="27" t="s">
        <v>77</v>
      </c>
      <c r="N22" s="28" t="s">
        <v>27</v>
      </c>
      <c r="O22" s="9"/>
      <c r="P22" s="27" t="s">
        <v>78</v>
      </c>
      <c r="Q22" s="22">
        <v>1</v>
      </c>
      <c r="R22" s="5"/>
      <c r="S22" s="30" t="s">
        <v>79</v>
      </c>
      <c r="T22" s="24">
        <v>1</v>
      </c>
      <c r="U22" s="4"/>
    </row>
    <row r="23" spans="1:21" ht="130.5" customHeight="1" x14ac:dyDescent="0.25">
      <c r="A23" s="213"/>
      <c r="B23" s="210"/>
      <c r="C23" s="6" t="s">
        <v>80</v>
      </c>
      <c r="D23" s="17">
        <v>40909</v>
      </c>
      <c r="E23" s="18">
        <v>44896</v>
      </c>
      <c r="F23" s="4" t="s">
        <v>51</v>
      </c>
      <c r="G23" s="19"/>
      <c r="H23" s="25"/>
      <c r="I23" s="19"/>
      <c r="J23" s="35" t="s">
        <v>81</v>
      </c>
      <c r="K23" s="9"/>
      <c r="L23" s="9"/>
      <c r="M23" s="27" t="s">
        <v>77</v>
      </c>
      <c r="N23" s="28" t="s">
        <v>27</v>
      </c>
      <c r="O23" s="9"/>
      <c r="P23" s="27" t="s">
        <v>78</v>
      </c>
      <c r="Q23" s="29">
        <v>1</v>
      </c>
      <c r="R23" s="27"/>
      <c r="S23" s="30" t="s">
        <v>79</v>
      </c>
      <c r="T23" s="24">
        <v>1</v>
      </c>
      <c r="U23" s="4"/>
    </row>
    <row r="24" spans="1:21" ht="39.75" customHeight="1" x14ac:dyDescent="0.25">
      <c r="A24" s="36"/>
      <c r="B24" s="36"/>
      <c r="C24" s="36"/>
      <c r="D24" s="36"/>
      <c r="E24" s="36"/>
      <c r="F24" s="37"/>
      <c r="G24" s="37"/>
      <c r="H24" s="38"/>
      <c r="I24" s="37"/>
      <c r="J24" s="37"/>
      <c r="K24" s="37"/>
      <c r="L24" s="37"/>
      <c r="M24" s="37"/>
      <c r="N24" s="37"/>
      <c r="O24" s="37"/>
      <c r="P24" s="37"/>
      <c r="Q24" s="39"/>
      <c r="R24" s="37"/>
      <c r="S24" s="37"/>
      <c r="T24" s="40"/>
      <c r="U24" s="37"/>
    </row>
    <row r="25" spans="1:21" ht="105" customHeight="1" x14ac:dyDescent="0.25">
      <c r="A25" s="41" t="s">
        <v>30</v>
      </c>
      <c r="B25" s="42" t="s">
        <v>82</v>
      </c>
      <c r="C25" s="43" t="s">
        <v>83</v>
      </c>
      <c r="D25" s="44">
        <v>40909</v>
      </c>
      <c r="E25" s="45">
        <v>44896</v>
      </c>
      <c r="F25" s="46" t="s">
        <v>33</v>
      </c>
      <c r="G25" s="19"/>
      <c r="H25" s="47">
        <v>1</v>
      </c>
      <c r="I25" s="19"/>
      <c r="J25" s="48" t="s">
        <v>84</v>
      </c>
      <c r="K25" s="21">
        <v>1</v>
      </c>
      <c r="L25" s="9"/>
      <c r="M25" s="49" t="s">
        <v>85</v>
      </c>
      <c r="N25" s="28" t="s">
        <v>27</v>
      </c>
      <c r="O25" s="9"/>
      <c r="P25" s="50" t="s">
        <v>86</v>
      </c>
      <c r="Q25" s="51">
        <v>1</v>
      </c>
      <c r="R25" s="52"/>
      <c r="S25" s="50" t="s">
        <v>87</v>
      </c>
      <c r="T25" s="53">
        <v>1</v>
      </c>
      <c r="U25" s="46"/>
    </row>
    <row r="26" spans="1:21" ht="153" customHeight="1" x14ac:dyDescent="0.25">
      <c r="A26" s="41" t="s">
        <v>30</v>
      </c>
      <c r="B26" s="42" t="s">
        <v>88</v>
      </c>
      <c r="C26" s="54" t="s">
        <v>89</v>
      </c>
      <c r="D26" s="55">
        <v>40909</v>
      </c>
      <c r="E26" s="56">
        <v>43070</v>
      </c>
      <c r="F26" s="46" t="s">
        <v>33</v>
      </c>
      <c r="G26" s="19"/>
      <c r="H26" s="47">
        <v>1</v>
      </c>
      <c r="I26" s="19"/>
      <c r="J26" s="57" t="s">
        <v>90</v>
      </c>
      <c r="K26" s="21">
        <v>1</v>
      </c>
      <c r="L26" s="9"/>
      <c r="M26" s="58" t="s">
        <v>90</v>
      </c>
      <c r="N26" s="28" t="s">
        <v>27</v>
      </c>
      <c r="O26" s="9"/>
      <c r="P26" s="59" t="s">
        <v>91</v>
      </c>
      <c r="Q26" s="60">
        <v>1</v>
      </c>
      <c r="R26" s="59"/>
      <c r="S26" s="50" t="s">
        <v>92</v>
      </c>
      <c r="T26" s="53">
        <v>1</v>
      </c>
      <c r="U26" s="46"/>
    </row>
    <row r="27" spans="1:21" ht="87.75" customHeight="1" x14ac:dyDescent="0.25">
      <c r="A27" s="41" t="s">
        <v>93</v>
      </c>
      <c r="B27" s="42" t="s">
        <v>88</v>
      </c>
      <c r="C27" s="54" t="s">
        <v>94</v>
      </c>
      <c r="D27" s="55">
        <v>41275</v>
      </c>
      <c r="E27" s="56">
        <v>44896</v>
      </c>
      <c r="F27" s="46" t="s">
        <v>33</v>
      </c>
      <c r="G27" s="19"/>
      <c r="H27" s="25"/>
      <c r="I27" s="19"/>
      <c r="J27" s="13" t="s">
        <v>95</v>
      </c>
      <c r="K27" s="61">
        <v>0.35</v>
      </c>
      <c r="L27" s="62" t="s">
        <v>96</v>
      </c>
      <c r="M27" s="27" t="s">
        <v>97</v>
      </c>
      <c r="N27" s="9"/>
      <c r="O27" s="63" t="s">
        <v>98</v>
      </c>
      <c r="P27" s="59" t="s">
        <v>42</v>
      </c>
      <c r="Q27" s="60" t="s">
        <v>37</v>
      </c>
      <c r="R27" s="59"/>
      <c r="S27" s="46" t="s">
        <v>99</v>
      </c>
      <c r="T27" s="53">
        <v>1</v>
      </c>
      <c r="U27" s="46"/>
    </row>
    <row r="28" spans="1:21" ht="78" customHeight="1" x14ac:dyDescent="0.25">
      <c r="A28" s="205" t="s">
        <v>30</v>
      </c>
      <c r="B28" s="207" t="s">
        <v>82</v>
      </c>
      <c r="C28" s="46" t="s">
        <v>100</v>
      </c>
      <c r="D28" s="64">
        <v>40909</v>
      </c>
      <c r="E28" s="65">
        <v>44896</v>
      </c>
      <c r="F28" s="46" t="s">
        <v>101</v>
      </c>
      <c r="G28" s="19"/>
      <c r="H28" s="47">
        <v>1</v>
      </c>
      <c r="I28" s="19"/>
      <c r="J28" s="19" t="s">
        <v>42</v>
      </c>
      <c r="K28" s="9"/>
      <c r="L28" s="9"/>
      <c r="M28" s="66"/>
      <c r="N28" s="9"/>
      <c r="O28" s="9"/>
      <c r="P28" s="5"/>
      <c r="Q28" s="22">
        <v>1</v>
      </c>
      <c r="R28" s="5"/>
      <c r="S28" s="67" t="s">
        <v>102</v>
      </c>
      <c r="T28" s="53">
        <v>1</v>
      </c>
      <c r="U28" s="46"/>
    </row>
    <row r="29" spans="1:21" ht="86.25" customHeight="1" x14ac:dyDescent="0.25">
      <c r="A29" s="206"/>
      <c r="B29" s="206"/>
      <c r="C29" s="43" t="s">
        <v>103</v>
      </c>
      <c r="D29" s="68">
        <v>40909</v>
      </c>
      <c r="E29" s="69">
        <v>44896</v>
      </c>
      <c r="F29" s="46" t="s">
        <v>33</v>
      </c>
      <c r="G29" s="19"/>
      <c r="H29" s="25"/>
      <c r="I29" s="19"/>
      <c r="J29" s="13" t="s">
        <v>104</v>
      </c>
      <c r="K29" s="70">
        <v>0.55000000000000004</v>
      </c>
      <c r="L29" s="62" t="s">
        <v>105</v>
      </c>
      <c r="M29" s="27" t="s">
        <v>104</v>
      </c>
      <c r="N29" s="9"/>
      <c r="O29" s="71" t="s">
        <v>106</v>
      </c>
      <c r="P29" s="52" t="s">
        <v>104</v>
      </c>
      <c r="Q29" s="51" t="s">
        <v>37</v>
      </c>
      <c r="R29" s="52"/>
      <c r="S29" s="32" t="s">
        <v>107</v>
      </c>
      <c r="T29" s="53">
        <v>0.25</v>
      </c>
      <c r="U29" s="32" t="s">
        <v>108</v>
      </c>
    </row>
    <row r="30" spans="1:21" ht="132" customHeight="1" x14ac:dyDescent="0.25">
      <c r="A30" s="206"/>
      <c r="B30" s="210"/>
      <c r="C30" s="43" t="s">
        <v>109</v>
      </c>
      <c r="D30" s="68">
        <v>40909</v>
      </c>
      <c r="E30" s="69">
        <v>44896</v>
      </c>
      <c r="F30" s="46" t="s">
        <v>33</v>
      </c>
      <c r="G30" s="19"/>
      <c r="H30" s="20" t="s">
        <v>110</v>
      </c>
      <c r="I30" s="19"/>
      <c r="J30" s="27" t="s">
        <v>111</v>
      </c>
      <c r="K30" s="21">
        <v>1</v>
      </c>
      <c r="L30" s="9"/>
      <c r="M30" s="27" t="s">
        <v>111</v>
      </c>
      <c r="N30" s="28" t="s">
        <v>27</v>
      </c>
      <c r="O30" s="9"/>
      <c r="P30" s="50" t="s">
        <v>112</v>
      </c>
      <c r="Q30" s="51">
        <v>1</v>
      </c>
      <c r="R30" s="52"/>
      <c r="S30" s="72" t="s">
        <v>113</v>
      </c>
      <c r="T30" s="53">
        <v>1</v>
      </c>
      <c r="U30" s="46"/>
    </row>
    <row r="31" spans="1:21" ht="120" customHeight="1" x14ac:dyDescent="0.25">
      <c r="A31" s="206"/>
      <c r="B31" s="207" t="s">
        <v>114</v>
      </c>
      <c r="C31" s="43" t="s">
        <v>115</v>
      </c>
      <c r="D31" s="68">
        <v>40909</v>
      </c>
      <c r="E31" s="69">
        <v>44896</v>
      </c>
      <c r="F31" s="4" t="s">
        <v>51</v>
      </c>
      <c r="G31" s="50" t="s">
        <v>116</v>
      </c>
      <c r="H31" s="25"/>
      <c r="I31" s="19"/>
      <c r="J31" s="27" t="s">
        <v>117</v>
      </c>
      <c r="K31" s="73">
        <v>0.25</v>
      </c>
      <c r="L31" s="62" t="s">
        <v>118</v>
      </c>
      <c r="M31" s="27" t="s">
        <v>119</v>
      </c>
      <c r="N31" s="28" t="s">
        <v>27</v>
      </c>
      <c r="O31" s="9"/>
      <c r="P31" s="27" t="s">
        <v>120</v>
      </c>
      <c r="Q31" s="22">
        <v>0.33</v>
      </c>
      <c r="R31" s="27" t="s">
        <v>121</v>
      </c>
      <c r="S31" s="13" t="s">
        <v>122</v>
      </c>
      <c r="T31" s="24">
        <v>1</v>
      </c>
      <c r="U31" s="4"/>
    </row>
    <row r="32" spans="1:21" ht="81.75" hidden="1" customHeight="1" x14ac:dyDescent="0.25">
      <c r="A32" s="206"/>
      <c r="B32" s="206"/>
      <c r="C32" s="46" t="s">
        <v>123</v>
      </c>
      <c r="D32" s="68">
        <v>40909</v>
      </c>
      <c r="E32" s="69">
        <v>44896</v>
      </c>
      <c r="F32" s="4" t="s">
        <v>51</v>
      </c>
      <c r="G32" s="19"/>
      <c r="H32" s="25"/>
      <c r="I32" s="19"/>
      <c r="J32" s="27" t="s">
        <v>124</v>
      </c>
      <c r="K32" s="21">
        <v>1</v>
      </c>
      <c r="L32" s="9"/>
      <c r="M32" s="9" t="s">
        <v>42</v>
      </c>
      <c r="N32" s="9"/>
      <c r="O32" s="9"/>
      <c r="P32" s="9" t="s">
        <v>42</v>
      </c>
      <c r="Q32" s="22" t="s">
        <v>37</v>
      </c>
      <c r="R32" s="23"/>
      <c r="S32" s="4" t="s">
        <v>48</v>
      </c>
      <c r="T32" s="24"/>
      <c r="U32" s="4"/>
    </row>
    <row r="33" spans="1:21" ht="136.5" hidden="1" customHeight="1" x14ac:dyDescent="0.25">
      <c r="A33" s="206"/>
      <c r="B33" s="206"/>
      <c r="C33" s="46" t="s">
        <v>125</v>
      </c>
      <c r="D33" s="68">
        <v>40909</v>
      </c>
      <c r="E33" s="69">
        <v>44896</v>
      </c>
      <c r="F33" s="4" t="s">
        <v>51</v>
      </c>
      <c r="G33" s="19"/>
      <c r="H33" s="47">
        <v>1</v>
      </c>
      <c r="I33" s="19"/>
      <c r="J33" s="27" t="s">
        <v>126</v>
      </c>
      <c r="K33" s="21">
        <v>1</v>
      </c>
      <c r="L33" s="9"/>
      <c r="M33" s="9" t="s">
        <v>42</v>
      </c>
      <c r="N33" s="9"/>
      <c r="O33" s="9"/>
      <c r="P33" s="9" t="s">
        <v>42</v>
      </c>
      <c r="Q33" s="22" t="s">
        <v>37</v>
      </c>
      <c r="R33" s="23"/>
      <c r="S33" s="4" t="s">
        <v>48</v>
      </c>
      <c r="T33" s="24"/>
      <c r="U33" s="4"/>
    </row>
    <row r="34" spans="1:21" ht="104.25" customHeight="1" x14ac:dyDescent="0.25">
      <c r="A34" s="206"/>
      <c r="B34" s="206"/>
      <c r="C34" s="43" t="s">
        <v>127</v>
      </c>
      <c r="D34" s="68">
        <v>40909</v>
      </c>
      <c r="E34" s="69">
        <v>44896</v>
      </c>
      <c r="F34" s="4" t="s">
        <v>51</v>
      </c>
      <c r="G34" s="19"/>
      <c r="H34" s="25"/>
      <c r="I34" s="19"/>
      <c r="J34" s="27" t="s">
        <v>128</v>
      </c>
      <c r="K34" s="73">
        <v>0.25</v>
      </c>
      <c r="L34" s="62" t="s">
        <v>118</v>
      </c>
      <c r="M34" s="27" t="s">
        <v>129</v>
      </c>
      <c r="N34" s="28" t="s">
        <v>27</v>
      </c>
      <c r="O34" s="9"/>
      <c r="P34" s="74" t="s">
        <v>130</v>
      </c>
      <c r="Q34" s="22">
        <v>1</v>
      </c>
      <c r="R34" s="5"/>
      <c r="S34" s="67" t="s">
        <v>131</v>
      </c>
      <c r="T34" s="24">
        <v>1</v>
      </c>
      <c r="U34" s="4"/>
    </row>
    <row r="35" spans="1:21" ht="88.5" customHeight="1" x14ac:dyDescent="0.25">
      <c r="A35" s="210"/>
      <c r="B35" s="210"/>
      <c r="C35" s="43" t="s">
        <v>132</v>
      </c>
      <c r="D35" s="68">
        <v>40909</v>
      </c>
      <c r="E35" s="69">
        <v>44896</v>
      </c>
      <c r="F35" s="4" t="s">
        <v>51</v>
      </c>
      <c r="G35" s="19"/>
      <c r="H35" s="25"/>
      <c r="I35" s="19"/>
      <c r="J35" s="46" t="s">
        <v>133</v>
      </c>
      <c r="K35" s="73">
        <v>0</v>
      </c>
      <c r="L35" s="62" t="s">
        <v>134</v>
      </c>
      <c r="M35" s="27" t="s">
        <v>129</v>
      </c>
      <c r="N35" s="28" t="s">
        <v>27</v>
      </c>
      <c r="O35" s="9"/>
      <c r="P35" s="74" t="s">
        <v>130</v>
      </c>
      <c r="Q35" s="29">
        <v>1</v>
      </c>
      <c r="R35" s="27"/>
      <c r="S35" s="67" t="s">
        <v>131</v>
      </c>
      <c r="T35" s="24">
        <v>1</v>
      </c>
      <c r="U35" s="4"/>
    </row>
    <row r="36" spans="1:21" ht="139.5" customHeight="1" x14ac:dyDescent="0.25">
      <c r="A36" s="42"/>
      <c r="B36" s="42"/>
      <c r="C36" s="43" t="s">
        <v>135</v>
      </c>
      <c r="D36" s="68">
        <v>40909</v>
      </c>
      <c r="E36" s="69">
        <v>42705</v>
      </c>
      <c r="F36" s="46" t="s">
        <v>136</v>
      </c>
      <c r="G36" s="19"/>
      <c r="H36" s="47">
        <v>0.89</v>
      </c>
      <c r="I36" s="19"/>
      <c r="J36" s="75"/>
      <c r="K36" s="21">
        <v>0.82</v>
      </c>
      <c r="L36" s="62" t="s">
        <v>137</v>
      </c>
      <c r="M36" s="27" t="s">
        <v>138</v>
      </c>
      <c r="N36" s="76" t="s">
        <v>139</v>
      </c>
      <c r="O36" s="77" t="s">
        <v>140</v>
      </c>
      <c r="P36" s="27" t="s">
        <v>138</v>
      </c>
      <c r="Q36" s="22">
        <v>0.99</v>
      </c>
      <c r="R36" s="78" t="s">
        <v>141</v>
      </c>
      <c r="S36" s="46" t="s">
        <v>142</v>
      </c>
      <c r="T36" s="53">
        <v>1</v>
      </c>
      <c r="U36" s="46"/>
    </row>
    <row r="37" spans="1:21" ht="114" customHeight="1" x14ac:dyDescent="0.25">
      <c r="A37" s="42"/>
      <c r="B37" s="42"/>
      <c r="C37" s="79" t="s">
        <v>143</v>
      </c>
      <c r="D37" s="68">
        <v>40909</v>
      </c>
      <c r="E37" s="69">
        <v>42705</v>
      </c>
      <c r="F37" s="46" t="s">
        <v>136</v>
      </c>
      <c r="G37" s="19"/>
      <c r="H37" s="47">
        <v>1</v>
      </c>
      <c r="I37" s="19"/>
      <c r="J37" s="75"/>
      <c r="K37" s="21">
        <v>1</v>
      </c>
      <c r="L37" s="9"/>
      <c r="M37" s="27" t="s">
        <v>138</v>
      </c>
      <c r="N37" s="28" t="s">
        <v>27</v>
      </c>
      <c r="O37" s="15"/>
      <c r="P37" s="27" t="s">
        <v>138</v>
      </c>
      <c r="Q37" s="22">
        <v>1</v>
      </c>
      <c r="R37" s="5"/>
      <c r="S37" s="46" t="s">
        <v>142</v>
      </c>
      <c r="T37" s="53">
        <v>1</v>
      </c>
      <c r="U37" s="46"/>
    </row>
    <row r="38" spans="1:21" ht="34.5" customHeight="1" x14ac:dyDescent="0.25">
      <c r="A38" s="36"/>
      <c r="B38" s="36"/>
      <c r="C38" s="36"/>
      <c r="D38" s="36"/>
      <c r="E38" s="36"/>
      <c r="F38" s="37"/>
      <c r="G38" s="37"/>
      <c r="H38" s="38"/>
      <c r="I38" s="37"/>
      <c r="J38" s="37"/>
      <c r="K38" s="37"/>
      <c r="L38" s="37"/>
      <c r="M38" s="37"/>
      <c r="N38" s="37"/>
      <c r="O38" s="37"/>
      <c r="P38" s="37"/>
      <c r="Q38" s="39"/>
      <c r="R38" s="37"/>
      <c r="S38" s="37"/>
      <c r="T38" s="40"/>
      <c r="U38" s="37"/>
    </row>
    <row r="39" spans="1:21" ht="107.25" customHeight="1" x14ac:dyDescent="0.25">
      <c r="A39" s="216" t="s">
        <v>144</v>
      </c>
      <c r="B39" s="207" t="s">
        <v>145</v>
      </c>
      <c r="C39" s="54" t="s">
        <v>146</v>
      </c>
      <c r="D39" s="68">
        <v>40909</v>
      </c>
      <c r="E39" s="69">
        <v>44896</v>
      </c>
      <c r="F39" s="46" t="s">
        <v>147</v>
      </c>
      <c r="G39" s="19"/>
      <c r="H39" s="47">
        <v>0.5</v>
      </c>
      <c r="I39" s="46" t="s">
        <v>148</v>
      </c>
      <c r="J39" s="19" t="s">
        <v>48</v>
      </c>
      <c r="K39" s="21">
        <v>0.5</v>
      </c>
      <c r="L39" s="9"/>
      <c r="M39" s="80" t="s">
        <v>149</v>
      </c>
      <c r="N39" s="28" t="s">
        <v>27</v>
      </c>
      <c r="O39" s="9"/>
      <c r="P39" s="80" t="s">
        <v>149</v>
      </c>
      <c r="Q39" s="81">
        <v>1</v>
      </c>
      <c r="R39" s="80"/>
      <c r="S39" s="82" t="s">
        <v>150</v>
      </c>
      <c r="T39" s="53">
        <v>1</v>
      </c>
      <c r="U39" s="46"/>
    </row>
    <row r="40" spans="1:21" ht="90" customHeight="1" x14ac:dyDescent="0.25">
      <c r="A40" s="209"/>
      <c r="B40" s="206"/>
      <c r="C40" s="54" t="s">
        <v>151</v>
      </c>
      <c r="D40" s="68">
        <v>40909</v>
      </c>
      <c r="E40" s="69">
        <v>44896</v>
      </c>
      <c r="F40" s="46" t="s">
        <v>147</v>
      </c>
      <c r="G40" s="19"/>
      <c r="H40" s="25"/>
      <c r="I40" s="19"/>
      <c r="J40" s="46" t="s">
        <v>152</v>
      </c>
      <c r="K40" s="21">
        <v>1</v>
      </c>
      <c r="L40" s="42" t="s">
        <v>153</v>
      </c>
      <c r="M40" s="80" t="s">
        <v>154</v>
      </c>
      <c r="N40" s="28" t="s">
        <v>27</v>
      </c>
      <c r="O40" s="9"/>
      <c r="P40" s="80" t="s">
        <v>154</v>
      </c>
      <c r="Q40" s="81">
        <v>1</v>
      </c>
      <c r="R40" s="80"/>
      <c r="S40" s="82" t="s">
        <v>155</v>
      </c>
      <c r="T40" s="53">
        <v>1</v>
      </c>
      <c r="U40" s="46"/>
    </row>
    <row r="41" spans="1:21" ht="117" customHeight="1" thickBot="1" x14ac:dyDescent="0.3">
      <c r="A41" s="209"/>
      <c r="B41" s="206"/>
      <c r="C41" s="43" t="s">
        <v>156</v>
      </c>
      <c r="D41" s="68">
        <v>40909</v>
      </c>
      <c r="E41" s="69">
        <v>44896</v>
      </c>
      <c r="F41" s="46" t="s">
        <v>147</v>
      </c>
      <c r="G41" s="19"/>
      <c r="H41" s="25"/>
      <c r="I41" s="19"/>
      <c r="J41" s="46" t="s">
        <v>157</v>
      </c>
      <c r="K41" s="21">
        <v>0.5</v>
      </c>
      <c r="L41" s="9"/>
      <c r="M41" s="27" t="s">
        <v>158</v>
      </c>
      <c r="N41" s="28" t="s">
        <v>27</v>
      </c>
      <c r="O41" s="9"/>
      <c r="P41" s="80" t="s">
        <v>154</v>
      </c>
      <c r="Q41" s="81">
        <v>1</v>
      </c>
      <c r="R41" s="80"/>
      <c r="S41" s="46"/>
      <c r="T41" s="53"/>
      <c r="U41" s="46"/>
    </row>
    <row r="42" spans="1:21" ht="55.5" hidden="1" customHeight="1" x14ac:dyDescent="0.25">
      <c r="A42" s="209"/>
      <c r="B42" s="206"/>
      <c r="C42" s="46" t="s">
        <v>159</v>
      </c>
      <c r="D42" s="68">
        <v>40909</v>
      </c>
      <c r="E42" s="69" t="s">
        <v>160</v>
      </c>
      <c r="F42" s="46" t="s">
        <v>147</v>
      </c>
      <c r="G42" s="19"/>
      <c r="H42" s="47">
        <v>1</v>
      </c>
      <c r="I42" s="19"/>
      <c r="J42" s="19" t="s">
        <v>48</v>
      </c>
      <c r="K42" s="21"/>
      <c r="L42" s="9"/>
      <c r="M42" s="9" t="s">
        <v>42</v>
      </c>
      <c r="N42" s="9"/>
      <c r="O42" s="9"/>
      <c r="P42" s="9" t="s">
        <v>42</v>
      </c>
      <c r="Q42" s="22" t="s">
        <v>37</v>
      </c>
      <c r="R42" s="23"/>
      <c r="S42" s="46" t="s">
        <v>48</v>
      </c>
      <c r="T42" s="53"/>
      <c r="U42" s="46"/>
    </row>
    <row r="43" spans="1:21" ht="77.25" hidden="1" customHeight="1" x14ac:dyDescent="0.25">
      <c r="A43" s="209"/>
      <c r="B43" s="210"/>
      <c r="C43" s="43" t="s">
        <v>161</v>
      </c>
      <c r="D43" s="68">
        <v>40909</v>
      </c>
      <c r="E43" s="69" t="s">
        <v>160</v>
      </c>
      <c r="F43" s="46" t="s">
        <v>147</v>
      </c>
      <c r="G43" s="19"/>
      <c r="H43" s="47">
        <v>0</v>
      </c>
      <c r="I43" s="46" t="s">
        <v>162</v>
      </c>
      <c r="J43" s="19" t="s">
        <v>48</v>
      </c>
      <c r="K43" s="21"/>
      <c r="L43" s="9"/>
      <c r="M43" s="9" t="s">
        <v>42</v>
      </c>
      <c r="N43" s="9"/>
      <c r="O43" s="9"/>
      <c r="P43" s="9" t="s">
        <v>42</v>
      </c>
      <c r="Q43" s="22" t="s">
        <v>37</v>
      </c>
      <c r="R43" s="5"/>
      <c r="S43" s="46" t="s">
        <v>48</v>
      </c>
      <c r="T43" s="53"/>
      <c r="U43" s="46"/>
    </row>
    <row r="44" spans="1:21" ht="68.25" hidden="1" customHeight="1" x14ac:dyDescent="0.25">
      <c r="A44" s="209"/>
      <c r="B44" s="207" t="s">
        <v>163</v>
      </c>
      <c r="C44" s="46" t="s">
        <v>164</v>
      </c>
      <c r="D44" s="68">
        <v>41061</v>
      </c>
      <c r="E44" s="69">
        <v>41487</v>
      </c>
      <c r="F44" s="46" t="s">
        <v>147</v>
      </c>
      <c r="G44" s="19"/>
      <c r="H44" s="25"/>
      <c r="I44" s="19"/>
      <c r="J44" s="46" t="s">
        <v>165</v>
      </c>
      <c r="K44" s="21">
        <v>1</v>
      </c>
      <c r="L44" s="9"/>
      <c r="M44" s="9" t="s">
        <v>42</v>
      </c>
      <c r="N44" s="9"/>
      <c r="O44" s="9"/>
      <c r="P44" s="9" t="s">
        <v>42</v>
      </c>
      <c r="Q44" s="22" t="s">
        <v>37</v>
      </c>
      <c r="R44" s="23"/>
      <c r="S44" s="46" t="s">
        <v>48</v>
      </c>
      <c r="T44" s="53"/>
      <c r="U44" s="46"/>
    </row>
    <row r="45" spans="1:21" ht="83.25" hidden="1" customHeight="1" x14ac:dyDescent="0.25">
      <c r="A45" s="209"/>
      <c r="B45" s="206"/>
      <c r="C45" s="46" t="s">
        <v>166</v>
      </c>
      <c r="D45" s="68">
        <v>41061</v>
      </c>
      <c r="E45" s="69">
        <v>41487</v>
      </c>
      <c r="F45" s="46" t="s">
        <v>147</v>
      </c>
      <c r="G45" s="19"/>
      <c r="H45" s="25"/>
      <c r="I45" s="19"/>
      <c r="J45" s="46" t="s">
        <v>167</v>
      </c>
      <c r="K45" s="21">
        <v>1</v>
      </c>
      <c r="L45" s="9"/>
      <c r="M45" s="9" t="s">
        <v>42</v>
      </c>
      <c r="N45" s="9"/>
      <c r="O45" s="9"/>
      <c r="P45" s="9" t="s">
        <v>42</v>
      </c>
      <c r="Q45" s="22" t="s">
        <v>37</v>
      </c>
      <c r="R45" s="23"/>
      <c r="S45" s="46" t="s">
        <v>48</v>
      </c>
      <c r="T45" s="53"/>
      <c r="U45" s="46"/>
    </row>
    <row r="46" spans="1:21" ht="96.75" hidden="1" customHeight="1" thickBot="1" x14ac:dyDescent="0.3">
      <c r="A46" s="209"/>
      <c r="B46" s="210"/>
      <c r="C46" s="46" t="s">
        <v>168</v>
      </c>
      <c r="D46" s="68">
        <v>41061</v>
      </c>
      <c r="E46" s="69">
        <v>41609</v>
      </c>
      <c r="F46" s="46" t="s">
        <v>147</v>
      </c>
      <c r="G46" s="19"/>
      <c r="H46" s="25"/>
      <c r="I46" s="19"/>
      <c r="J46" s="46" t="s">
        <v>169</v>
      </c>
      <c r="K46" s="21">
        <v>1</v>
      </c>
      <c r="L46" s="9"/>
      <c r="M46" s="9" t="s">
        <v>42</v>
      </c>
      <c r="N46" s="9"/>
      <c r="O46" s="9"/>
      <c r="P46" s="9" t="s">
        <v>42</v>
      </c>
      <c r="Q46" s="22" t="s">
        <v>37</v>
      </c>
      <c r="R46" s="5"/>
      <c r="S46" s="46" t="s">
        <v>48</v>
      </c>
      <c r="T46" s="53"/>
      <c r="U46" s="46"/>
    </row>
    <row r="47" spans="1:21" ht="85.5" customHeight="1" x14ac:dyDescent="0.25">
      <c r="A47" s="209"/>
      <c r="B47" s="209" t="s">
        <v>170</v>
      </c>
      <c r="C47" s="43" t="s">
        <v>171</v>
      </c>
      <c r="D47" s="68">
        <v>41275</v>
      </c>
      <c r="E47" s="69">
        <v>44896</v>
      </c>
      <c r="F47" s="46" t="s">
        <v>172</v>
      </c>
      <c r="G47" s="19"/>
      <c r="H47" s="25"/>
      <c r="I47" s="19"/>
      <c r="J47" s="46" t="s">
        <v>173</v>
      </c>
      <c r="K47" s="21">
        <v>1</v>
      </c>
      <c r="L47" s="19"/>
      <c r="M47" s="83" t="s">
        <v>174</v>
      </c>
      <c r="N47" s="28" t="s">
        <v>27</v>
      </c>
      <c r="O47" s="9"/>
      <c r="P47" s="84" t="s">
        <v>174</v>
      </c>
      <c r="Q47" s="85">
        <v>1</v>
      </c>
      <c r="R47" s="84"/>
      <c r="S47" s="86" t="s">
        <v>175</v>
      </c>
      <c r="T47" s="53">
        <v>1</v>
      </c>
      <c r="U47" s="46"/>
    </row>
    <row r="48" spans="1:21" ht="243" hidden="1" customHeight="1" x14ac:dyDescent="0.25">
      <c r="A48" s="209"/>
      <c r="B48" s="204"/>
      <c r="C48" s="46" t="s">
        <v>176</v>
      </c>
      <c r="D48" s="68">
        <v>41275</v>
      </c>
      <c r="E48" s="69">
        <v>41244</v>
      </c>
      <c r="F48" s="46" t="s">
        <v>172</v>
      </c>
      <c r="G48" s="19"/>
      <c r="H48" s="47">
        <v>0.75</v>
      </c>
      <c r="I48" s="46" t="s">
        <v>177</v>
      </c>
      <c r="J48" s="46" t="s">
        <v>178</v>
      </c>
      <c r="K48" s="21">
        <v>1</v>
      </c>
      <c r="L48" s="19"/>
      <c r="M48" s="9" t="s">
        <v>42</v>
      </c>
      <c r="N48" s="9"/>
      <c r="O48" s="9"/>
      <c r="P48" s="9" t="s">
        <v>42</v>
      </c>
      <c r="Q48" s="22" t="s">
        <v>37</v>
      </c>
      <c r="R48" s="23"/>
      <c r="S48" s="46"/>
      <c r="T48" s="53"/>
      <c r="U48" s="46"/>
    </row>
    <row r="49" spans="1:21" ht="81" customHeight="1" x14ac:dyDescent="0.25">
      <c r="A49" s="209"/>
      <c r="B49" s="204"/>
      <c r="C49" s="43" t="s">
        <v>179</v>
      </c>
      <c r="D49" s="68">
        <v>41275</v>
      </c>
      <c r="E49" s="69">
        <v>44896</v>
      </c>
      <c r="F49" s="46" t="s">
        <v>172</v>
      </c>
      <c r="G49" s="19"/>
      <c r="H49" s="25"/>
      <c r="I49" s="46"/>
      <c r="J49" s="46" t="s">
        <v>180</v>
      </c>
      <c r="K49" s="87"/>
      <c r="L49" s="88"/>
      <c r="M49" s="83" t="s">
        <v>180</v>
      </c>
      <c r="N49" s="28" t="s">
        <v>27</v>
      </c>
      <c r="O49" s="9"/>
      <c r="P49" s="84" t="s">
        <v>180</v>
      </c>
      <c r="Q49" s="85">
        <v>1</v>
      </c>
      <c r="R49" s="84"/>
      <c r="S49" s="84" t="s">
        <v>180</v>
      </c>
      <c r="T49" s="53">
        <v>1</v>
      </c>
      <c r="U49" s="46"/>
    </row>
    <row r="50" spans="1:21" ht="157.5" hidden="1" customHeight="1" x14ac:dyDescent="0.25">
      <c r="A50" s="209"/>
      <c r="B50" s="209" t="s">
        <v>181</v>
      </c>
      <c r="C50" s="46" t="s">
        <v>182</v>
      </c>
      <c r="D50" s="68">
        <v>41275</v>
      </c>
      <c r="E50" s="69">
        <v>43070</v>
      </c>
      <c r="F50" s="46" t="s">
        <v>183</v>
      </c>
      <c r="G50" s="19"/>
      <c r="H50" s="47">
        <v>0.75</v>
      </c>
      <c r="I50" s="46" t="s">
        <v>184</v>
      </c>
      <c r="J50" s="19" t="s">
        <v>48</v>
      </c>
      <c r="K50" s="47"/>
      <c r="L50" s="19"/>
      <c r="M50" s="9" t="s">
        <v>42</v>
      </c>
      <c r="N50" s="9"/>
      <c r="O50" s="9"/>
      <c r="P50" s="9" t="s">
        <v>42</v>
      </c>
      <c r="Q50" s="22" t="s">
        <v>37</v>
      </c>
      <c r="R50" s="23"/>
      <c r="S50" s="46"/>
      <c r="T50" s="53"/>
      <c r="U50" s="46"/>
    </row>
    <row r="51" spans="1:21" ht="81.75" hidden="1" customHeight="1" x14ac:dyDescent="0.25">
      <c r="A51" s="209"/>
      <c r="B51" s="204"/>
      <c r="C51" s="89" t="s">
        <v>185</v>
      </c>
      <c r="D51" s="68">
        <v>41275</v>
      </c>
      <c r="E51" s="69">
        <v>43070</v>
      </c>
      <c r="F51" s="46" t="s">
        <v>183</v>
      </c>
      <c r="G51" s="19"/>
      <c r="H51" s="25"/>
      <c r="I51" s="19"/>
      <c r="J51" s="19" t="s">
        <v>48</v>
      </c>
      <c r="K51" s="61" t="s">
        <v>186</v>
      </c>
      <c r="L51" s="9"/>
      <c r="M51" s="19" t="s">
        <v>187</v>
      </c>
      <c r="N51" s="9"/>
      <c r="O51" s="9"/>
      <c r="P51" s="9" t="s">
        <v>42</v>
      </c>
      <c r="Q51" s="21" t="s">
        <v>37</v>
      </c>
      <c r="R51" s="9"/>
      <c r="S51" s="46" t="s">
        <v>42</v>
      </c>
      <c r="T51" s="53"/>
      <c r="U51" s="46"/>
    </row>
    <row r="52" spans="1:21" ht="113.25" customHeight="1" x14ac:dyDescent="0.25">
      <c r="A52" s="209"/>
      <c r="B52" s="204"/>
      <c r="C52" s="43" t="s">
        <v>188</v>
      </c>
      <c r="D52" s="68">
        <v>41275</v>
      </c>
      <c r="E52" s="69">
        <v>43070</v>
      </c>
      <c r="F52" s="46" t="s">
        <v>183</v>
      </c>
      <c r="G52" s="19"/>
      <c r="H52" s="47">
        <v>0.75</v>
      </c>
      <c r="I52" s="83" t="s">
        <v>189</v>
      </c>
      <c r="J52" s="46" t="s">
        <v>190</v>
      </c>
      <c r="K52" s="47">
        <v>0</v>
      </c>
      <c r="L52" s="88"/>
      <c r="M52" s="27" t="s">
        <v>191</v>
      </c>
      <c r="N52" s="76" t="s">
        <v>192</v>
      </c>
      <c r="O52" s="9"/>
      <c r="P52" s="27" t="s">
        <v>191</v>
      </c>
      <c r="Q52" s="22">
        <v>1</v>
      </c>
      <c r="R52" s="5"/>
      <c r="S52" s="27" t="s">
        <v>193</v>
      </c>
      <c r="T52" s="53">
        <v>1</v>
      </c>
      <c r="U52" s="46"/>
    </row>
    <row r="53" spans="1:21" ht="60" customHeight="1" x14ac:dyDescent="0.25">
      <c r="A53" s="209"/>
      <c r="B53" s="204"/>
      <c r="C53" s="43" t="s">
        <v>194</v>
      </c>
      <c r="D53" s="68">
        <v>41275</v>
      </c>
      <c r="E53" s="69">
        <v>43070</v>
      </c>
      <c r="F53" s="46" t="s">
        <v>183</v>
      </c>
      <c r="G53" s="19"/>
      <c r="H53" s="25"/>
      <c r="I53" s="19"/>
      <c r="J53" s="19" t="s">
        <v>48</v>
      </c>
      <c r="K53" s="21"/>
      <c r="L53" s="9"/>
      <c r="M53" s="9" t="s">
        <v>42</v>
      </c>
      <c r="N53" s="28" t="s">
        <v>42</v>
      </c>
      <c r="O53" s="9" t="s">
        <v>42</v>
      </c>
      <c r="P53" s="9" t="s">
        <v>42</v>
      </c>
      <c r="Q53" s="22" t="s">
        <v>37</v>
      </c>
      <c r="R53" s="23"/>
      <c r="S53" s="46" t="s">
        <v>42</v>
      </c>
      <c r="T53" s="53"/>
      <c r="U53" s="46"/>
    </row>
    <row r="54" spans="1:21" ht="98.25" customHeight="1" x14ac:dyDescent="0.25">
      <c r="A54" s="209"/>
      <c r="B54" s="42" t="s">
        <v>195</v>
      </c>
      <c r="C54" s="43" t="s">
        <v>196</v>
      </c>
      <c r="D54" s="68">
        <v>40909</v>
      </c>
      <c r="E54" s="69">
        <v>44896</v>
      </c>
      <c r="F54" s="46" t="s">
        <v>183</v>
      </c>
      <c r="G54" s="19"/>
      <c r="H54" s="47">
        <v>1</v>
      </c>
      <c r="I54" s="19"/>
      <c r="J54" s="46" t="s">
        <v>197</v>
      </c>
      <c r="K54" s="21">
        <v>1</v>
      </c>
      <c r="L54" s="9"/>
      <c r="M54" s="42" t="s">
        <v>198</v>
      </c>
      <c r="N54" s="28"/>
      <c r="O54" s="9"/>
      <c r="P54" s="27" t="s">
        <v>199</v>
      </c>
      <c r="Q54" s="22">
        <v>1</v>
      </c>
      <c r="R54" s="23"/>
      <c r="S54" s="27" t="s">
        <v>200</v>
      </c>
      <c r="T54" s="53">
        <v>1</v>
      </c>
      <c r="U54" s="46"/>
    </row>
    <row r="55" spans="1:21" ht="94.5" customHeight="1" x14ac:dyDescent="0.25">
      <c r="A55" s="90"/>
      <c r="B55" s="90"/>
      <c r="C55" s="43" t="s">
        <v>201</v>
      </c>
      <c r="D55" s="68">
        <v>40909</v>
      </c>
      <c r="E55" s="69">
        <v>42705</v>
      </c>
      <c r="F55" s="46" t="s">
        <v>202</v>
      </c>
      <c r="G55" s="19"/>
      <c r="H55" s="47">
        <v>0.91</v>
      </c>
      <c r="I55" s="19"/>
      <c r="J55" s="50"/>
      <c r="K55" s="47">
        <v>0.82</v>
      </c>
      <c r="L55" s="42" t="s">
        <v>203</v>
      </c>
      <c r="M55" s="42" t="s">
        <v>204</v>
      </c>
      <c r="N55" s="76" t="s">
        <v>205</v>
      </c>
      <c r="O55" s="63" t="s">
        <v>206</v>
      </c>
      <c r="P55" s="42" t="s">
        <v>204</v>
      </c>
      <c r="Q55" s="22">
        <v>0.95</v>
      </c>
      <c r="R55" s="91" t="s">
        <v>207</v>
      </c>
      <c r="S55" s="46" t="s">
        <v>208</v>
      </c>
      <c r="T55" s="53">
        <v>1</v>
      </c>
      <c r="U55" s="46"/>
    </row>
    <row r="56" spans="1:21" ht="36.75" customHeight="1" x14ac:dyDescent="0.25">
      <c r="A56" s="36"/>
      <c r="B56" s="36"/>
      <c r="C56" s="36"/>
      <c r="D56" s="36"/>
      <c r="E56" s="36"/>
      <c r="F56" s="37"/>
      <c r="G56" s="37"/>
      <c r="H56" s="38"/>
      <c r="I56" s="37"/>
      <c r="J56" s="37"/>
      <c r="K56" s="39"/>
      <c r="L56" s="37"/>
      <c r="M56" s="37"/>
      <c r="N56" s="37"/>
      <c r="O56" s="37"/>
      <c r="P56" s="37"/>
      <c r="Q56" s="39"/>
      <c r="R56" s="37"/>
      <c r="S56" s="37"/>
      <c r="T56" s="40"/>
      <c r="U56" s="37"/>
    </row>
    <row r="57" spans="1:21" ht="125.25" customHeight="1" x14ac:dyDescent="0.25">
      <c r="A57" s="205" t="s">
        <v>209</v>
      </c>
      <c r="B57" s="207" t="s">
        <v>210</v>
      </c>
      <c r="C57" s="43" t="s">
        <v>211</v>
      </c>
      <c r="D57" s="68">
        <v>40909</v>
      </c>
      <c r="E57" s="69">
        <v>41609</v>
      </c>
      <c r="F57" s="46" t="s">
        <v>212</v>
      </c>
      <c r="G57" s="19"/>
      <c r="H57" s="25"/>
      <c r="I57" s="19"/>
      <c r="J57" s="50" t="s">
        <v>213</v>
      </c>
      <c r="K57" s="21">
        <v>0</v>
      </c>
      <c r="L57" s="62" t="s">
        <v>214</v>
      </c>
      <c r="M57" s="15" t="s">
        <v>215</v>
      </c>
      <c r="N57" s="9"/>
      <c r="O57" s="63" t="s">
        <v>206</v>
      </c>
      <c r="P57" s="9" t="s">
        <v>42</v>
      </c>
      <c r="Q57" s="22" t="s">
        <v>37</v>
      </c>
      <c r="R57" s="23"/>
      <c r="S57" s="46" t="s">
        <v>216</v>
      </c>
      <c r="T57" s="53">
        <v>1</v>
      </c>
      <c r="U57" s="46"/>
    </row>
    <row r="58" spans="1:21" ht="91.5" customHeight="1" x14ac:dyDescent="0.25">
      <c r="A58" s="206"/>
      <c r="B58" s="206"/>
      <c r="C58" s="43" t="s">
        <v>217</v>
      </c>
      <c r="D58" s="68">
        <v>40909</v>
      </c>
      <c r="E58" s="69">
        <v>44896</v>
      </c>
      <c r="F58" s="46" t="s">
        <v>212</v>
      </c>
      <c r="G58" s="19"/>
      <c r="H58" s="47">
        <v>1</v>
      </c>
      <c r="I58" s="19"/>
      <c r="J58" s="50" t="s">
        <v>218</v>
      </c>
      <c r="K58" s="21">
        <v>1</v>
      </c>
      <c r="L58" s="9"/>
      <c r="M58" s="209" t="s">
        <v>219</v>
      </c>
      <c r="N58" s="28" t="s">
        <v>27</v>
      </c>
      <c r="O58" s="9"/>
      <c r="P58" s="32" t="s">
        <v>220</v>
      </c>
      <c r="Q58" s="21">
        <v>1</v>
      </c>
      <c r="R58" s="42"/>
      <c r="S58" s="92" t="s">
        <v>221</v>
      </c>
      <c r="T58" s="53">
        <v>1</v>
      </c>
      <c r="U58" s="46"/>
    </row>
    <row r="59" spans="1:21" ht="105" customHeight="1" x14ac:dyDescent="0.25">
      <c r="A59" s="206"/>
      <c r="B59" s="206"/>
      <c r="C59" s="43" t="s">
        <v>222</v>
      </c>
      <c r="D59" s="68">
        <v>41275</v>
      </c>
      <c r="E59" s="69">
        <v>44896</v>
      </c>
      <c r="F59" s="46" t="s">
        <v>212</v>
      </c>
      <c r="G59" s="19"/>
      <c r="H59" s="25"/>
      <c r="I59" s="19"/>
      <c r="J59" s="50" t="s">
        <v>223</v>
      </c>
      <c r="K59" s="21">
        <v>1</v>
      </c>
      <c r="L59" s="9"/>
      <c r="M59" s="209"/>
      <c r="N59" s="28" t="s">
        <v>27</v>
      </c>
      <c r="O59" s="9"/>
      <c r="P59" s="32" t="s">
        <v>221</v>
      </c>
      <c r="Q59" s="21">
        <v>1</v>
      </c>
      <c r="R59" s="42"/>
      <c r="S59" s="32" t="s">
        <v>224</v>
      </c>
      <c r="T59" s="53">
        <v>1</v>
      </c>
      <c r="U59" s="46"/>
    </row>
    <row r="60" spans="1:21" ht="90" customHeight="1" x14ac:dyDescent="0.25">
      <c r="A60" s="210"/>
      <c r="B60" s="210"/>
      <c r="C60" s="43" t="s">
        <v>225</v>
      </c>
      <c r="D60" s="68">
        <v>40909</v>
      </c>
      <c r="E60" s="69">
        <v>44896</v>
      </c>
      <c r="F60" s="46" t="s">
        <v>212</v>
      </c>
      <c r="G60" s="19"/>
      <c r="H60" s="47">
        <v>1</v>
      </c>
      <c r="I60" s="19"/>
      <c r="J60" s="50" t="s">
        <v>223</v>
      </c>
      <c r="K60" s="21">
        <v>1</v>
      </c>
      <c r="L60" s="9"/>
      <c r="M60" s="209"/>
      <c r="N60" s="28" t="s">
        <v>27</v>
      </c>
      <c r="O60" s="9"/>
      <c r="P60" s="32" t="s">
        <v>226</v>
      </c>
      <c r="Q60" s="21">
        <v>1</v>
      </c>
      <c r="R60" s="42"/>
      <c r="S60" s="32" t="s">
        <v>227</v>
      </c>
      <c r="T60" s="53">
        <v>1</v>
      </c>
      <c r="U60" s="46"/>
    </row>
    <row r="61" spans="1:21" ht="39.75" customHeight="1" x14ac:dyDescent="0.25">
      <c r="A61" s="36"/>
      <c r="B61" s="36"/>
      <c r="C61" s="36"/>
      <c r="D61" s="36"/>
      <c r="E61" s="36"/>
      <c r="F61" s="37"/>
      <c r="G61" s="37"/>
      <c r="H61" s="38"/>
      <c r="I61" s="37"/>
      <c r="J61" s="37"/>
      <c r="K61" s="39"/>
      <c r="L61" s="37"/>
      <c r="M61" s="37"/>
      <c r="N61" s="37"/>
      <c r="O61" s="37"/>
      <c r="P61" s="37"/>
      <c r="Q61" s="39"/>
      <c r="R61" s="37"/>
      <c r="S61" s="37"/>
      <c r="T61" s="40"/>
      <c r="U61" s="37"/>
    </row>
    <row r="62" spans="1:21" ht="94.5" customHeight="1" x14ac:dyDescent="0.25">
      <c r="A62" s="207" t="s">
        <v>209</v>
      </c>
      <c r="B62" s="207" t="s">
        <v>228</v>
      </c>
      <c r="C62" s="43" t="s">
        <v>229</v>
      </c>
      <c r="D62" s="68">
        <v>40909</v>
      </c>
      <c r="E62" s="69">
        <v>44896</v>
      </c>
      <c r="F62" s="46" t="s">
        <v>212</v>
      </c>
      <c r="G62" s="19"/>
      <c r="H62" s="25"/>
      <c r="I62" s="19"/>
      <c r="J62" s="19" t="s">
        <v>48</v>
      </c>
      <c r="K62" s="21"/>
      <c r="L62" s="9"/>
      <c r="M62" s="27" t="s">
        <v>230</v>
      </c>
      <c r="N62" s="28" t="s">
        <v>27</v>
      </c>
      <c r="O62" s="19"/>
      <c r="P62" s="9" t="s">
        <v>42</v>
      </c>
      <c r="Q62" s="29" t="s">
        <v>37</v>
      </c>
      <c r="R62" s="27"/>
      <c r="S62" s="46"/>
      <c r="T62" s="53">
        <v>1</v>
      </c>
      <c r="U62" s="46"/>
    </row>
    <row r="63" spans="1:21" ht="151.5" customHeight="1" x14ac:dyDescent="0.25">
      <c r="A63" s="206"/>
      <c r="B63" s="206"/>
      <c r="C63" s="43" t="s">
        <v>231</v>
      </c>
      <c r="D63" s="68">
        <v>40909</v>
      </c>
      <c r="E63" s="69">
        <v>44896</v>
      </c>
      <c r="F63" s="46" t="s">
        <v>212</v>
      </c>
      <c r="G63" s="19"/>
      <c r="H63" s="25"/>
      <c r="I63" s="19"/>
      <c r="J63" s="19" t="s">
        <v>48</v>
      </c>
      <c r="K63" s="21"/>
      <c r="L63" s="9"/>
      <c r="M63" s="93" t="s">
        <v>232</v>
      </c>
      <c r="N63" s="28" t="s">
        <v>27</v>
      </c>
      <c r="O63" s="9"/>
      <c r="P63" s="32" t="s">
        <v>232</v>
      </c>
      <c r="Q63" s="94">
        <v>1</v>
      </c>
      <c r="R63" s="93"/>
      <c r="S63" s="78" t="s">
        <v>233</v>
      </c>
      <c r="T63" s="53">
        <v>1</v>
      </c>
      <c r="U63" s="46"/>
    </row>
    <row r="64" spans="1:21" ht="141" customHeight="1" x14ac:dyDescent="0.25">
      <c r="A64" s="210"/>
      <c r="B64" s="210"/>
      <c r="C64" s="43" t="s">
        <v>234</v>
      </c>
      <c r="D64" s="68">
        <v>40909</v>
      </c>
      <c r="E64" s="69">
        <v>44896</v>
      </c>
      <c r="F64" s="46" t="s">
        <v>212</v>
      </c>
      <c r="G64" s="19"/>
      <c r="H64" s="25"/>
      <c r="I64" s="19"/>
      <c r="J64" s="27" t="s">
        <v>235</v>
      </c>
      <c r="K64" s="21">
        <v>1</v>
      </c>
      <c r="L64" s="9"/>
      <c r="M64" s="27" t="s">
        <v>236</v>
      </c>
      <c r="N64" s="28" t="s">
        <v>27</v>
      </c>
      <c r="O64" s="9"/>
      <c r="P64" s="32" t="s">
        <v>237</v>
      </c>
      <c r="Q64" s="29">
        <v>1</v>
      </c>
      <c r="R64" s="27"/>
      <c r="S64" s="95" t="s">
        <v>238</v>
      </c>
      <c r="T64" s="53">
        <v>1</v>
      </c>
      <c r="U64" s="46"/>
    </row>
    <row r="65" spans="1:21" ht="102" customHeight="1" x14ac:dyDescent="0.25">
      <c r="A65" s="41" t="s">
        <v>239</v>
      </c>
      <c r="B65" s="42" t="s">
        <v>240</v>
      </c>
      <c r="C65" s="43" t="s">
        <v>241</v>
      </c>
      <c r="D65" s="68">
        <v>40909</v>
      </c>
      <c r="E65" s="69">
        <v>44896</v>
      </c>
      <c r="F65" s="46" t="s">
        <v>212</v>
      </c>
      <c r="G65" s="19"/>
      <c r="H65" s="25"/>
      <c r="I65" s="19"/>
      <c r="J65" s="50" t="s">
        <v>213</v>
      </c>
      <c r="K65" s="21">
        <v>0</v>
      </c>
      <c r="L65" s="62" t="s">
        <v>214</v>
      </c>
      <c r="M65" s="15" t="s">
        <v>215</v>
      </c>
      <c r="N65" s="9"/>
      <c r="O65" s="63" t="s">
        <v>206</v>
      </c>
      <c r="P65" s="9" t="s">
        <v>42</v>
      </c>
      <c r="Q65" s="22" t="s">
        <v>37</v>
      </c>
      <c r="R65" s="23"/>
      <c r="S65" s="46" t="s">
        <v>372</v>
      </c>
      <c r="T65" s="53">
        <v>1</v>
      </c>
      <c r="U65" s="46"/>
    </row>
    <row r="66" spans="1:21" ht="135.75" hidden="1" customHeight="1" x14ac:dyDescent="0.25">
      <c r="A66" s="41" t="s">
        <v>239</v>
      </c>
      <c r="B66" s="42" t="s">
        <v>240</v>
      </c>
      <c r="C66" s="46" t="s">
        <v>242</v>
      </c>
      <c r="D66" s="68">
        <v>40909</v>
      </c>
      <c r="E66" s="69">
        <v>44896</v>
      </c>
      <c r="F66" s="46" t="s">
        <v>212</v>
      </c>
      <c r="G66" s="19"/>
      <c r="H66" s="47">
        <v>1</v>
      </c>
      <c r="I66" s="96" t="s">
        <v>243</v>
      </c>
      <c r="J66" s="19" t="s">
        <v>48</v>
      </c>
      <c r="K66" s="21"/>
      <c r="L66" s="9"/>
      <c r="M66" s="9" t="s">
        <v>42</v>
      </c>
      <c r="N66" s="9"/>
      <c r="O66" s="9"/>
      <c r="P66" s="9" t="s">
        <v>42</v>
      </c>
      <c r="Q66" s="22" t="s">
        <v>37</v>
      </c>
      <c r="R66" s="23"/>
      <c r="S66" s="46" t="s">
        <v>48</v>
      </c>
      <c r="T66" s="53"/>
      <c r="U66" s="46"/>
    </row>
    <row r="67" spans="1:21" ht="135" customHeight="1" x14ac:dyDescent="0.25">
      <c r="A67" s="41" t="s">
        <v>239</v>
      </c>
      <c r="B67" s="42" t="s">
        <v>240</v>
      </c>
      <c r="C67" s="54" t="s">
        <v>244</v>
      </c>
      <c r="D67" s="68">
        <v>42887</v>
      </c>
      <c r="E67" s="69">
        <v>44896</v>
      </c>
      <c r="F67" s="46" t="s">
        <v>212</v>
      </c>
      <c r="G67" s="19"/>
      <c r="H67" s="25"/>
      <c r="I67" s="19"/>
      <c r="J67" s="19" t="s">
        <v>48</v>
      </c>
      <c r="K67" s="21"/>
      <c r="L67" s="9"/>
      <c r="M67" s="33" t="s">
        <v>245</v>
      </c>
      <c r="N67" s="9"/>
      <c r="O67" s="9"/>
      <c r="P67" s="5" t="s">
        <v>246</v>
      </c>
      <c r="Q67" s="22" t="s">
        <v>37</v>
      </c>
      <c r="R67" s="5"/>
      <c r="S67" s="32" t="s">
        <v>247</v>
      </c>
      <c r="T67" s="53">
        <v>0.5</v>
      </c>
      <c r="U67" s="32" t="s">
        <v>248</v>
      </c>
    </row>
    <row r="68" spans="1:21" ht="162" customHeight="1" x14ac:dyDescent="0.25">
      <c r="A68" s="41" t="s">
        <v>239</v>
      </c>
      <c r="B68" s="42" t="s">
        <v>249</v>
      </c>
      <c r="C68" s="43" t="s">
        <v>250</v>
      </c>
      <c r="D68" s="68">
        <v>40909</v>
      </c>
      <c r="E68" s="69">
        <v>44896</v>
      </c>
      <c r="F68" s="46" t="s">
        <v>251</v>
      </c>
      <c r="G68" s="19"/>
      <c r="H68" s="25"/>
      <c r="I68" s="19"/>
      <c r="J68" s="19" t="s">
        <v>48</v>
      </c>
      <c r="K68" s="21"/>
      <c r="L68" s="9"/>
      <c r="M68" s="27" t="s">
        <v>252</v>
      </c>
      <c r="N68" s="9"/>
      <c r="O68" s="63" t="s">
        <v>206</v>
      </c>
      <c r="P68" s="32" t="s">
        <v>253</v>
      </c>
      <c r="Q68" s="29">
        <v>0</v>
      </c>
      <c r="R68" s="32" t="s">
        <v>254</v>
      </c>
      <c r="S68" s="95" t="s">
        <v>255</v>
      </c>
      <c r="T68" s="53">
        <v>0.5</v>
      </c>
      <c r="U68" s="95" t="s">
        <v>256</v>
      </c>
    </row>
    <row r="69" spans="1:21" ht="105" hidden="1" x14ac:dyDescent="0.25">
      <c r="A69" s="41" t="s">
        <v>239</v>
      </c>
      <c r="B69" s="42" t="s">
        <v>249</v>
      </c>
      <c r="C69" s="43" t="s">
        <v>257</v>
      </c>
      <c r="D69" s="68">
        <v>40909</v>
      </c>
      <c r="E69" s="69">
        <v>44896</v>
      </c>
      <c r="F69" s="46" t="s">
        <v>251</v>
      </c>
      <c r="G69" s="19"/>
      <c r="H69" s="25"/>
      <c r="I69" s="19"/>
      <c r="J69" s="19" t="s">
        <v>48</v>
      </c>
      <c r="K69" s="21"/>
      <c r="L69" s="9"/>
      <c r="M69" s="9" t="s">
        <v>42</v>
      </c>
      <c r="N69" s="9"/>
      <c r="O69" s="9"/>
      <c r="P69" s="9" t="s">
        <v>42</v>
      </c>
      <c r="Q69" s="22" t="s">
        <v>37</v>
      </c>
      <c r="R69" s="27"/>
      <c r="S69" s="46" t="s">
        <v>48</v>
      </c>
      <c r="T69" s="53"/>
      <c r="U69" s="46"/>
    </row>
    <row r="70" spans="1:21" ht="129.75" hidden="1" customHeight="1" x14ac:dyDescent="0.25">
      <c r="A70" s="41" t="s">
        <v>239</v>
      </c>
      <c r="B70" s="42" t="s">
        <v>249</v>
      </c>
      <c r="C70" s="43" t="s">
        <v>258</v>
      </c>
      <c r="D70" s="68">
        <v>40909</v>
      </c>
      <c r="E70" s="69">
        <v>44896</v>
      </c>
      <c r="F70" s="46" t="s">
        <v>251</v>
      </c>
      <c r="G70" s="19"/>
      <c r="H70" s="25"/>
      <c r="I70" s="19"/>
      <c r="J70" s="19" t="s">
        <v>48</v>
      </c>
      <c r="K70" s="21"/>
      <c r="L70" s="9"/>
      <c r="M70" s="9" t="s">
        <v>42</v>
      </c>
      <c r="N70" s="9"/>
      <c r="O70" s="9"/>
      <c r="P70" s="9" t="s">
        <v>42</v>
      </c>
      <c r="Q70" s="22" t="s">
        <v>37</v>
      </c>
      <c r="R70" s="5"/>
      <c r="S70" s="46" t="s">
        <v>48</v>
      </c>
      <c r="T70" s="53"/>
      <c r="U70" s="46"/>
    </row>
    <row r="71" spans="1:21" ht="93.75" customHeight="1" x14ac:dyDescent="0.25">
      <c r="A71" s="41"/>
      <c r="B71" s="42"/>
      <c r="C71" s="43" t="s">
        <v>259</v>
      </c>
      <c r="D71" s="68">
        <v>40909</v>
      </c>
      <c r="E71" s="69">
        <v>42705</v>
      </c>
      <c r="F71" s="46" t="s">
        <v>212</v>
      </c>
      <c r="G71" s="19"/>
      <c r="H71" s="47">
        <v>0.87</v>
      </c>
      <c r="I71" s="19"/>
      <c r="J71" s="19"/>
      <c r="K71" s="21">
        <v>1</v>
      </c>
      <c r="L71" s="9"/>
      <c r="M71" s="27" t="s">
        <v>260</v>
      </c>
      <c r="N71" s="76" t="s">
        <v>261</v>
      </c>
      <c r="O71" s="63" t="s">
        <v>206</v>
      </c>
      <c r="P71" s="27" t="s">
        <v>260</v>
      </c>
      <c r="Q71" s="22">
        <v>1</v>
      </c>
      <c r="R71" s="23"/>
      <c r="S71" s="46" t="s">
        <v>262</v>
      </c>
      <c r="T71" s="53">
        <v>1</v>
      </c>
      <c r="U71" s="46"/>
    </row>
    <row r="72" spans="1:21" ht="38.25" customHeight="1" x14ac:dyDescent="0.25">
      <c r="A72" s="36"/>
      <c r="B72" s="36"/>
      <c r="C72" s="36"/>
      <c r="D72" s="36"/>
      <c r="E72" s="36"/>
      <c r="F72" s="37"/>
      <c r="G72" s="37"/>
      <c r="H72" s="38"/>
      <c r="I72" s="37"/>
      <c r="J72" s="37"/>
      <c r="K72" s="39"/>
      <c r="L72" s="37"/>
      <c r="M72" s="37"/>
      <c r="N72" s="37"/>
      <c r="O72" s="37"/>
      <c r="P72" s="37"/>
      <c r="Q72" s="39"/>
      <c r="R72" s="37"/>
      <c r="S72" s="37"/>
      <c r="T72" s="40"/>
      <c r="U72" s="37"/>
    </row>
    <row r="73" spans="1:21" ht="102" hidden="1" customHeight="1" x14ac:dyDescent="0.25">
      <c r="A73" s="205" t="s">
        <v>263</v>
      </c>
      <c r="B73" s="207" t="s">
        <v>264</v>
      </c>
      <c r="C73" s="43" t="s">
        <v>265</v>
      </c>
      <c r="D73" s="44">
        <v>40909</v>
      </c>
      <c r="E73" s="45">
        <v>42339</v>
      </c>
      <c r="F73" s="46" t="s">
        <v>266</v>
      </c>
      <c r="G73" s="19"/>
      <c r="H73" s="25"/>
      <c r="I73" s="19"/>
      <c r="J73" s="46" t="s">
        <v>267</v>
      </c>
      <c r="K73" s="70">
        <v>0</v>
      </c>
      <c r="L73" s="62" t="s">
        <v>268</v>
      </c>
      <c r="M73" s="27" t="s">
        <v>269</v>
      </c>
      <c r="N73" s="28" t="s">
        <v>27</v>
      </c>
      <c r="O73" s="9"/>
      <c r="P73" s="71" t="s">
        <v>270</v>
      </c>
      <c r="Q73" s="22">
        <v>1</v>
      </c>
      <c r="R73" s="5"/>
      <c r="S73" s="97"/>
      <c r="T73" s="53"/>
      <c r="U73" s="46"/>
    </row>
    <row r="74" spans="1:21" ht="111.75" customHeight="1" x14ac:dyDescent="0.25">
      <c r="A74" s="206"/>
      <c r="B74" s="206"/>
      <c r="C74" s="43" t="s">
        <v>271</v>
      </c>
      <c r="D74" s="68">
        <v>40909</v>
      </c>
      <c r="E74" s="69">
        <v>42339</v>
      </c>
      <c r="F74" s="46" t="s">
        <v>266</v>
      </c>
      <c r="G74" s="19"/>
      <c r="H74" s="25"/>
      <c r="I74" s="19"/>
      <c r="J74" s="80" t="s">
        <v>272</v>
      </c>
      <c r="K74" s="70">
        <v>0</v>
      </c>
      <c r="L74" s="62" t="s">
        <v>268</v>
      </c>
      <c r="M74" s="98" t="s">
        <v>273</v>
      </c>
      <c r="N74" s="9"/>
      <c r="O74" s="9"/>
      <c r="P74" s="23"/>
      <c r="Q74" s="22">
        <v>1</v>
      </c>
      <c r="R74" s="23"/>
      <c r="S74" s="27" t="s">
        <v>200</v>
      </c>
      <c r="T74" s="53">
        <v>1</v>
      </c>
      <c r="U74" s="46"/>
    </row>
    <row r="75" spans="1:21" ht="108" customHeight="1" x14ac:dyDescent="0.25">
      <c r="A75" s="210"/>
      <c r="B75" s="210"/>
      <c r="C75" s="43" t="s">
        <v>274</v>
      </c>
      <c r="D75" s="68">
        <v>40909</v>
      </c>
      <c r="E75" s="69">
        <v>42339</v>
      </c>
      <c r="F75" s="46" t="s">
        <v>266</v>
      </c>
      <c r="G75" s="19"/>
      <c r="H75" s="25"/>
      <c r="I75" s="19"/>
      <c r="J75" s="19" t="s">
        <v>48</v>
      </c>
      <c r="K75" s="21"/>
      <c r="L75" s="9"/>
      <c r="M75" s="27" t="s">
        <v>275</v>
      </c>
      <c r="N75" s="28" t="s">
        <v>27</v>
      </c>
      <c r="O75" s="9"/>
      <c r="P75" s="99"/>
      <c r="Q75" s="22">
        <v>1</v>
      </c>
      <c r="R75" s="23"/>
      <c r="S75" s="32" t="s">
        <v>276</v>
      </c>
      <c r="T75" s="53">
        <v>1</v>
      </c>
      <c r="U75" s="46"/>
    </row>
    <row r="76" spans="1:21" ht="126.75" hidden="1" customHeight="1" x14ac:dyDescent="0.25">
      <c r="A76" s="205" t="s">
        <v>263</v>
      </c>
      <c r="B76" s="207" t="s">
        <v>277</v>
      </c>
      <c r="C76" s="54" t="s">
        <v>278</v>
      </c>
      <c r="D76" s="68">
        <v>40909</v>
      </c>
      <c r="E76" s="69">
        <v>44896</v>
      </c>
      <c r="F76" s="46" t="s">
        <v>279</v>
      </c>
      <c r="G76" s="19"/>
      <c r="H76" s="25"/>
      <c r="I76" s="19"/>
      <c r="J76" s="46" t="s">
        <v>280</v>
      </c>
      <c r="K76" s="21">
        <v>1</v>
      </c>
      <c r="L76" s="9"/>
      <c r="M76" s="83" t="s">
        <v>281</v>
      </c>
      <c r="N76" s="9"/>
      <c r="O76" s="9"/>
      <c r="P76" s="5" t="s">
        <v>42</v>
      </c>
      <c r="Q76" s="22">
        <v>1</v>
      </c>
      <c r="R76" s="5"/>
      <c r="S76" s="46" t="s">
        <v>48</v>
      </c>
      <c r="T76" s="53"/>
      <c r="U76" s="46"/>
    </row>
    <row r="77" spans="1:21" ht="179.25" hidden="1" customHeight="1" x14ac:dyDescent="0.25">
      <c r="A77" s="206"/>
      <c r="B77" s="206"/>
      <c r="C77" s="54" t="s">
        <v>282</v>
      </c>
      <c r="D77" s="68"/>
      <c r="E77" s="69"/>
      <c r="F77" s="46" t="s">
        <v>279</v>
      </c>
      <c r="G77" s="19"/>
      <c r="H77" s="25"/>
      <c r="I77" s="19"/>
      <c r="J77" s="46" t="s">
        <v>283</v>
      </c>
      <c r="K77" s="214" t="s">
        <v>284</v>
      </c>
      <c r="L77" s="9"/>
      <c r="M77" s="12" t="s">
        <v>35</v>
      </c>
      <c r="N77" s="9"/>
      <c r="O77" s="9"/>
      <c r="P77" s="5" t="s">
        <v>42</v>
      </c>
      <c r="Q77" s="22" t="s">
        <v>37</v>
      </c>
      <c r="R77" s="23"/>
      <c r="S77" s="46" t="s">
        <v>48</v>
      </c>
      <c r="T77" s="53"/>
      <c r="U77" s="46"/>
    </row>
    <row r="78" spans="1:21" ht="99" hidden="1" customHeight="1" x14ac:dyDescent="0.25">
      <c r="A78" s="206"/>
      <c r="B78" s="206"/>
      <c r="C78" s="54" t="s">
        <v>285</v>
      </c>
      <c r="D78" s="68">
        <v>40909</v>
      </c>
      <c r="E78" s="69">
        <v>44896</v>
      </c>
      <c r="F78" s="46" t="s">
        <v>279</v>
      </c>
      <c r="G78" s="19"/>
      <c r="H78" s="25"/>
      <c r="I78" s="19"/>
      <c r="J78" s="46" t="s">
        <v>286</v>
      </c>
      <c r="K78" s="215"/>
      <c r="L78" s="9"/>
      <c r="M78" s="12" t="s">
        <v>35</v>
      </c>
      <c r="N78" s="9"/>
      <c r="O78" s="9"/>
      <c r="P78" s="74" t="s">
        <v>287</v>
      </c>
      <c r="Q78" s="22">
        <v>1</v>
      </c>
      <c r="R78" s="23"/>
      <c r="S78" s="46" t="s">
        <v>48</v>
      </c>
      <c r="T78" s="53"/>
      <c r="U78" s="46"/>
    </row>
    <row r="79" spans="1:21" ht="139.5" hidden="1" customHeight="1" x14ac:dyDescent="0.25">
      <c r="A79" s="210"/>
      <c r="B79" s="210"/>
      <c r="C79" s="89" t="s">
        <v>288</v>
      </c>
      <c r="D79" s="68">
        <v>40909</v>
      </c>
      <c r="E79" s="69">
        <v>44896</v>
      </c>
      <c r="F79" s="46" t="s">
        <v>279</v>
      </c>
      <c r="G79" s="19"/>
      <c r="H79" s="47">
        <v>1</v>
      </c>
      <c r="I79" s="19"/>
      <c r="J79" s="46" t="s">
        <v>289</v>
      </c>
      <c r="K79" s="215"/>
      <c r="L79" s="9"/>
      <c r="M79" s="30" t="s">
        <v>186</v>
      </c>
      <c r="N79" s="9"/>
      <c r="O79" s="9"/>
      <c r="P79" s="5"/>
      <c r="Q79" s="22" t="s">
        <v>37</v>
      </c>
      <c r="R79" s="5"/>
      <c r="S79" s="46" t="s">
        <v>48</v>
      </c>
      <c r="T79" s="53"/>
      <c r="U79" s="46"/>
    </row>
    <row r="80" spans="1:21" ht="270.75" customHeight="1" x14ac:dyDescent="0.25">
      <c r="A80" s="100"/>
      <c r="B80" s="100"/>
      <c r="C80" s="43" t="s">
        <v>290</v>
      </c>
      <c r="D80" s="68">
        <v>40909</v>
      </c>
      <c r="E80" s="69">
        <v>42705</v>
      </c>
      <c r="F80" s="46" t="s">
        <v>279</v>
      </c>
      <c r="G80" s="19"/>
      <c r="H80" s="47">
        <v>1</v>
      </c>
      <c r="I80" s="19"/>
      <c r="J80" s="46"/>
      <c r="K80" s="21">
        <v>0.44</v>
      </c>
      <c r="L80" s="15" t="s">
        <v>291</v>
      </c>
      <c r="M80" s="30" t="s">
        <v>292</v>
      </c>
      <c r="N80" s="28" t="s">
        <v>27</v>
      </c>
      <c r="O80" s="9"/>
      <c r="P80" s="30" t="s">
        <v>292</v>
      </c>
      <c r="Q80" s="22">
        <v>1</v>
      </c>
      <c r="R80" s="23"/>
      <c r="S80" s="101" t="s">
        <v>293</v>
      </c>
      <c r="T80" s="53">
        <v>1</v>
      </c>
      <c r="U80" s="46"/>
    </row>
    <row r="81" spans="1:21" ht="84" customHeight="1" x14ac:dyDescent="0.25">
      <c r="A81" s="100"/>
      <c r="B81" s="100"/>
      <c r="C81" s="43" t="s">
        <v>294</v>
      </c>
      <c r="D81" s="68">
        <v>40909</v>
      </c>
      <c r="E81" s="69">
        <v>42705</v>
      </c>
      <c r="F81" s="46"/>
      <c r="G81" s="19"/>
      <c r="H81" s="47">
        <v>1</v>
      </c>
      <c r="I81" s="19"/>
      <c r="J81" s="46"/>
      <c r="K81" s="21">
        <v>1</v>
      </c>
      <c r="L81" s="9"/>
      <c r="M81" s="30" t="s">
        <v>295</v>
      </c>
      <c r="N81" s="28" t="s">
        <v>27</v>
      </c>
      <c r="O81" s="9"/>
      <c r="P81" s="50" t="s">
        <v>296</v>
      </c>
      <c r="Q81" s="22">
        <v>1</v>
      </c>
      <c r="R81" s="23"/>
      <c r="S81" s="13" t="s">
        <v>297</v>
      </c>
      <c r="T81" s="53">
        <v>1</v>
      </c>
      <c r="U81" s="46"/>
    </row>
    <row r="82" spans="1:21" ht="91.5" customHeight="1" x14ac:dyDescent="0.25">
      <c r="A82" s="100"/>
      <c r="B82" s="100"/>
      <c r="C82" s="43" t="s">
        <v>298</v>
      </c>
      <c r="D82" s="68">
        <v>40909</v>
      </c>
      <c r="E82" s="69">
        <v>42705</v>
      </c>
      <c r="F82" s="46"/>
      <c r="G82" s="19"/>
      <c r="H82" s="47">
        <v>0.55000000000000004</v>
      </c>
      <c r="I82" s="19"/>
      <c r="J82" s="46"/>
      <c r="K82" s="21">
        <v>1</v>
      </c>
      <c r="L82" s="9"/>
      <c r="M82" s="50" t="s">
        <v>299</v>
      </c>
      <c r="N82" s="28" t="s">
        <v>27</v>
      </c>
      <c r="O82" s="9"/>
      <c r="P82" s="50" t="s">
        <v>300</v>
      </c>
      <c r="Q82" s="21">
        <v>1</v>
      </c>
      <c r="R82" s="9"/>
      <c r="S82" s="46" t="s">
        <v>301</v>
      </c>
      <c r="T82" s="53">
        <v>1</v>
      </c>
      <c r="U82" s="46"/>
    </row>
    <row r="83" spans="1:21" ht="135.75" customHeight="1" x14ac:dyDescent="0.25">
      <c r="A83" s="41" t="s">
        <v>263</v>
      </c>
      <c r="B83" s="42" t="s">
        <v>302</v>
      </c>
      <c r="C83" s="43" t="s">
        <v>303</v>
      </c>
      <c r="D83" s="68">
        <v>40909</v>
      </c>
      <c r="E83" s="69">
        <v>44896</v>
      </c>
      <c r="F83" s="46" t="s">
        <v>304</v>
      </c>
      <c r="G83" s="19"/>
      <c r="H83" s="25"/>
      <c r="I83" s="19"/>
      <c r="J83" s="19" t="s">
        <v>48</v>
      </c>
      <c r="K83" s="21"/>
      <c r="L83" s="9"/>
      <c r="M83" s="9" t="s">
        <v>42</v>
      </c>
      <c r="N83" s="9"/>
      <c r="O83" s="9"/>
      <c r="P83" s="9" t="s">
        <v>42</v>
      </c>
      <c r="Q83" s="21" t="s">
        <v>37</v>
      </c>
      <c r="R83" s="9"/>
      <c r="S83" s="97"/>
      <c r="T83" s="53">
        <v>1</v>
      </c>
      <c r="U83" s="46"/>
    </row>
    <row r="84" spans="1:21" ht="33" customHeight="1" x14ac:dyDescent="0.25">
      <c r="A84" s="36"/>
      <c r="B84" s="36"/>
      <c r="C84" s="36"/>
      <c r="D84" s="36"/>
      <c r="E84" s="36"/>
      <c r="F84" s="37"/>
      <c r="G84" s="37"/>
      <c r="H84" s="38"/>
      <c r="I84" s="37"/>
      <c r="J84" s="37"/>
      <c r="K84" s="37"/>
      <c r="L84" s="37"/>
      <c r="M84" s="37"/>
      <c r="N84" s="37"/>
      <c r="O84" s="37"/>
      <c r="P84" s="37"/>
      <c r="Q84" s="39"/>
      <c r="R84" s="37"/>
      <c r="S84" s="37"/>
      <c r="T84" s="40"/>
      <c r="U84" s="37"/>
    </row>
    <row r="85" spans="1:21" ht="78" hidden="1" customHeight="1" x14ac:dyDescent="0.25">
      <c r="A85" s="205" t="s">
        <v>305</v>
      </c>
      <c r="B85" s="207" t="s">
        <v>306</v>
      </c>
      <c r="C85" s="46" t="s">
        <v>307</v>
      </c>
      <c r="D85" s="44">
        <v>40909</v>
      </c>
      <c r="E85" s="45">
        <v>44896</v>
      </c>
      <c r="F85" s="46" t="s">
        <v>308</v>
      </c>
      <c r="G85" s="19"/>
      <c r="H85" s="25">
        <v>1</v>
      </c>
      <c r="I85" s="19"/>
      <c r="J85" s="19" t="s">
        <v>48</v>
      </c>
      <c r="K85" s="21"/>
      <c r="L85" s="9"/>
      <c r="M85" s="9" t="s">
        <v>42</v>
      </c>
      <c r="N85" s="9"/>
      <c r="O85" s="9"/>
      <c r="P85" s="5"/>
      <c r="Q85" s="22" t="s">
        <v>37</v>
      </c>
      <c r="R85" s="5"/>
      <c r="S85" s="46" t="s">
        <v>48</v>
      </c>
      <c r="T85" s="53"/>
      <c r="U85" s="46"/>
    </row>
    <row r="86" spans="1:21" ht="128.25" hidden="1" customHeight="1" x14ac:dyDescent="0.25">
      <c r="A86" s="212"/>
      <c r="B86" s="206"/>
      <c r="C86" s="43" t="s">
        <v>309</v>
      </c>
      <c r="D86" s="44">
        <v>40909</v>
      </c>
      <c r="E86" s="45">
        <v>44896</v>
      </c>
      <c r="F86" s="46" t="s">
        <v>308</v>
      </c>
      <c r="G86" s="19"/>
      <c r="H86" s="25"/>
      <c r="I86" s="19"/>
      <c r="J86" s="27" t="s">
        <v>310</v>
      </c>
      <c r="K86" s="21">
        <v>0</v>
      </c>
      <c r="L86" s="88"/>
      <c r="M86" s="9" t="s">
        <v>42</v>
      </c>
      <c r="N86" s="9"/>
      <c r="O86" s="9"/>
      <c r="P86" s="9" t="s">
        <v>42</v>
      </c>
      <c r="Q86" s="22" t="s">
        <v>37</v>
      </c>
      <c r="R86" s="23"/>
      <c r="S86" s="46" t="s">
        <v>48</v>
      </c>
      <c r="T86" s="53"/>
      <c r="U86" s="46"/>
    </row>
    <row r="87" spans="1:21" ht="131.25" customHeight="1" x14ac:dyDescent="0.25">
      <c r="A87" s="212"/>
      <c r="B87" s="206"/>
      <c r="C87" s="43" t="s">
        <v>311</v>
      </c>
      <c r="D87" s="44">
        <v>40909</v>
      </c>
      <c r="E87" s="45">
        <v>44896</v>
      </c>
      <c r="F87" s="46" t="s">
        <v>308</v>
      </c>
      <c r="G87" s="19"/>
      <c r="H87" s="25">
        <v>1</v>
      </c>
      <c r="I87" s="19"/>
      <c r="J87" s="27" t="s">
        <v>312</v>
      </c>
      <c r="K87" s="21">
        <v>1</v>
      </c>
      <c r="L87" s="9"/>
      <c r="M87" s="50" t="s">
        <v>313</v>
      </c>
      <c r="N87" s="28" t="s">
        <v>27</v>
      </c>
      <c r="O87" s="9"/>
      <c r="P87" s="50" t="s">
        <v>314</v>
      </c>
      <c r="Q87" s="29">
        <v>0.6</v>
      </c>
      <c r="R87" s="102" t="s">
        <v>315</v>
      </c>
      <c r="S87" s="50" t="s">
        <v>316</v>
      </c>
      <c r="T87" s="53">
        <v>1</v>
      </c>
      <c r="U87" s="46"/>
    </row>
    <row r="88" spans="1:21" ht="99.75" customHeight="1" x14ac:dyDescent="0.25">
      <c r="A88" s="213"/>
      <c r="B88" s="210"/>
      <c r="C88" s="43" t="s">
        <v>317</v>
      </c>
      <c r="D88" s="44">
        <v>40909</v>
      </c>
      <c r="E88" s="45">
        <v>44896</v>
      </c>
      <c r="F88" s="46" t="s">
        <v>308</v>
      </c>
      <c r="G88" s="19"/>
      <c r="H88" s="25">
        <v>1</v>
      </c>
      <c r="I88" s="19"/>
      <c r="J88" s="27" t="s">
        <v>318</v>
      </c>
      <c r="K88" s="21">
        <v>1</v>
      </c>
      <c r="L88" s="9"/>
      <c r="M88" s="50" t="s">
        <v>313</v>
      </c>
      <c r="N88" s="28" t="s">
        <v>27</v>
      </c>
      <c r="O88" s="9"/>
      <c r="P88" s="50" t="s">
        <v>314</v>
      </c>
      <c r="Q88" s="29">
        <v>0.6</v>
      </c>
      <c r="R88" s="102" t="s">
        <v>315</v>
      </c>
      <c r="S88" s="103" t="s">
        <v>319</v>
      </c>
      <c r="T88" s="53">
        <v>1</v>
      </c>
      <c r="U88" s="46"/>
    </row>
    <row r="89" spans="1:21" ht="97.5" hidden="1" customHeight="1" x14ac:dyDescent="0.25">
      <c r="A89" s="205" t="s">
        <v>305</v>
      </c>
      <c r="B89" s="207" t="s">
        <v>320</v>
      </c>
      <c r="C89" s="46" t="s">
        <v>321</v>
      </c>
      <c r="D89" s="44">
        <v>40909</v>
      </c>
      <c r="E89" s="45">
        <v>43800</v>
      </c>
      <c r="F89" s="46" t="s">
        <v>308</v>
      </c>
      <c r="G89" s="19"/>
      <c r="H89" s="25">
        <v>1</v>
      </c>
      <c r="I89" s="19"/>
      <c r="J89" s="19" t="s">
        <v>48</v>
      </c>
      <c r="K89" s="21"/>
      <c r="L89" s="9"/>
      <c r="M89" s="9" t="s">
        <v>42</v>
      </c>
      <c r="N89" s="9"/>
      <c r="O89" s="9"/>
      <c r="P89" s="23"/>
      <c r="Q89" s="22" t="s">
        <v>37</v>
      </c>
      <c r="R89" s="23"/>
      <c r="S89" s="46" t="s">
        <v>48</v>
      </c>
      <c r="T89" s="53"/>
      <c r="U89" s="46"/>
    </row>
    <row r="90" spans="1:21" ht="84.75" hidden="1" customHeight="1" x14ac:dyDescent="0.25">
      <c r="A90" s="206"/>
      <c r="B90" s="206"/>
      <c r="C90" s="46" t="s">
        <v>322</v>
      </c>
      <c r="D90" s="44">
        <v>40909</v>
      </c>
      <c r="E90" s="45">
        <v>43800</v>
      </c>
      <c r="F90" s="46" t="s">
        <v>308</v>
      </c>
      <c r="G90" s="19"/>
      <c r="H90" s="25">
        <v>1</v>
      </c>
      <c r="I90" s="19"/>
      <c r="J90" s="19" t="s">
        <v>48</v>
      </c>
      <c r="K90" s="21">
        <v>0.5</v>
      </c>
      <c r="L90" s="9"/>
      <c r="M90" s="9" t="s">
        <v>42</v>
      </c>
      <c r="N90" s="9"/>
      <c r="O90" s="9"/>
      <c r="P90" s="23"/>
      <c r="Q90" s="22" t="s">
        <v>37</v>
      </c>
      <c r="R90" s="23"/>
      <c r="S90" s="46" t="s">
        <v>48</v>
      </c>
      <c r="T90" s="53"/>
      <c r="U90" s="46"/>
    </row>
    <row r="91" spans="1:21" ht="108" customHeight="1" x14ac:dyDescent="0.25">
      <c r="A91" s="206"/>
      <c r="B91" s="206"/>
      <c r="C91" s="43" t="s">
        <v>323</v>
      </c>
      <c r="D91" s="44">
        <v>40909</v>
      </c>
      <c r="E91" s="45">
        <v>43800</v>
      </c>
      <c r="F91" s="46" t="s">
        <v>308</v>
      </c>
      <c r="G91" s="19"/>
      <c r="H91" s="25">
        <v>1</v>
      </c>
      <c r="I91" s="19"/>
      <c r="J91" s="27" t="s">
        <v>324</v>
      </c>
      <c r="K91" s="21"/>
      <c r="L91" s="9"/>
      <c r="M91" s="27" t="s">
        <v>325</v>
      </c>
      <c r="N91" s="28" t="s">
        <v>27</v>
      </c>
      <c r="O91" s="9"/>
      <c r="P91" s="13" t="s">
        <v>326</v>
      </c>
      <c r="Q91" s="29">
        <v>1</v>
      </c>
      <c r="R91" s="27"/>
      <c r="S91" s="103" t="s">
        <v>327</v>
      </c>
      <c r="T91" s="53">
        <v>1</v>
      </c>
      <c r="U91" s="46"/>
    </row>
    <row r="92" spans="1:21" ht="119.25" hidden="1" customHeight="1" x14ac:dyDescent="0.25">
      <c r="A92" s="206"/>
      <c r="B92" s="206"/>
      <c r="C92" s="46" t="s">
        <v>328</v>
      </c>
      <c r="D92" s="44">
        <v>40909</v>
      </c>
      <c r="E92" s="45">
        <v>43800</v>
      </c>
      <c r="F92" s="46" t="s">
        <v>308</v>
      </c>
      <c r="G92" s="19"/>
      <c r="H92" s="25">
        <v>1</v>
      </c>
      <c r="I92" s="19"/>
      <c r="J92" s="19"/>
      <c r="K92" s="21">
        <v>0.5</v>
      </c>
      <c r="L92" s="9"/>
      <c r="M92" s="9" t="s">
        <v>42</v>
      </c>
      <c r="N92" s="9"/>
      <c r="O92" s="9"/>
      <c r="P92" s="9" t="s">
        <v>42</v>
      </c>
      <c r="Q92" s="22">
        <v>1</v>
      </c>
      <c r="R92" s="23"/>
      <c r="S92" s="46" t="s">
        <v>48</v>
      </c>
      <c r="T92" s="53"/>
      <c r="U92" s="46"/>
    </row>
    <row r="93" spans="1:21" ht="114" customHeight="1" x14ac:dyDescent="0.25">
      <c r="A93" s="210"/>
      <c r="B93" s="210"/>
      <c r="C93" s="43" t="s">
        <v>329</v>
      </c>
      <c r="D93" s="44">
        <v>40909</v>
      </c>
      <c r="E93" s="45">
        <v>43800</v>
      </c>
      <c r="F93" s="46" t="s">
        <v>308</v>
      </c>
      <c r="G93" s="19"/>
      <c r="H93" s="25">
        <v>1</v>
      </c>
      <c r="I93" s="19"/>
      <c r="J93" s="27" t="s">
        <v>330</v>
      </c>
      <c r="K93" s="21">
        <v>1</v>
      </c>
      <c r="L93" s="9"/>
      <c r="M93" s="27" t="s">
        <v>331</v>
      </c>
      <c r="N93" s="76" t="s">
        <v>332</v>
      </c>
      <c r="O93" s="63" t="s">
        <v>206</v>
      </c>
      <c r="P93" s="13" t="s">
        <v>331</v>
      </c>
      <c r="Q93" s="29">
        <v>1</v>
      </c>
      <c r="R93" s="27"/>
      <c r="S93" s="103" t="s">
        <v>327</v>
      </c>
      <c r="T93" s="53">
        <v>1</v>
      </c>
      <c r="U93" s="46"/>
    </row>
    <row r="94" spans="1:21" ht="176.25" hidden="1" customHeight="1" x14ac:dyDescent="0.25">
      <c r="A94" s="205" t="s">
        <v>305</v>
      </c>
      <c r="B94" s="207" t="s">
        <v>333</v>
      </c>
      <c r="C94" s="46" t="s">
        <v>334</v>
      </c>
      <c r="D94" s="44">
        <v>40909</v>
      </c>
      <c r="E94" s="45">
        <v>43070</v>
      </c>
      <c r="F94" s="46" t="s">
        <v>308</v>
      </c>
      <c r="G94" s="19"/>
      <c r="H94" s="25"/>
      <c r="I94" s="19"/>
      <c r="J94" s="27" t="s">
        <v>335</v>
      </c>
      <c r="K94" s="21">
        <v>1</v>
      </c>
      <c r="L94" s="9"/>
      <c r="M94" s="9" t="s">
        <v>42</v>
      </c>
      <c r="N94" s="9"/>
      <c r="O94" s="9"/>
      <c r="P94" s="9" t="s">
        <v>42</v>
      </c>
      <c r="Q94" s="22" t="s">
        <v>37</v>
      </c>
      <c r="R94" s="5"/>
      <c r="S94" s="46" t="s">
        <v>48</v>
      </c>
      <c r="T94" s="53"/>
      <c r="U94" s="46"/>
    </row>
    <row r="95" spans="1:21" ht="128.25" customHeight="1" x14ac:dyDescent="0.25">
      <c r="A95" s="210"/>
      <c r="B95" s="210"/>
      <c r="C95" s="43" t="s">
        <v>336</v>
      </c>
      <c r="D95" s="44">
        <v>40909</v>
      </c>
      <c r="E95" s="45">
        <v>43070</v>
      </c>
      <c r="F95" s="46" t="s">
        <v>308</v>
      </c>
      <c r="G95" s="19"/>
      <c r="H95" s="47">
        <v>1</v>
      </c>
      <c r="I95" s="19"/>
      <c r="J95" s="27" t="s">
        <v>337</v>
      </c>
      <c r="K95" s="21">
        <v>1</v>
      </c>
      <c r="L95" s="9"/>
      <c r="M95" s="27" t="s">
        <v>338</v>
      </c>
      <c r="N95" s="28" t="s">
        <v>27</v>
      </c>
      <c r="O95" s="9"/>
      <c r="P95" s="27" t="s">
        <v>325</v>
      </c>
      <c r="Q95" s="29">
        <v>1</v>
      </c>
      <c r="R95" s="27"/>
      <c r="S95" s="103" t="s">
        <v>319</v>
      </c>
      <c r="T95" s="53">
        <v>1</v>
      </c>
      <c r="U95" s="46"/>
    </row>
    <row r="96" spans="1:21" ht="111.75" hidden="1" customHeight="1" x14ac:dyDescent="0.25">
      <c r="A96" s="205" t="s">
        <v>339</v>
      </c>
      <c r="B96" s="207" t="s">
        <v>340</v>
      </c>
      <c r="C96" s="43" t="s">
        <v>341</v>
      </c>
      <c r="D96" s="44">
        <v>40909</v>
      </c>
      <c r="E96" s="45">
        <v>44896</v>
      </c>
      <c r="F96" s="46" t="s">
        <v>308</v>
      </c>
      <c r="G96" s="19"/>
      <c r="H96" s="25"/>
      <c r="I96" s="19"/>
      <c r="J96" s="27" t="s">
        <v>342</v>
      </c>
      <c r="K96" s="21">
        <v>0</v>
      </c>
      <c r="L96" s="9"/>
      <c r="M96" s="27"/>
      <c r="N96" s="76" t="s">
        <v>332</v>
      </c>
      <c r="O96" s="63" t="s">
        <v>206</v>
      </c>
      <c r="P96" s="9" t="s">
        <v>42</v>
      </c>
      <c r="Q96" s="22" t="s">
        <v>37</v>
      </c>
      <c r="R96" s="23"/>
      <c r="S96" s="46" t="s">
        <v>48</v>
      </c>
      <c r="T96" s="53"/>
      <c r="U96" s="46"/>
    </row>
    <row r="97" spans="1:21" ht="180.75" customHeight="1" x14ac:dyDescent="0.25">
      <c r="A97" s="206"/>
      <c r="B97" s="206"/>
      <c r="C97" s="54" t="s">
        <v>343</v>
      </c>
      <c r="D97" s="44">
        <v>40909</v>
      </c>
      <c r="E97" s="45">
        <v>44896</v>
      </c>
      <c r="F97" s="46" t="s">
        <v>308</v>
      </c>
      <c r="G97" s="19"/>
      <c r="H97" s="25"/>
      <c r="I97" s="19"/>
      <c r="J97" s="19" t="s">
        <v>48</v>
      </c>
      <c r="K97" s="21"/>
      <c r="L97" s="9"/>
      <c r="M97" s="27" t="s">
        <v>344</v>
      </c>
      <c r="N97" s="28" t="s">
        <v>27</v>
      </c>
      <c r="O97" s="19"/>
      <c r="P97" s="27" t="s">
        <v>344</v>
      </c>
      <c r="Q97" s="22">
        <v>1</v>
      </c>
      <c r="R97" s="5"/>
      <c r="S97" s="46" t="s">
        <v>345</v>
      </c>
      <c r="T97" s="53">
        <v>1</v>
      </c>
      <c r="U97" s="46"/>
    </row>
    <row r="98" spans="1:21" ht="84.75" hidden="1" customHeight="1" x14ac:dyDescent="0.25">
      <c r="A98" s="206"/>
      <c r="B98" s="206"/>
      <c r="C98" s="89" t="s">
        <v>346</v>
      </c>
      <c r="D98" s="44">
        <v>40909</v>
      </c>
      <c r="E98" s="45">
        <v>44896</v>
      </c>
      <c r="F98" s="46" t="s">
        <v>308</v>
      </c>
      <c r="G98" s="19"/>
      <c r="H98" s="25"/>
      <c r="I98" s="19"/>
      <c r="J98" s="27" t="s">
        <v>347</v>
      </c>
      <c r="K98" s="61" t="s">
        <v>186</v>
      </c>
      <c r="L98" s="9"/>
      <c r="M98" s="27" t="s">
        <v>348</v>
      </c>
      <c r="N98" s="9"/>
      <c r="O98" s="9"/>
      <c r="P98" s="9" t="s">
        <v>42</v>
      </c>
      <c r="Q98" s="22" t="s">
        <v>37</v>
      </c>
      <c r="R98" s="23"/>
      <c r="S98" s="46" t="s">
        <v>48</v>
      </c>
      <c r="T98" s="53"/>
      <c r="U98" s="46"/>
    </row>
    <row r="99" spans="1:21" ht="162.75" customHeight="1" x14ac:dyDescent="0.25">
      <c r="A99" s="208" t="s">
        <v>339</v>
      </c>
      <c r="B99" s="207" t="s">
        <v>349</v>
      </c>
      <c r="C99" s="46" t="s">
        <v>350</v>
      </c>
      <c r="D99" s="44">
        <v>40909</v>
      </c>
      <c r="E99" s="45">
        <v>44896</v>
      </c>
      <c r="F99" s="46" t="s">
        <v>308</v>
      </c>
      <c r="G99" s="19"/>
      <c r="H99" s="25"/>
      <c r="I99" s="19"/>
      <c r="J99" s="46" t="s">
        <v>351</v>
      </c>
      <c r="K99" s="21">
        <v>1</v>
      </c>
      <c r="L99" s="9"/>
      <c r="M99" s="42"/>
      <c r="N99" s="9"/>
      <c r="O99" s="9"/>
      <c r="P99" s="9" t="s">
        <v>42</v>
      </c>
      <c r="Q99" s="22" t="s">
        <v>37</v>
      </c>
      <c r="R99" s="23"/>
      <c r="S99" s="46"/>
      <c r="T99" s="53"/>
      <c r="U99" s="46"/>
    </row>
    <row r="100" spans="1:21" ht="113.25" customHeight="1" x14ac:dyDescent="0.25">
      <c r="A100" s="209"/>
      <c r="B100" s="206"/>
      <c r="C100" s="46" t="s">
        <v>352</v>
      </c>
      <c r="D100" s="44">
        <v>40909</v>
      </c>
      <c r="E100" s="44">
        <v>44896</v>
      </c>
      <c r="F100" s="104" t="s">
        <v>308</v>
      </c>
      <c r="G100" s="19"/>
      <c r="H100" s="25"/>
      <c r="I100" s="19"/>
      <c r="J100" s="27" t="s">
        <v>353</v>
      </c>
      <c r="K100" s="21">
        <v>1</v>
      </c>
      <c r="L100" s="9"/>
      <c r="M100" s="27"/>
      <c r="N100" s="9"/>
      <c r="O100" s="9"/>
      <c r="P100" s="9" t="s">
        <v>42</v>
      </c>
      <c r="Q100" s="22" t="s">
        <v>37</v>
      </c>
      <c r="R100" s="5"/>
      <c r="S100" s="46"/>
      <c r="T100" s="53"/>
      <c r="U100" s="46"/>
    </row>
    <row r="101" spans="1:21" ht="160.5" hidden="1" customHeight="1" x14ac:dyDescent="0.25">
      <c r="A101" s="209"/>
      <c r="B101" s="206"/>
      <c r="C101" s="43" t="s">
        <v>354</v>
      </c>
      <c r="D101" s="44">
        <v>40909</v>
      </c>
      <c r="E101" s="44">
        <v>44896</v>
      </c>
      <c r="F101" s="104" t="s">
        <v>308</v>
      </c>
      <c r="G101" s="19"/>
      <c r="H101" s="25"/>
      <c r="I101" s="19"/>
      <c r="J101" s="19" t="s">
        <v>48</v>
      </c>
      <c r="K101" s="21"/>
      <c r="L101" s="9"/>
      <c r="M101" s="9"/>
      <c r="N101" s="9"/>
      <c r="O101" s="9"/>
      <c r="P101" s="9" t="s">
        <v>42</v>
      </c>
      <c r="Q101" s="22" t="s">
        <v>37</v>
      </c>
      <c r="R101" s="23"/>
      <c r="S101" s="46" t="s">
        <v>48</v>
      </c>
      <c r="T101" s="53"/>
      <c r="U101" s="46"/>
    </row>
    <row r="102" spans="1:21" ht="90.75" hidden="1" customHeight="1" x14ac:dyDescent="0.25">
      <c r="A102" s="209"/>
      <c r="B102" s="210"/>
      <c r="C102" s="43" t="s">
        <v>355</v>
      </c>
      <c r="D102" s="44">
        <v>40909</v>
      </c>
      <c r="E102" s="44">
        <v>44896</v>
      </c>
      <c r="F102" s="104" t="s">
        <v>308</v>
      </c>
      <c r="G102" s="19"/>
      <c r="H102" s="25"/>
      <c r="I102" s="19"/>
      <c r="J102" s="19" t="s">
        <v>48</v>
      </c>
      <c r="K102" s="21"/>
      <c r="L102" s="9"/>
      <c r="M102" s="9"/>
      <c r="N102" s="9"/>
      <c r="O102" s="9"/>
      <c r="P102" s="9" t="s">
        <v>42</v>
      </c>
      <c r="Q102" s="22" t="s">
        <v>37</v>
      </c>
      <c r="R102" s="23"/>
      <c r="S102" s="46" t="s">
        <v>48</v>
      </c>
      <c r="T102" s="53"/>
      <c r="U102" s="46"/>
    </row>
    <row r="103" spans="1:21" ht="215.25" hidden="1" customHeight="1" x14ac:dyDescent="0.25">
      <c r="A103" s="211" t="s">
        <v>339</v>
      </c>
      <c r="B103" s="207" t="s">
        <v>356</v>
      </c>
      <c r="C103" s="43" t="s">
        <v>357</v>
      </c>
      <c r="D103" s="44">
        <v>40909</v>
      </c>
      <c r="E103" s="44">
        <v>44896</v>
      </c>
      <c r="F103" s="104" t="s">
        <v>308</v>
      </c>
      <c r="G103" s="19"/>
      <c r="H103" s="25"/>
      <c r="I103" s="19"/>
      <c r="J103" s="19" t="s">
        <v>48</v>
      </c>
      <c r="K103" s="21"/>
      <c r="L103" s="9"/>
      <c r="M103" s="9"/>
      <c r="N103" s="9"/>
      <c r="O103" s="9"/>
      <c r="P103" s="13" t="s">
        <v>358</v>
      </c>
      <c r="Q103" s="22" t="s">
        <v>37</v>
      </c>
      <c r="R103" s="5"/>
      <c r="S103" s="46" t="s">
        <v>48</v>
      </c>
      <c r="T103" s="53"/>
      <c r="U103" s="46"/>
    </row>
    <row r="104" spans="1:21" ht="169.5" hidden="1" customHeight="1" x14ac:dyDescent="0.25">
      <c r="A104" s="206"/>
      <c r="B104" s="206"/>
      <c r="C104" s="43" t="s">
        <v>359</v>
      </c>
      <c r="D104" s="44">
        <v>40909</v>
      </c>
      <c r="E104" s="44">
        <v>44896</v>
      </c>
      <c r="F104" s="104" t="s">
        <v>308</v>
      </c>
      <c r="G104" s="19"/>
      <c r="H104" s="25"/>
      <c r="I104" s="19"/>
      <c r="J104" s="19" t="s">
        <v>48</v>
      </c>
      <c r="K104" s="21"/>
      <c r="L104" s="9"/>
      <c r="M104" s="9"/>
      <c r="N104" s="9"/>
      <c r="O104" s="9"/>
      <c r="P104" s="9" t="s">
        <v>42</v>
      </c>
      <c r="Q104" s="22" t="s">
        <v>37</v>
      </c>
      <c r="R104" s="23"/>
      <c r="S104" s="46" t="s">
        <v>48</v>
      </c>
      <c r="T104" s="53"/>
      <c r="U104" s="46"/>
    </row>
    <row r="105" spans="1:21" ht="160.5" hidden="1" customHeight="1" x14ac:dyDescent="0.25">
      <c r="A105" s="210"/>
      <c r="B105" s="210"/>
      <c r="C105" s="43" t="s">
        <v>360</v>
      </c>
      <c r="D105" s="44">
        <v>40909</v>
      </c>
      <c r="E105" s="44">
        <v>44896</v>
      </c>
      <c r="F105" s="104" t="s">
        <v>308</v>
      </c>
      <c r="G105" s="19"/>
      <c r="H105" s="25"/>
      <c r="I105" s="19"/>
      <c r="J105" s="19" t="s">
        <v>48</v>
      </c>
      <c r="K105" s="21"/>
      <c r="L105" s="9"/>
      <c r="M105" s="27" t="s">
        <v>361</v>
      </c>
      <c r="N105" s="9"/>
      <c r="O105" s="9"/>
      <c r="P105" s="9" t="s">
        <v>42</v>
      </c>
      <c r="Q105" s="22" t="s">
        <v>37</v>
      </c>
      <c r="R105" s="23"/>
      <c r="S105" s="46" t="s">
        <v>48</v>
      </c>
      <c r="T105" s="53"/>
      <c r="U105" s="46"/>
    </row>
    <row r="106" spans="1:21" ht="143.25" customHeight="1" x14ac:dyDescent="0.25">
      <c r="A106" s="203" t="s">
        <v>362</v>
      </c>
      <c r="B106" s="105" t="s">
        <v>363</v>
      </c>
      <c r="C106" s="106" t="s">
        <v>364</v>
      </c>
      <c r="D106" s="68">
        <v>40909</v>
      </c>
      <c r="E106" s="68">
        <v>42705</v>
      </c>
      <c r="F106" s="19"/>
      <c r="G106" s="19"/>
      <c r="H106" s="47">
        <v>0.79</v>
      </c>
      <c r="I106" s="19"/>
      <c r="J106" s="19"/>
      <c r="K106" s="21">
        <v>0.91</v>
      </c>
      <c r="L106" s="105" t="s">
        <v>365</v>
      </c>
      <c r="M106" s="30" t="s">
        <v>292</v>
      </c>
      <c r="N106" s="30" t="s">
        <v>292</v>
      </c>
      <c r="O106" s="30" t="s">
        <v>292</v>
      </c>
      <c r="P106" s="30" t="s">
        <v>292</v>
      </c>
      <c r="Q106" s="22">
        <v>0.56999999999999995</v>
      </c>
      <c r="R106" s="5" t="s">
        <v>366</v>
      </c>
      <c r="S106" s="19" t="s">
        <v>208</v>
      </c>
      <c r="T106" s="53"/>
      <c r="U106" s="19"/>
    </row>
    <row r="107" spans="1:21" ht="118.5" customHeight="1" x14ac:dyDescent="0.25">
      <c r="A107" s="204"/>
      <c r="B107" s="105" t="s">
        <v>367</v>
      </c>
      <c r="C107" s="6" t="s">
        <v>368</v>
      </c>
      <c r="D107" s="68">
        <v>40909</v>
      </c>
      <c r="E107" s="68">
        <v>42705</v>
      </c>
      <c r="F107" s="19"/>
      <c r="G107" s="19"/>
      <c r="H107" s="47">
        <v>0.8</v>
      </c>
      <c r="I107" s="19"/>
      <c r="J107" s="19"/>
      <c r="K107" s="21">
        <v>0.85</v>
      </c>
      <c r="L107" s="105" t="s">
        <v>365</v>
      </c>
      <c r="M107" s="30" t="s">
        <v>292</v>
      </c>
      <c r="N107" s="30" t="s">
        <v>292</v>
      </c>
      <c r="O107" s="30" t="s">
        <v>292</v>
      </c>
      <c r="P107" s="30" t="s">
        <v>292</v>
      </c>
      <c r="Q107" s="22">
        <v>0.74</v>
      </c>
      <c r="R107" s="5" t="s">
        <v>366</v>
      </c>
      <c r="S107" s="19" t="s">
        <v>208</v>
      </c>
      <c r="T107" s="47">
        <v>0.92</v>
      </c>
      <c r="U107" s="46" t="s">
        <v>369</v>
      </c>
    </row>
    <row r="108" spans="1:21" ht="151.5" customHeight="1" x14ac:dyDescent="0.25">
      <c r="A108" s="204"/>
      <c r="B108" s="42" t="s">
        <v>370</v>
      </c>
      <c r="C108" s="6" t="s">
        <v>371</v>
      </c>
      <c r="D108" s="68">
        <v>40909</v>
      </c>
      <c r="E108" s="68">
        <v>42705</v>
      </c>
      <c r="F108" s="19"/>
      <c r="G108" s="19"/>
      <c r="H108" s="47">
        <v>0.7</v>
      </c>
      <c r="I108" s="19"/>
      <c r="J108" s="19"/>
      <c r="K108" s="21">
        <v>0.72</v>
      </c>
      <c r="L108" s="42" t="s">
        <v>365</v>
      </c>
      <c r="M108" s="30" t="s">
        <v>292</v>
      </c>
      <c r="N108" s="30" t="s">
        <v>292</v>
      </c>
      <c r="O108" s="30" t="s">
        <v>292</v>
      </c>
      <c r="P108" s="30" t="s">
        <v>292</v>
      </c>
      <c r="Q108" s="22">
        <v>1</v>
      </c>
      <c r="R108" s="5"/>
      <c r="S108" s="19" t="s">
        <v>208</v>
      </c>
      <c r="T108" s="53"/>
      <c r="U108" s="19"/>
    </row>
  </sheetData>
  <protectedRanges>
    <protectedRange sqref="J29" name="Rango1_4"/>
    <protectedRange sqref="J76" name="Rango1_4_1"/>
    <protectedRange sqref="J78" name="Rango1_4_2"/>
    <protectedRange sqref="J52" name="Rango1_4_3"/>
    <protectedRange sqref="J58" name="Rango1_4_4"/>
    <protectedRange sqref="J65" name="Rango1_4_6"/>
    <protectedRange sqref="J59" name="Rango1_4_7"/>
    <protectedRange sqref="J60" name="Rango1_4_8"/>
    <protectedRange sqref="J64" name="Rango1_4_9"/>
    <protectedRange sqref="J48" name="Rango1_4_10"/>
    <protectedRange sqref="J49" name="Rango1_4_11"/>
    <protectedRange sqref="J10" name="Rango1_4_12"/>
    <protectedRange sqref="J86" name="Rango1_4_13"/>
    <protectedRange sqref="J87" name="Rango1_4_14"/>
    <protectedRange sqref="J88" name="Rango1_4_15"/>
    <protectedRange sqref="J91" name="Rango1_4_16"/>
    <protectedRange sqref="J93" name="Rango1_4_17"/>
    <protectedRange sqref="J94" name="Rango1_4_18"/>
    <protectedRange sqref="J95" name="Rango1_4_19"/>
    <protectedRange sqref="J96" name="Rango1_4_20"/>
    <protectedRange sqref="J98" name="Rango1_4_21"/>
    <protectedRange sqref="M15" name="Rango1_4_24"/>
    <protectedRange sqref="M16" name="Rango1_4_25"/>
    <protectedRange sqref="M19" name="Rango1_4_26"/>
    <protectedRange sqref="M21" name="Rango1_4_27"/>
    <protectedRange sqref="M27" name="Rango1_4_28"/>
    <protectedRange sqref="M29" name="Rango1_4_29"/>
    <protectedRange sqref="M31" name="Rango1_4_30"/>
    <protectedRange sqref="M76" name="Rango1_4_31"/>
    <protectedRange sqref="M34:M35" name="Rango1_4_5"/>
    <protectedRange sqref="M49" name="Rango1_4_2_1"/>
    <protectedRange sqref="M52" name="Rango1_4_22"/>
    <protectedRange sqref="M67" name="Rango1_4_32"/>
    <protectedRange sqref="M95" name="Rango1_4_33"/>
    <protectedRange sqref="P10" name="Rango1_4_21_1"/>
    <protectedRange sqref="P20" name="Rango1_4_25_1"/>
    <protectedRange sqref="M23" name="Rango1_4_23"/>
    <protectedRange sqref="M22" name="Rango1_4_35"/>
    <protectedRange sqref="P34" name="Rango1_4_18_2"/>
    <protectedRange sqref="P35" name="Rango1_4_18_3"/>
    <protectedRange sqref="P39" name="Rango1_4_26_1"/>
    <protectedRange sqref="M40" name="Rango1_4_16_1"/>
    <protectedRange sqref="P40:P41" name="Rango1_4_16_2"/>
    <protectedRange sqref="P47" name="Rango1_4_23_1"/>
    <protectedRange sqref="P49" name="Rango1_4_24_2"/>
    <protectedRange sqref="P52" name="Rango1_4_15_1"/>
    <protectedRange sqref="P54" name="Rango1_4_36"/>
    <protectedRange sqref="P59" name="Rango1_4_13_1"/>
    <protectedRange sqref="P58" name="Rango1_4_12_1"/>
    <protectedRange sqref="P60" name="Rango1_4_15_2"/>
    <protectedRange sqref="P81" name="Rango1_4_8_1"/>
    <protectedRange sqref="P95" name="Rango1_4_27_1"/>
    <protectedRange sqref="S19" name="Rango1_4_33_1"/>
    <protectedRange sqref="S20" name="Rango1_4_33_2"/>
    <protectedRange sqref="S29" name="Rango1_4_11_1"/>
    <protectedRange sqref="S47" name="Rango1_4_34"/>
    <protectedRange sqref="S49" name="Rango1_4_35_1"/>
    <protectedRange sqref="S58" name="Rango1_4_21_2"/>
    <protectedRange sqref="S59" name="Rango1_4_22_1"/>
    <protectedRange sqref="S60" name="Rango1_4_23_2"/>
    <protectedRange sqref="S67" name="Rango1_4_27_2"/>
    <protectedRange sqref="S87" name="Rango1_4_1_1"/>
    <protectedRange sqref="S28" name="Rango1_4_37"/>
    <protectedRange sqref="S34:S35" name="Rango1_4_38"/>
    <protectedRange sqref="S75" name="Rango1_4_10_1"/>
    <protectedRange sqref="S88" name="Rango1_4_1_3"/>
    <protectedRange sqref="S91 S93" name="Rango1_4_1_4"/>
    <protectedRange sqref="S95" name="Rango1_4_1_5"/>
  </protectedRanges>
  <mergeCells count="85">
    <mergeCell ref="M5:M6"/>
    <mergeCell ref="A5:A6"/>
    <mergeCell ref="B5:B6"/>
    <mergeCell ref="C5:C6"/>
    <mergeCell ref="D5:E5"/>
    <mergeCell ref="F5:F6"/>
    <mergeCell ref="G5:G6"/>
    <mergeCell ref="H5:H6"/>
    <mergeCell ref="I5:I6"/>
    <mergeCell ref="J5:J6"/>
    <mergeCell ref="K5:K6"/>
    <mergeCell ref="L5:L6"/>
    <mergeCell ref="T5:T6"/>
    <mergeCell ref="U5:U6"/>
    <mergeCell ref="A7:A9"/>
    <mergeCell ref="B7:B9"/>
    <mergeCell ref="C7:C9"/>
    <mergeCell ref="D7:D9"/>
    <mergeCell ref="E7:E9"/>
    <mergeCell ref="F7:F9"/>
    <mergeCell ref="G7:G9"/>
    <mergeCell ref="H7:H9"/>
    <mergeCell ref="N5:N6"/>
    <mergeCell ref="O5:O6"/>
    <mergeCell ref="P5:P6"/>
    <mergeCell ref="Q5:Q6"/>
    <mergeCell ref="R5:R6"/>
    <mergeCell ref="S5:S6"/>
    <mergeCell ref="S7:S9"/>
    <mergeCell ref="T7:T9"/>
    <mergeCell ref="I7:I9"/>
    <mergeCell ref="J7:J9"/>
    <mergeCell ref="K7:K9"/>
    <mergeCell ref="L7:L9"/>
    <mergeCell ref="M7:M9"/>
    <mergeCell ref="N7:N9"/>
    <mergeCell ref="A28:A35"/>
    <mergeCell ref="B28:B30"/>
    <mergeCell ref="B31:B35"/>
    <mergeCell ref="U7:U9"/>
    <mergeCell ref="F10:F12"/>
    <mergeCell ref="M10:M13"/>
    <mergeCell ref="P10:P12"/>
    <mergeCell ref="Q10:Q13"/>
    <mergeCell ref="R10:R13"/>
    <mergeCell ref="S10:S12"/>
    <mergeCell ref="T10:T12"/>
    <mergeCell ref="U10:U12"/>
    <mergeCell ref="O7:O9"/>
    <mergeCell ref="P7:P9"/>
    <mergeCell ref="Q7:Q9"/>
    <mergeCell ref="R7:R9"/>
    <mergeCell ref="A11:A13"/>
    <mergeCell ref="A14:A23"/>
    <mergeCell ref="B14:B16"/>
    <mergeCell ref="B17:B21"/>
    <mergeCell ref="B22:B23"/>
    <mergeCell ref="A76:A79"/>
    <mergeCell ref="B76:B79"/>
    <mergeCell ref="K77:K79"/>
    <mergeCell ref="A39:A54"/>
    <mergeCell ref="B39:B43"/>
    <mergeCell ref="B44:B46"/>
    <mergeCell ref="B47:B49"/>
    <mergeCell ref="B50:B53"/>
    <mergeCell ref="A57:A60"/>
    <mergeCell ref="B57:B60"/>
    <mergeCell ref="M58:M60"/>
    <mergeCell ref="A62:A64"/>
    <mergeCell ref="B62:B64"/>
    <mergeCell ref="A73:A75"/>
    <mergeCell ref="B73:B75"/>
    <mergeCell ref="A85:A88"/>
    <mergeCell ref="B85:B88"/>
    <mergeCell ref="A89:A93"/>
    <mergeCell ref="B89:B93"/>
    <mergeCell ref="A94:A95"/>
    <mergeCell ref="B94:B95"/>
    <mergeCell ref="A106:A108"/>
    <mergeCell ref="A96:A98"/>
    <mergeCell ref="B96:B98"/>
    <mergeCell ref="A99:A102"/>
    <mergeCell ref="B99:B102"/>
    <mergeCell ref="A103:A105"/>
    <mergeCell ref="B103:B105"/>
  </mergeCells>
  <printOptions horizontalCentered="1" verticalCentered="1"/>
  <pageMargins left="0.51181102362204722" right="0.51181102362204722" top="0.74803149606299213" bottom="0.74803149606299213" header="0.31496062992125984" footer="0.31496062992125984"/>
  <pageSetup paperSize="9" scale="60"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E484"/>
  <sheetViews>
    <sheetView tabSelected="1" topLeftCell="A50" workbookViewId="0">
      <selection activeCell="AI63" sqref="AI63"/>
    </sheetView>
  </sheetViews>
  <sheetFormatPr baseColWidth="10" defaultRowHeight="15" x14ac:dyDescent="0.25"/>
  <cols>
    <col min="1" max="1" width="9.140625" customWidth="1"/>
    <col min="2" max="2" width="52.7109375" customWidth="1"/>
    <col min="3" max="3" width="9.85546875" customWidth="1"/>
    <col min="4" max="5" width="10.140625" hidden="1" customWidth="1"/>
    <col min="6" max="6" width="12" hidden="1" customWidth="1"/>
    <col min="7" max="7" width="12.140625" hidden="1" customWidth="1"/>
    <col min="8" max="8" width="15.5703125" style="202" hidden="1" customWidth="1"/>
    <col min="9" max="9" width="10" hidden="1" customWidth="1"/>
    <col min="10" max="11" width="9.28515625" hidden="1" customWidth="1"/>
    <col min="12" max="12" width="11.42578125" hidden="1" customWidth="1"/>
    <col min="13" max="13" width="8.28515625" hidden="1" customWidth="1"/>
    <col min="14" max="14" width="9.7109375" hidden="1" customWidth="1"/>
    <col min="15" max="15" width="8.7109375" hidden="1" customWidth="1"/>
    <col min="16" max="16" width="8.28515625" customWidth="1"/>
    <col min="17" max="17" width="9.7109375" customWidth="1"/>
    <col min="18" max="18" width="12.85546875" customWidth="1"/>
    <col min="19" max="23" width="8.28515625" hidden="1" customWidth="1"/>
    <col min="24" max="24" width="7.85546875" hidden="1" customWidth="1"/>
    <col min="25" max="25" width="13.85546875" hidden="1" customWidth="1"/>
    <col min="26" max="26" width="15.28515625" hidden="1" customWidth="1"/>
    <col min="27" max="28" width="11.5703125" hidden="1" customWidth="1"/>
    <col min="29" max="29" width="14.85546875" hidden="1" customWidth="1"/>
    <col min="30" max="30" width="14.28515625" hidden="1" customWidth="1"/>
    <col min="31" max="31" width="16.85546875" style="108" hidden="1" customWidth="1"/>
  </cols>
  <sheetData>
    <row r="1" spans="1:31" ht="18.75" x14ac:dyDescent="0.3">
      <c r="A1" s="271" t="s">
        <v>373</v>
      </c>
      <c r="B1" s="271"/>
      <c r="C1" s="271"/>
      <c r="D1" s="271"/>
      <c r="E1" s="271"/>
      <c r="F1" s="271"/>
      <c r="G1" s="271"/>
      <c r="H1" s="271"/>
      <c r="I1" s="271"/>
      <c r="J1" s="271"/>
      <c r="K1" s="271"/>
      <c r="L1" s="271"/>
      <c r="M1" s="271"/>
      <c r="N1" s="271"/>
      <c r="O1" s="271"/>
      <c r="P1" s="271"/>
      <c r="Q1" s="271"/>
      <c r="R1" s="271"/>
      <c r="S1" s="271"/>
      <c r="T1" s="271"/>
      <c r="U1" s="271"/>
      <c r="V1" s="271"/>
      <c r="W1" s="271"/>
      <c r="X1" s="271"/>
      <c r="Y1" s="271"/>
    </row>
    <row r="2" spans="1:31" ht="18.75" x14ac:dyDescent="0.3">
      <c r="A2" s="271" t="s">
        <v>376</v>
      </c>
      <c r="B2" s="271"/>
      <c r="C2" s="271"/>
      <c r="D2" s="271"/>
      <c r="E2" s="271"/>
      <c r="F2" s="271"/>
      <c r="G2" s="271"/>
      <c r="H2" s="271"/>
      <c r="I2" s="271"/>
      <c r="J2" s="271"/>
      <c r="K2" s="271"/>
      <c r="L2" s="271"/>
      <c r="M2" s="271"/>
      <c r="N2" s="271"/>
      <c r="O2" s="271"/>
      <c r="P2" s="271"/>
      <c r="Q2" s="271"/>
      <c r="R2" s="271"/>
      <c r="S2" s="271"/>
      <c r="T2" s="271"/>
      <c r="U2" s="271"/>
      <c r="V2" s="271"/>
      <c r="W2" s="271"/>
      <c r="X2" s="271"/>
      <c r="Y2" s="271"/>
    </row>
    <row r="3" spans="1:31" ht="18.75" x14ac:dyDescent="0.3">
      <c r="A3" s="271" t="s">
        <v>377</v>
      </c>
      <c r="B3" s="271"/>
      <c r="C3" s="271"/>
      <c r="D3" s="271"/>
      <c r="E3" s="271"/>
      <c r="F3" s="271"/>
      <c r="G3" s="271"/>
      <c r="H3" s="271"/>
      <c r="I3" s="271"/>
      <c r="J3" s="271"/>
      <c r="K3" s="271"/>
      <c r="L3" s="271"/>
      <c r="M3" s="271"/>
      <c r="N3" s="271"/>
      <c r="O3" s="271"/>
      <c r="P3" s="271"/>
      <c r="Q3" s="271"/>
      <c r="R3" s="271"/>
      <c r="S3" s="271"/>
      <c r="T3" s="271"/>
      <c r="U3" s="271"/>
      <c r="V3" s="271"/>
      <c r="W3" s="271"/>
      <c r="X3" s="271"/>
      <c r="Y3" s="271"/>
    </row>
    <row r="4" spans="1:31" ht="18.75" x14ac:dyDescent="0.3">
      <c r="A4" s="271" t="s">
        <v>378</v>
      </c>
      <c r="B4" s="271"/>
      <c r="C4" s="271"/>
      <c r="D4" s="271"/>
      <c r="E4" s="271"/>
      <c r="F4" s="271"/>
      <c r="G4" s="271"/>
      <c r="H4" s="271"/>
      <c r="I4" s="271"/>
      <c r="J4" s="271"/>
      <c r="K4" s="271"/>
      <c r="L4" s="271"/>
      <c r="M4" s="271"/>
      <c r="N4" s="271"/>
      <c r="O4" s="271"/>
      <c r="P4" s="271"/>
      <c r="Q4" s="271"/>
      <c r="R4" s="271"/>
      <c r="S4" s="271"/>
      <c r="T4" s="271"/>
      <c r="U4" s="271"/>
      <c r="V4" s="271"/>
      <c r="W4" s="271"/>
      <c r="X4" s="271"/>
      <c r="Y4" s="271"/>
    </row>
    <row r="5" spans="1:31" ht="18.75" x14ac:dyDescent="0.3">
      <c r="A5" s="271"/>
      <c r="B5" s="271"/>
      <c r="C5" s="271"/>
      <c r="D5" s="271"/>
      <c r="E5" s="271"/>
      <c r="F5" s="271"/>
      <c r="G5" s="271"/>
      <c r="H5" s="271"/>
      <c r="I5" s="271"/>
      <c r="J5" s="271"/>
      <c r="K5" s="271"/>
      <c r="L5" s="271"/>
      <c r="M5" s="271"/>
      <c r="N5" s="271"/>
      <c r="O5" s="271"/>
      <c r="P5" s="271"/>
      <c r="Q5" s="271"/>
      <c r="R5" s="271"/>
      <c r="S5" s="271"/>
      <c r="T5" s="271"/>
      <c r="U5" s="271"/>
      <c r="V5" s="271"/>
      <c r="W5" s="271"/>
      <c r="X5" s="271"/>
      <c r="Y5" s="271"/>
    </row>
    <row r="6" spans="1:31" ht="19.5" customHeight="1" x14ac:dyDescent="0.25">
      <c r="A6" s="292" t="s">
        <v>0</v>
      </c>
      <c r="B6" s="293"/>
      <c r="C6" s="272" t="s">
        <v>379</v>
      </c>
      <c r="D6" s="295" t="s">
        <v>380</v>
      </c>
      <c r="E6" s="296"/>
      <c r="F6" s="296"/>
      <c r="G6" s="296"/>
      <c r="H6" s="296"/>
      <c r="I6" s="296"/>
      <c r="J6" s="296"/>
      <c r="K6" s="296"/>
      <c r="L6" s="296"/>
      <c r="M6" s="296"/>
      <c r="N6" s="296"/>
      <c r="O6" s="296"/>
      <c r="P6" s="296"/>
      <c r="Q6" s="296"/>
      <c r="R6" s="296"/>
      <c r="S6" s="296"/>
      <c r="T6" s="296"/>
      <c r="U6" s="296"/>
      <c r="V6" s="296"/>
      <c r="W6" s="296"/>
      <c r="X6" s="296"/>
      <c r="Y6" s="297"/>
      <c r="Z6" s="264" t="s">
        <v>381</v>
      </c>
      <c r="AA6" s="264" t="s">
        <v>382</v>
      </c>
      <c r="AB6" s="264" t="s">
        <v>383</v>
      </c>
      <c r="AC6" s="265" t="s">
        <v>384</v>
      </c>
      <c r="AD6" s="266" t="s">
        <v>385</v>
      </c>
      <c r="AE6" s="267" t="s">
        <v>386</v>
      </c>
    </row>
    <row r="7" spans="1:31" x14ac:dyDescent="0.25">
      <c r="A7" s="291"/>
      <c r="B7" s="294"/>
      <c r="C7" s="273" t="s">
        <v>379</v>
      </c>
      <c r="D7" s="109">
        <v>2012</v>
      </c>
      <c r="E7" s="109" t="s">
        <v>387</v>
      </c>
      <c r="F7" s="109" t="s">
        <v>388</v>
      </c>
      <c r="G7" s="109">
        <v>2013</v>
      </c>
      <c r="H7" s="109" t="s">
        <v>387</v>
      </c>
      <c r="I7" s="109" t="s">
        <v>388</v>
      </c>
      <c r="J7" s="109">
        <v>2014</v>
      </c>
      <c r="K7" s="109" t="s">
        <v>387</v>
      </c>
      <c r="L7" s="109" t="s">
        <v>388</v>
      </c>
      <c r="M7" s="109">
        <v>2015</v>
      </c>
      <c r="N7" s="109" t="s">
        <v>387</v>
      </c>
      <c r="O7" s="109" t="s">
        <v>388</v>
      </c>
      <c r="P7" s="109">
        <v>2016</v>
      </c>
      <c r="Q7" s="109" t="s">
        <v>387</v>
      </c>
      <c r="R7" s="109" t="s">
        <v>388</v>
      </c>
      <c r="S7" s="109">
        <v>2017</v>
      </c>
      <c r="T7" s="109">
        <v>2018</v>
      </c>
      <c r="U7" s="109">
        <v>2019</v>
      </c>
      <c r="V7" s="109">
        <v>2020</v>
      </c>
      <c r="W7" s="109">
        <v>2021</v>
      </c>
      <c r="X7" s="109">
        <v>2022</v>
      </c>
      <c r="Y7" s="109" t="s">
        <v>389</v>
      </c>
      <c r="Z7" s="264"/>
      <c r="AA7" s="264"/>
      <c r="AB7" s="264"/>
      <c r="AC7" s="265"/>
      <c r="AD7" s="266"/>
      <c r="AE7" s="267"/>
    </row>
    <row r="8" spans="1:31" ht="36" customHeight="1" x14ac:dyDescent="0.25">
      <c r="A8" s="110">
        <v>1</v>
      </c>
      <c r="B8" s="111" t="s">
        <v>390</v>
      </c>
      <c r="C8" s="112">
        <v>0.15</v>
      </c>
      <c r="D8" s="113">
        <f>+D56</f>
        <v>8.9090909090909109E-2</v>
      </c>
      <c r="E8" s="113">
        <f>+E56</f>
        <v>8.8210909090909104E-2</v>
      </c>
      <c r="F8" s="114">
        <f>+E8/D8</f>
        <v>0.99012244897959178</v>
      </c>
      <c r="G8" s="113">
        <f t="shared" ref="G8:X8" si="0">+G56</f>
        <v>0.18209090909090914</v>
      </c>
      <c r="H8" s="113">
        <f>+H56</f>
        <v>0.11165090909090911</v>
      </c>
      <c r="I8" s="113">
        <f>+H8/G8</f>
        <v>0.61316025961058407</v>
      </c>
      <c r="J8" s="113">
        <f t="shared" si="0"/>
        <v>8.0350909090909112E-2</v>
      </c>
      <c r="K8" s="113">
        <f t="shared" si="0"/>
        <v>7.9190400000000008E-2</v>
      </c>
      <c r="L8" s="113">
        <f>+K8/J8</f>
        <v>0.98555698866336283</v>
      </c>
      <c r="M8" s="115">
        <f t="shared" si="0"/>
        <v>4.0350909090909097E-2</v>
      </c>
      <c r="N8" s="115">
        <f>+N56</f>
        <v>3.6682967272727275E-2</v>
      </c>
      <c r="O8" s="113">
        <f>+N8/M8</f>
        <v>0.90909890506015401</v>
      </c>
      <c r="P8" s="113">
        <f t="shared" si="0"/>
        <v>0.17435090909090911</v>
      </c>
      <c r="Q8" s="113">
        <f>+Q56</f>
        <v>6.5750909090909096E-2</v>
      </c>
      <c r="R8" s="113">
        <f>+Q8/P8</f>
        <v>0.37711824637877633</v>
      </c>
      <c r="S8" s="113">
        <f t="shared" si="0"/>
        <v>0.10220090909090911</v>
      </c>
      <c r="T8" s="113">
        <f t="shared" si="0"/>
        <v>6.6600909090909099E-2</v>
      </c>
      <c r="U8" s="113">
        <f t="shared" si="0"/>
        <v>6.6600909090909099E-2</v>
      </c>
      <c r="V8" s="113">
        <f t="shared" si="0"/>
        <v>6.6600909090909099E-2</v>
      </c>
      <c r="W8" s="113">
        <f t="shared" si="0"/>
        <v>6.6600909090909099E-2</v>
      </c>
      <c r="X8" s="113">
        <f t="shared" si="0"/>
        <v>6.6600909090909099E-2</v>
      </c>
      <c r="Y8" s="116">
        <f t="shared" ref="Y8:Y15" si="1">+D8+G8+J8+M8+P8+S8+T8+U8+V8+W8+X8</f>
        <v>1.0014400000000001</v>
      </c>
      <c r="Z8" s="113">
        <f>+D8+G8+J8+M8</f>
        <v>0.39188363636363643</v>
      </c>
      <c r="AA8" s="113">
        <f>+E8+H8+K8+N8</f>
        <v>0.31573518545454549</v>
      </c>
      <c r="AB8" s="113">
        <f>+Z8-AA8</f>
        <v>7.6148450909090948E-2</v>
      </c>
      <c r="AC8" s="113">
        <f>+P8</f>
        <v>0.17435090909090911</v>
      </c>
      <c r="AD8" s="113">
        <f>+S8+T8+U8+V8+W8+X8</f>
        <v>0.43520545454545462</v>
      </c>
      <c r="AE8" s="117" t="s">
        <v>391</v>
      </c>
    </row>
    <row r="9" spans="1:31" ht="45" x14ac:dyDescent="0.25">
      <c r="A9" s="110">
        <v>2</v>
      </c>
      <c r="B9" s="111" t="s">
        <v>392</v>
      </c>
      <c r="C9" s="112">
        <v>0.2</v>
      </c>
      <c r="D9" s="113">
        <f>+D84</f>
        <v>0.12</v>
      </c>
      <c r="E9" s="113">
        <f>+E84</f>
        <v>0.09</v>
      </c>
      <c r="F9" s="114">
        <f>+E9/D9</f>
        <v>0.75</v>
      </c>
      <c r="G9" s="113">
        <f>+G84</f>
        <v>0.27700000000000002</v>
      </c>
      <c r="H9" s="113">
        <f>+H84</f>
        <v>0.27700000000000002</v>
      </c>
      <c r="I9" s="113">
        <f t="shared" ref="I9:I15" si="2">+H9/G9</f>
        <v>1</v>
      </c>
      <c r="J9" s="113">
        <f t="shared" ref="J9:X9" si="3">+J84</f>
        <v>7.9237000000000002E-2</v>
      </c>
      <c r="K9" s="113">
        <f t="shared" si="3"/>
        <v>7.4122222222222214E-2</v>
      </c>
      <c r="L9" s="113">
        <f t="shared" ref="L9:L15" si="4">+K9/J9</f>
        <v>0.93544962861065173</v>
      </c>
      <c r="M9" s="115">
        <f t="shared" si="3"/>
        <v>5.1393250000000001E-2</v>
      </c>
      <c r="N9" s="115">
        <f>+N84</f>
        <v>5.1393250000000001E-2</v>
      </c>
      <c r="O9" s="113">
        <f t="shared" ref="O9:O15" si="5">+N9/M9</f>
        <v>1</v>
      </c>
      <c r="P9" s="113">
        <f t="shared" si="3"/>
        <v>0.10025039285714285</v>
      </c>
      <c r="Q9" s="113">
        <f>+Q84</f>
        <v>0.10025039285714285</v>
      </c>
      <c r="R9" s="113">
        <f t="shared" ref="R9:R15" si="6">+Q9/P9</f>
        <v>1</v>
      </c>
      <c r="S9" s="113">
        <f t="shared" si="3"/>
        <v>5.5250392857142859E-2</v>
      </c>
      <c r="T9" s="113">
        <f t="shared" si="3"/>
        <v>5.5250392857142859E-2</v>
      </c>
      <c r="U9" s="113">
        <f t="shared" si="3"/>
        <v>5.5250392857142859E-2</v>
      </c>
      <c r="V9" s="113">
        <f t="shared" si="3"/>
        <v>5.1250392857142855E-2</v>
      </c>
      <c r="W9" s="113">
        <f t="shared" si="3"/>
        <v>5.1250392857142855E-2</v>
      </c>
      <c r="X9" s="113">
        <f t="shared" si="3"/>
        <v>0.10375039285714285</v>
      </c>
      <c r="Y9" s="116">
        <f t="shared" si="1"/>
        <v>0.99988299999999997</v>
      </c>
      <c r="Z9" s="113">
        <f t="shared" ref="Z9:AA15" si="7">+D9+G9+J9+M9</f>
        <v>0.52763025000000008</v>
      </c>
      <c r="AA9" s="113">
        <f t="shared" si="7"/>
        <v>0.49251547222222219</v>
      </c>
      <c r="AB9" s="113">
        <f t="shared" ref="AB9:AB15" si="8">+Z9-AA9</f>
        <v>3.5114777777777884E-2</v>
      </c>
      <c r="AC9" s="113">
        <f t="shared" ref="AC9:AC15" si="9">+P9</f>
        <v>0.10025039285714285</v>
      </c>
      <c r="AD9" s="113">
        <f t="shared" ref="AD9:AD15" si="10">+S9+T9+U9+V9+W9+X9</f>
        <v>0.37200235714285712</v>
      </c>
      <c r="AE9" s="117" t="s">
        <v>391</v>
      </c>
    </row>
    <row r="10" spans="1:31" ht="30" x14ac:dyDescent="0.25">
      <c r="A10" s="110">
        <v>3</v>
      </c>
      <c r="B10" s="111" t="s">
        <v>393</v>
      </c>
      <c r="C10" s="112">
        <v>0.1</v>
      </c>
      <c r="D10" s="113">
        <f>+D130</f>
        <v>0.1125</v>
      </c>
      <c r="E10" s="113">
        <f>+E130</f>
        <v>4.2931818181818189E-2</v>
      </c>
      <c r="F10" s="114">
        <f>+E10/D10</f>
        <v>0.38161616161616169</v>
      </c>
      <c r="G10" s="113">
        <f t="shared" ref="G10:X10" si="11">+G130</f>
        <v>0.23625000000000002</v>
      </c>
      <c r="H10" s="113">
        <f>+H130</f>
        <v>0.10326</v>
      </c>
      <c r="I10" s="113">
        <f t="shared" si="2"/>
        <v>0.43707936507936507</v>
      </c>
      <c r="J10" s="113">
        <f t="shared" si="11"/>
        <v>6.4027777777777781E-2</v>
      </c>
      <c r="K10" s="113">
        <f t="shared" si="11"/>
        <v>6.4299999999999996E-2</v>
      </c>
      <c r="L10" s="113">
        <f t="shared" si="4"/>
        <v>1.0042516268980477</v>
      </c>
      <c r="M10" s="115">
        <f t="shared" si="11"/>
        <v>0.18902777777777779</v>
      </c>
      <c r="N10" s="115">
        <f t="shared" si="11"/>
        <v>0.18902777777777779</v>
      </c>
      <c r="O10" s="113">
        <f t="shared" si="5"/>
        <v>1</v>
      </c>
      <c r="P10" s="113">
        <f t="shared" si="11"/>
        <v>0.18902777777777779</v>
      </c>
      <c r="Q10" s="113">
        <f t="shared" si="11"/>
        <v>0.18902777777777779</v>
      </c>
      <c r="R10" s="113">
        <f t="shared" si="6"/>
        <v>1</v>
      </c>
      <c r="S10" s="113">
        <f t="shared" si="11"/>
        <v>3.4861111111111114E-2</v>
      </c>
      <c r="T10" s="113">
        <f t="shared" si="11"/>
        <v>3.4861111111111114E-2</v>
      </c>
      <c r="U10" s="113">
        <f t="shared" si="11"/>
        <v>3.4861111111111114E-2</v>
      </c>
      <c r="V10" s="113">
        <f t="shared" si="11"/>
        <v>3.4861111111111114E-2</v>
      </c>
      <c r="W10" s="113">
        <f t="shared" si="11"/>
        <v>3.4861111111111114E-2</v>
      </c>
      <c r="X10" s="113">
        <f t="shared" si="11"/>
        <v>3.4861111111111114E-2</v>
      </c>
      <c r="Y10" s="116">
        <f t="shared" si="1"/>
        <v>1</v>
      </c>
      <c r="Z10" s="113">
        <f t="shared" si="7"/>
        <v>0.60180555555555559</v>
      </c>
      <c r="AA10" s="113">
        <f t="shared" si="7"/>
        <v>0.39951959595959596</v>
      </c>
      <c r="AB10" s="113">
        <f t="shared" si="8"/>
        <v>0.20228595959595963</v>
      </c>
      <c r="AC10" s="113">
        <f t="shared" si="9"/>
        <v>0.18902777777777779</v>
      </c>
      <c r="AD10" s="113">
        <f t="shared" si="10"/>
        <v>0.2091666666666667</v>
      </c>
      <c r="AE10" s="117" t="s">
        <v>391</v>
      </c>
    </row>
    <row r="11" spans="1:31" ht="45" x14ac:dyDescent="0.25">
      <c r="A11" s="110">
        <v>4</v>
      </c>
      <c r="B11" s="111" t="s">
        <v>394</v>
      </c>
      <c r="C11" s="112">
        <v>0.1</v>
      </c>
      <c r="D11" s="113">
        <f>+D163</f>
        <v>0.32499999999999996</v>
      </c>
      <c r="E11" s="113">
        <f>+E163</f>
        <v>0.27499999999999997</v>
      </c>
      <c r="F11" s="118">
        <f>+E11/D11</f>
        <v>0.84615384615384615</v>
      </c>
      <c r="G11" s="113">
        <f t="shared" ref="G11:X11" si="12">+G163</f>
        <v>0.29249999999999998</v>
      </c>
      <c r="H11" s="113">
        <f>+H163</f>
        <v>0.16749999999999998</v>
      </c>
      <c r="I11" s="113">
        <f t="shared" si="2"/>
        <v>0.57264957264957261</v>
      </c>
      <c r="J11" s="113">
        <f t="shared" si="12"/>
        <v>4.2499999999999996E-2</v>
      </c>
      <c r="K11" s="113">
        <f t="shared" si="12"/>
        <v>3.7124999999999998E-2</v>
      </c>
      <c r="L11" s="113">
        <f t="shared" si="4"/>
        <v>0.87352941176470589</v>
      </c>
      <c r="M11" s="115">
        <f t="shared" si="12"/>
        <v>4.2499999999999996E-2</v>
      </c>
      <c r="N11" s="115">
        <f>+N163</f>
        <v>3.3409090909090902E-2</v>
      </c>
      <c r="O11" s="113">
        <f t="shared" si="5"/>
        <v>0.7860962566844919</v>
      </c>
      <c r="P11" s="113">
        <f t="shared" si="12"/>
        <v>4.2499999999999996E-2</v>
      </c>
      <c r="Q11" s="113">
        <f>+Q163</f>
        <v>4.2499999999999996E-2</v>
      </c>
      <c r="R11" s="113">
        <f t="shared" si="6"/>
        <v>1</v>
      </c>
      <c r="S11" s="113">
        <f t="shared" si="12"/>
        <v>4.2499999999999996E-2</v>
      </c>
      <c r="T11" s="113">
        <f t="shared" si="12"/>
        <v>4.2499999999999996E-2</v>
      </c>
      <c r="U11" s="113">
        <f t="shared" si="12"/>
        <v>4.2499999999999996E-2</v>
      </c>
      <c r="V11" s="113">
        <f t="shared" si="12"/>
        <v>4.2499999999999996E-2</v>
      </c>
      <c r="W11" s="113">
        <f t="shared" si="12"/>
        <v>4.2499999999999996E-2</v>
      </c>
      <c r="X11" s="113">
        <f t="shared" si="12"/>
        <v>4.2499999999999996E-2</v>
      </c>
      <c r="Y11" s="116">
        <f t="shared" si="1"/>
        <v>0.99999999999999978</v>
      </c>
      <c r="Z11" s="113">
        <f t="shared" si="7"/>
        <v>0.7024999999999999</v>
      </c>
      <c r="AA11" s="113">
        <f t="shared" si="7"/>
        <v>0.51303409090909091</v>
      </c>
      <c r="AB11" s="113">
        <f t="shared" si="8"/>
        <v>0.18946590909090899</v>
      </c>
      <c r="AC11" s="113">
        <f t="shared" si="9"/>
        <v>4.2499999999999996E-2</v>
      </c>
      <c r="AD11" s="113">
        <f t="shared" si="10"/>
        <v>0.25499999999999995</v>
      </c>
      <c r="AE11" s="117" t="s">
        <v>391</v>
      </c>
    </row>
    <row r="12" spans="1:31" ht="45" x14ac:dyDescent="0.25">
      <c r="A12" s="110">
        <v>5</v>
      </c>
      <c r="B12" s="111" t="s">
        <v>395</v>
      </c>
      <c r="C12" s="112">
        <v>0.15</v>
      </c>
      <c r="D12" s="113">
        <f>+D203</f>
        <v>0.10159090909090909</v>
      </c>
      <c r="E12" s="113">
        <f>+E203</f>
        <v>0.1002909090909091</v>
      </c>
      <c r="F12" s="118">
        <f>+E12/D12</f>
        <v>0.98720357941834458</v>
      </c>
      <c r="G12" s="113">
        <f t="shared" ref="G12:X12" si="13">+G203</f>
        <v>0.16509090909090912</v>
      </c>
      <c r="H12" s="113">
        <f>+H203</f>
        <v>3.2590909090909101E-2</v>
      </c>
      <c r="I12" s="113">
        <f t="shared" si="2"/>
        <v>0.19741189427312777</v>
      </c>
      <c r="J12" s="113">
        <f t="shared" si="13"/>
        <v>0.17696590909090912</v>
      </c>
      <c r="K12" s="113">
        <f t="shared" si="13"/>
        <v>0.13321590909090911</v>
      </c>
      <c r="L12" s="113">
        <f t="shared" si="4"/>
        <v>0.75277724266358437</v>
      </c>
      <c r="M12" s="115">
        <f t="shared" si="13"/>
        <v>5.3215909090909098E-2</v>
      </c>
      <c r="N12" s="115">
        <f>+N203</f>
        <v>5.3215909090909098E-2</v>
      </c>
      <c r="O12" s="113">
        <f t="shared" si="5"/>
        <v>1</v>
      </c>
      <c r="P12" s="113">
        <f t="shared" si="13"/>
        <v>9.3815909090909089E-2</v>
      </c>
      <c r="Q12" s="113">
        <f>+Q203</f>
        <v>7.351590909090909E-2</v>
      </c>
      <c r="R12" s="113">
        <f t="shared" si="6"/>
        <v>0.78361878921485506</v>
      </c>
      <c r="S12" s="113">
        <f t="shared" si="13"/>
        <v>5.7490909090909099E-2</v>
      </c>
      <c r="T12" s="113">
        <f t="shared" si="13"/>
        <v>5.3365909090909103E-2</v>
      </c>
      <c r="U12" s="113">
        <f t="shared" si="13"/>
        <v>9.5865909090909099E-2</v>
      </c>
      <c r="V12" s="113">
        <f t="shared" si="13"/>
        <v>6.7532575757575763E-2</v>
      </c>
      <c r="W12" s="113">
        <f t="shared" si="13"/>
        <v>6.7532575757575763E-2</v>
      </c>
      <c r="X12" s="113">
        <f t="shared" si="13"/>
        <v>6.7532575757575763E-2</v>
      </c>
      <c r="Y12" s="116">
        <f t="shared" si="1"/>
        <v>1.0000000000000002</v>
      </c>
      <c r="Z12" s="113">
        <f t="shared" si="7"/>
        <v>0.49686363636363651</v>
      </c>
      <c r="AA12" s="113">
        <f t="shared" si="7"/>
        <v>0.31931363636363641</v>
      </c>
      <c r="AB12" s="113">
        <f t="shared" si="8"/>
        <v>0.1775500000000001</v>
      </c>
      <c r="AC12" s="113">
        <f t="shared" si="9"/>
        <v>9.3815909090909089E-2</v>
      </c>
      <c r="AD12" s="113">
        <f t="shared" si="10"/>
        <v>0.40932045454545457</v>
      </c>
      <c r="AE12" s="117" t="s">
        <v>391</v>
      </c>
    </row>
    <row r="13" spans="1:31" ht="45" x14ac:dyDescent="0.25">
      <c r="A13" s="110">
        <v>6</v>
      </c>
      <c r="B13" s="111" t="s">
        <v>396</v>
      </c>
      <c r="C13" s="112">
        <v>0.1</v>
      </c>
      <c r="D13" s="113"/>
      <c r="E13" s="113"/>
      <c r="F13" s="118"/>
      <c r="G13" s="113">
        <f t="shared" ref="G13:X13" si="14">+G232</f>
        <v>0.6</v>
      </c>
      <c r="H13" s="113">
        <f>+H232</f>
        <v>0.35</v>
      </c>
      <c r="I13" s="113">
        <f t="shared" si="2"/>
        <v>0.58333333333333337</v>
      </c>
      <c r="J13" s="113">
        <f t="shared" si="14"/>
        <v>2.7777777777777776E-2</v>
      </c>
      <c r="K13" s="113">
        <f t="shared" si="14"/>
        <v>2.75E-2</v>
      </c>
      <c r="L13" s="113">
        <f t="shared" si="4"/>
        <v>0.9900000000000001</v>
      </c>
      <c r="M13" s="115">
        <f t="shared" si="14"/>
        <v>2.7777777777777776E-2</v>
      </c>
      <c r="N13" s="115">
        <f>+N232</f>
        <v>2.7777777777777776E-2</v>
      </c>
      <c r="O13" s="113">
        <f t="shared" si="5"/>
        <v>1</v>
      </c>
      <c r="P13" s="113">
        <f t="shared" si="14"/>
        <v>2.7777777777777776E-2</v>
      </c>
      <c r="Q13" s="113">
        <f>+Q232</f>
        <v>2.7777777777777776E-2</v>
      </c>
      <c r="R13" s="113">
        <f t="shared" si="6"/>
        <v>1</v>
      </c>
      <c r="S13" s="113">
        <f t="shared" si="14"/>
        <v>4.0277777777777773E-2</v>
      </c>
      <c r="T13" s="113">
        <f t="shared" si="14"/>
        <v>4.0277777777777773E-2</v>
      </c>
      <c r="U13" s="113">
        <f t="shared" si="14"/>
        <v>4.0277777777777773E-2</v>
      </c>
      <c r="V13" s="113">
        <f t="shared" si="14"/>
        <v>0.11527777777777777</v>
      </c>
      <c r="W13" s="113">
        <f t="shared" si="14"/>
        <v>4.0277777777777773E-2</v>
      </c>
      <c r="X13" s="113">
        <f t="shared" si="14"/>
        <v>4.0277777777777773E-2</v>
      </c>
      <c r="Y13" s="116">
        <f t="shared" si="1"/>
        <v>0.99999999999999989</v>
      </c>
      <c r="Z13" s="113">
        <f t="shared" si="7"/>
        <v>0.65555555555555556</v>
      </c>
      <c r="AA13" s="113">
        <f t="shared" si="7"/>
        <v>0.40527777777777779</v>
      </c>
      <c r="AB13" s="113">
        <f t="shared" si="8"/>
        <v>0.25027777777777777</v>
      </c>
      <c r="AC13" s="113">
        <f t="shared" si="9"/>
        <v>2.7777777777777776E-2</v>
      </c>
      <c r="AD13" s="113">
        <f t="shared" si="10"/>
        <v>0.31666666666666665</v>
      </c>
      <c r="AE13" s="117" t="s">
        <v>391</v>
      </c>
    </row>
    <row r="14" spans="1:31" ht="45" x14ac:dyDescent="0.25">
      <c r="A14" s="110">
        <v>7</v>
      </c>
      <c r="B14" s="111" t="s">
        <v>397</v>
      </c>
      <c r="C14" s="112">
        <v>0.1</v>
      </c>
      <c r="D14" s="113">
        <f>+D273</f>
        <v>0.25604545454545458</v>
      </c>
      <c r="E14" s="113">
        <f>+E273</f>
        <v>0.17557045454545456</v>
      </c>
      <c r="F14" s="118">
        <f>+E14/D14</f>
        <v>0.6857003372980649</v>
      </c>
      <c r="G14" s="113">
        <f t="shared" ref="G14:X14" si="15">+G273</f>
        <v>0.30759545454545456</v>
      </c>
      <c r="H14" s="113">
        <f>+H273</f>
        <v>0.29669545454545454</v>
      </c>
      <c r="I14" s="113">
        <f t="shared" si="2"/>
        <v>0.96456384566505582</v>
      </c>
      <c r="J14" s="113">
        <f t="shared" si="15"/>
        <v>6.7595454545454556E-2</v>
      </c>
      <c r="K14" s="113">
        <f t="shared" si="15"/>
        <v>5.7545454545454559E-2</v>
      </c>
      <c r="L14" s="113">
        <f t="shared" si="4"/>
        <v>0.85132136372806144</v>
      </c>
      <c r="M14" s="115">
        <f t="shared" si="15"/>
        <v>6.7595454545454556E-2</v>
      </c>
      <c r="N14" s="115">
        <f>+N273</f>
        <v>6.5595454545454554E-2</v>
      </c>
      <c r="O14" s="113">
        <f t="shared" si="5"/>
        <v>0.9704122116871764</v>
      </c>
      <c r="P14" s="113">
        <f t="shared" si="15"/>
        <v>6.7595454545454556E-2</v>
      </c>
      <c r="Q14" s="113">
        <f>+Q273</f>
        <v>6.7595454545454556E-2</v>
      </c>
      <c r="R14" s="113">
        <f t="shared" si="6"/>
        <v>1</v>
      </c>
      <c r="S14" s="113">
        <f t="shared" si="15"/>
        <v>3.8928787878787882E-2</v>
      </c>
      <c r="T14" s="113">
        <f t="shared" si="15"/>
        <v>3.8928787878787882E-2</v>
      </c>
      <c r="U14" s="113">
        <f t="shared" si="15"/>
        <v>3.8928787878787882E-2</v>
      </c>
      <c r="V14" s="113">
        <f t="shared" si="15"/>
        <v>3.8928787878787882E-2</v>
      </c>
      <c r="W14" s="113">
        <f t="shared" si="15"/>
        <v>3.8928787878787882E-2</v>
      </c>
      <c r="X14" s="113">
        <f t="shared" si="15"/>
        <v>3.8928787878787882E-2</v>
      </c>
      <c r="Y14" s="116">
        <f t="shared" si="1"/>
        <v>0.99999999999999989</v>
      </c>
      <c r="Z14" s="113">
        <f t="shared" si="7"/>
        <v>0.69883181818181828</v>
      </c>
      <c r="AA14" s="113">
        <f t="shared" si="7"/>
        <v>0.59540681818181818</v>
      </c>
      <c r="AB14" s="113">
        <f t="shared" si="8"/>
        <v>0.1034250000000001</v>
      </c>
      <c r="AC14" s="113">
        <f t="shared" si="9"/>
        <v>6.7595454545454556E-2</v>
      </c>
      <c r="AD14" s="113">
        <f t="shared" si="10"/>
        <v>0.23357272727272732</v>
      </c>
      <c r="AE14" s="117" t="s">
        <v>391</v>
      </c>
    </row>
    <row r="15" spans="1:31" ht="75" x14ac:dyDescent="0.25">
      <c r="A15" s="110">
        <v>8</v>
      </c>
      <c r="B15" s="111" t="s">
        <v>398</v>
      </c>
      <c r="C15" s="112">
        <v>0.1</v>
      </c>
      <c r="D15" s="113">
        <f>+D315</f>
        <v>0.2</v>
      </c>
      <c r="E15" s="113">
        <f>+E315</f>
        <v>0.15254000000000004</v>
      </c>
      <c r="F15" s="118">
        <f>+E15/D15</f>
        <v>0.76270000000000016</v>
      </c>
      <c r="G15" s="113">
        <f t="shared" ref="G15:X15" si="16">+G315</f>
        <v>0.2</v>
      </c>
      <c r="H15" s="113">
        <f>+H315</f>
        <v>0.16512000000000002</v>
      </c>
      <c r="I15" s="113">
        <f t="shared" si="2"/>
        <v>0.8256</v>
      </c>
      <c r="J15" s="113">
        <f t="shared" si="16"/>
        <v>0.2</v>
      </c>
      <c r="K15" s="113">
        <f t="shared" si="16"/>
        <v>0.18020000000000003</v>
      </c>
      <c r="L15" s="113">
        <f t="shared" si="4"/>
        <v>0.90100000000000013</v>
      </c>
      <c r="M15" s="115">
        <f t="shared" si="16"/>
        <v>0.2</v>
      </c>
      <c r="N15" s="115">
        <f>+N315</f>
        <v>0.15446000000000001</v>
      </c>
      <c r="O15" s="113">
        <f t="shared" si="5"/>
        <v>0.77229999999999999</v>
      </c>
      <c r="P15" s="113">
        <f t="shared" si="16"/>
        <v>0.2</v>
      </c>
      <c r="Q15" s="115">
        <f>+Q315</f>
        <v>0.19450000000000001</v>
      </c>
      <c r="R15" s="113">
        <f t="shared" si="6"/>
        <v>0.97250000000000003</v>
      </c>
      <c r="S15" s="113">
        <f t="shared" si="16"/>
        <v>0</v>
      </c>
      <c r="T15" s="113">
        <f t="shared" si="16"/>
        <v>0</v>
      </c>
      <c r="U15" s="113">
        <f t="shared" si="16"/>
        <v>0</v>
      </c>
      <c r="V15" s="113">
        <f t="shared" si="16"/>
        <v>0</v>
      </c>
      <c r="W15" s="113">
        <f t="shared" si="16"/>
        <v>0</v>
      </c>
      <c r="X15" s="113">
        <f t="shared" si="16"/>
        <v>0</v>
      </c>
      <c r="Y15" s="116">
        <f t="shared" si="1"/>
        <v>1</v>
      </c>
      <c r="Z15" s="113">
        <f t="shared" si="7"/>
        <v>0.8</v>
      </c>
      <c r="AA15" s="113">
        <f t="shared" si="7"/>
        <v>0.65232000000000012</v>
      </c>
      <c r="AB15" s="113">
        <f t="shared" si="8"/>
        <v>0.14767999999999992</v>
      </c>
      <c r="AC15" s="113">
        <f t="shared" si="9"/>
        <v>0.2</v>
      </c>
      <c r="AD15" s="113">
        <f t="shared" si="10"/>
        <v>0</v>
      </c>
      <c r="AE15" s="117" t="s">
        <v>391</v>
      </c>
    </row>
    <row r="16" spans="1:31" ht="15" hidden="1" customHeight="1" x14ac:dyDescent="0.25">
      <c r="A16" s="284"/>
      <c r="B16" s="284"/>
      <c r="C16" s="290"/>
      <c r="D16" s="288"/>
      <c r="E16" s="119"/>
      <c r="F16" s="119"/>
      <c r="G16" s="288"/>
      <c r="H16" s="120"/>
      <c r="I16" s="119"/>
      <c r="J16" s="288"/>
      <c r="K16" s="119"/>
      <c r="L16" s="119"/>
      <c r="M16" s="288"/>
      <c r="N16" s="119"/>
      <c r="O16" s="119"/>
      <c r="P16" s="119"/>
      <c r="Q16" s="119"/>
      <c r="R16" s="119"/>
      <c r="S16" s="119"/>
      <c r="T16" s="119"/>
      <c r="U16" s="119"/>
      <c r="V16" s="119"/>
      <c r="W16" s="119"/>
      <c r="X16" s="288"/>
      <c r="Y16" s="282">
        <f>SUM(D16:X17)</f>
        <v>0</v>
      </c>
      <c r="Z16" s="119"/>
      <c r="AA16" s="119"/>
      <c r="AB16" s="119"/>
      <c r="AC16" s="119"/>
      <c r="AD16" s="119"/>
      <c r="AE16" s="121"/>
    </row>
    <row r="17" spans="1:31" ht="15" hidden="1" customHeight="1" x14ac:dyDescent="0.25">
      <c r="A17" s="285"/>
      <c r="B17" s="285"/>
      <c r="C17" s="291"/>
      <c r="D17" s="215"/>
      <c r="E17" s="76"/>
      <c r="F17" s="76"/>
      <c r="G17" s="215"/>
      <c r="H17" s="122"/>
      <c r="I17" s="76"/>
      <c r="J17" s="215"/>
      <c r="K17" s="76"/>
      <c r="L17" s="76"/>
      <c r="M17" s="215"/>
      <c r="N17" s="76"/>
      <c r="O17" s="76"/>
      <c r="P17" s="76"/>
      <c r="Q17" s="76"/>
      <c r="R17" s="76"/>
      <c r="S17" s="76"/>
      <c r="T17" s="76"/>
      <c r="U17" s="76"/>
      <c r="V17" s="76"/>
      <c r="W17" s="76"/>
      <c r="X17" s="215"/>
      <c r="Y17" s="283"/>
      <c r="Z17" s="76"/>
      <c r="AA17" s="76"/>
      <c r="AB17" s="76"/>
      <c r="AC17" s="76"/>
      <c r="AD17" s="76"/>
      <c r="AE17" s="123"/>
    </row>
    <row r="18" spans="1:31" ht="15" hidden="1" customHeight="1" x14ac:dyDescent="0.25">
      <c r="A18" s="284"/>
      <c r="B18" s="284"/>
      <c r="C18" s="290"/>
      <c r="D18" s="288"/>
      <c r="E18" s="119"/>
      <c r="F18" s="119"/>
      <c r="G18" s="288"/>
      <c r="H18" s="120"/>
      <c r="I18" s="119"/>
      <c r="J18" s="288"/>
      <c r="K18" s="119"/>
      <c r="L18" s="119"/>
      <c r="M18" s="288"/>
      <c r="N18" s="119"/>
      <c r="O18" s="119"/>
      <c r="P18" s="119"/>
      <c r="Q18" s="119"/>
      <c r="R18" s="119"/>
      <c r="S18" s="119"/>
      <c r="T18" s="119"/>
      <c r="U18" s="119"/>
      <c r="V18" s="119"/>
      <c r="W18" s="119"/>
      <c r="X18" s="288"/>
      <c r="Y18" s="282">
        <f>SUM(D18:X19)</f>
        <v>0</v>
      </c>
      <c r="Z18" s="119"/>
      <c r="AA18" s="119"/>
      <c r="AB18" s="119"/>
      <c r="AC18" s="119"/>
      <c r="AD18" s="119"/>
      <c r="AE18" s="121"/>
    </row>
    <row r="19" spans="1:31" ht="15" hidden="1" customHeight="1" x14ac:dyDescent="0.25">
      <c r="A19" s="285"/>
      <c r="B19" s="285"/>
      <c r="C19" s="291"/>
      <c r="D19" s="215"/>
      <c r="E19" s="76"/>
      <c r="F19" s="76"/>
      <c r="G19" s="215"/>
      <c r="H19" s="122"/>
      <c r="I19" s="76"/>
      <c r="J19" s="215"/>
      <c r="K19" s="76"/>
      <c r="L19" s="76"/>
      <c r="M19" s="215"/>
      <c r="N19" s="76"/>
      <c r="O19" s="76"/>
      <c r="P19" s="76"/>
      <c r="Q19" s="76"/>
      <c r="R19" s="76"/>
      <c r="S19" s="76"/>
      <c r="T19" s="76"/>
      <c r="U19" s="76"/>
      <c r="V19" s="76"/>
      <c r="W19" s="76"/>
      <c r="X19" s="215"/>
      <c r="Y19" s="283"/>
      <c r="Z19" s="76"/>
      <c r="AA19" s="76"/>
      <c r="AB19" s="76"/>
      <c r="AC19" s="76"/>
      <c r="AD19" s="76"/>
      <c r="AE19" s="123"/>
    </row>
    <row r="20" spans="1:31" ht="15" hidden="1" customHeight="1" x14ac:dyDescent="0.25">
      <c r="A20" s="284"/>
      <c r="B20" s="284"/>
      <c r="C20" s="290"/>
      <c r="D20" s="288"/>
      <c r="E20" s="119"/>
      <c r="F20" s="119"/>
      <c r="G20" s="288"/>
      <c r="H20" s="120"/>
      <c r="I20" s="119"/>
      <c r="J20" s="288"/>
      <c r="K20" s="119"/>
      <c r="L20" s="119"/>
      <c r="M20" s="288"/>
      <c r="N20" s="119"/>
      <c r="O20" s="119"/>
      <c r="P20" s="119"/>
      <c r="Q20" s="119"/>
      <c r="R20" s="119"/>
      <c r="S20" s="119"/>
      <c r="T20" s="119"/>
      <c r="U20" s="119"/>
      <c r="V20" s="119"/>
      <c r="W20" s="119"/>
      <c r="X20" s="288"/>
      <c r="Y20" s="282">
        <f>SUM(D20:X21)</f>
        <v>0</v>
      </c>
      <c r="Z20" s="119"/>
      <c r="AA20" s="119"/>
      <c r="AB20" s="119"/>
      <c r="AC20" s="119"/>
      <c r="AD20" s="119"/>
      <c r="AE20" s="121"/>
    </row>
    <row r="21" spans="1:31" ht="15" hidden="1" customHeight="1" x14ac:dyDescent="0.25">
      <c r="A21" s="285"/>
      <c r="B21" s="285"/>
      <c r="C21" s="291"/>
      <c r="D21" s="215"/>
      <c r="E21" s="76"/>
      <c r="F21" s="76"/>
      <c r="G21" s="215"/>
      <c r="H21" s="122"/>
      <c r="I21" s="76"/>
      <c r="J21" s="215"/>
      <c r="K21" s="76"/>
      <c r="L21" s="76"/>
      <c r="M21" s="215"/>
      <c r="N21" s="76"/>
      <c r="O21" s="76"/>
      <c r="P21" s="76"/>
      <c r="Q21" s="76"/>
      <c r="R21" s="76"/>
      <c r="S21" s="76"/>
      <c r="T21" s="76"/>
      <c r="U21" s="76"/>
      <c r="V21" s="76"/>
      <c r="W21" s="76"/>
      <c r="X21" s="215"/>
      <c r="Y21" s="283"/>
      <c r="Z21" s="76"/>
      <c r="AA21" s="76"/>
      <c r="AB21" s="76"/>
      <c r="AC21" s="76"/>
      <c r="AD21" s="76"/>
      <c r="AE21" s="123"/>
    </row>
    <row r="22" spans="1:31" x14ac:dyDescent="0.25">
      <c r="A22" s="284" t="s">
        <v>389</v>
      </c>
      <c r="B22" s="284"/>
      <c r="C22" s="286"/>
      <c r="D22" s="288"/>
      <c r="E22" s="288"/>
      <c r="F22" s="288"/>
      <c r="G22" s="215"/>
      <c r="H22" s="215"/>
      <c r="I22" s="215"/>
      <c r="J22" s="215"/>
      <c r="K22" s="215"/>
      <c r="L22" s="215"/>
      <c r="M22" s="215"/>
      <c r="N22" s="215"/>
      <c r="O22" s="215"/>
      <c r="P22" s="215"/>
      <c r="Q22" s="215"/>
      <c r="R22" s="215"/>
      <c r="S22" s="215"/>
      <c r="T22" s="215"/>
      <c r="U22" s="215"/>
      <c r="V22" s="215"/>
      <c r="W22" s="215"/>
      <c r="X22" s="215"/>
      <c r="Y22" s="215"/>
    </row>
    <row r="23" spans="1:31" x14ac:dyDescent="0.25">
      <c r="A23" s="285"/>
      <c r="B23" s="285"/>
      <c r="C23" s="287"/>
      <c r="D23" s="214"/>
      <c r="E23" s="214"/>
      <c r="F23" s="214"/>
      <c r="G23" s="215"/>
      <c r="H23" s="215"/>
      <c r="I23" s="215"/>
      <c r="J23" s="215"/>
      <c r="K23" s="215"/>
      <c r="L23" s="215"/>
      <c r="M23" s="215"/>
      <c r="N23" s="215"/>
      <c r="O23" s="215"/>
      <c r="P23" s="215"/>
      <c r="Q23" s="215"/>
      <c r="R23" s="215"/>
      <c r="S23" s="215"/>
      <c r="T23" s="215"/>
      <c r="U23" s="215"/>
      <c r="V23" s="215"/>
      <c r="W23" s="215"/>
      <c r="X23" s="215"/>
      <c r="Y23" s="215"/>
    </row>
    <row r="24" spans="1:31" x14ac:dyDescent="0.25">
      <c r="A24" s="289" t="s">
        <v>399</v>
      </c>
      <c r="B24" s="289"/>
      <c r="C24" s="124">
        <f>+C8+C9+C10+C12+C11+C13+C14+C15</f>
        <v>0.99999999999999989</v>
      </c>
      <c r="D24" s="124">
        <f>+D8*$C$8+D9*$C$9+D10*$C$10+D11*$C$11+D12*$C$12+D13*$C$13+D14*$C$14+D15*$C$15</f>
        <v>0.14195681818181821</v>
      </c>
      <c r="E24" s="124">
        <f>+E8*$C$8+E9*$C$9+E10*$C$10+E11*$C$11+E12*$C$12+E13*$C$13+E14*$C$14+E15*$C$15</f>
        <v>0.11087950000000001</v>
      </c>
      <c r="F24" s="124">
        <f>+E24/D24</f>
        <v>0.78107907334176518</v>
      </c>
      <c r="G24" s="124">
        <f t="shared" ref="G24:X24" si="17">+G8*$C$8+G9*$C$9+G10*$C$10+G11*$C$11+G12*$C$12+G13*$C$13+G14*$C$14+G15*$C$15</f>
        <v>0.27111181818181823</v>
      </c>
      <c r="H24" s="124">
        <f>+H8*$C$8+H9*$C$9+H10*$C$10+H11*$C$11+H12*$C$12+H13*$C$13+H14*$C$14+H15*$C$15</f>
        <v>0.18529381818181817</v>
      </c>
      <c r="I24" s="124">
        <f>+H24/G24</f>
        <v>0.68345902227527711</v>
      </c>
      <c r="J24" s="124">
        <f t="shared" si="17"/>
        <v>9.4635023737373744E-2</v>
      </c>
      <c r="K24" s="124">
        <f>+K8*$C$8+K9*$C$9+K10*$C$10+K11*$C$11+K12*$C$12+K13*$C$13+K14*$C$14+K15*$C$15</f>
        <v>8.3352436262626284E-2</v>
      </c>
      <c r="L24" s="124">
        <f>+K24/J24</f>
        <v>0.88077788720106076</v>
      </c>
      <c r="M24" s="124">
        <f t="shared" si="17"/>
        <v>7.7003773737373743E-2</v>
      </c>
      <c r="N24" s="124">
        <f t="shared" si="17"/>
        <v>7.0790491555555557E-2</v>
      </c>
      <c r="O24" s="124">
        <f>+N24/M24</f>
        <v>0.91931197809851528</v>
      </c>
      <c r="P24" s="124">
        <f t="shared" si="17"/>
        <v>0.11296520230880232</v>
      </c>
      <c r="Q24" s="124">
        <f t="shared" si="17"/>
        <v>9.3080202308802318E-2</v>
      </c>
      <c r="R24" s="124">
        <f t="shared" si="17"/>
        <v>0.87136055533904466</v>
      </c>
      <c r="S24" s="124">
        <f t="shared" si="17"/>
        <v>5.0660618975468974E-2</v>
      </c>
      <c r="T24" s="124">
        <f t="shared" si="17"/>
        <v>4.4701868975468975E-2</v>
      </c>
      <c r="U24" s="124">
        <f t="shared" si="17"/>
        <v>5.1076868975468974E-2</v>
      </c>
      <c r="V24" s="124">
        <f t="shared" si="17"/>
        <v>5.3526868975468975E-2</v>
      </c>
      <c r="W24" s="124">
        <f t="shared" si="17"/>
        <v>4.6026868975468975E-2</v>
      </c>
      <c r="X24" s="124">
        <f t="shared" si="17"/>
        <v>5.652686897546897E-2</v>
      </c>
      <c r="Y24" s="116">
        <f>+D24+G24+J24+M24+P24+S24+T24+U24+V24+W24+X24</f>
        <v>1.0001926000000001</v>
      </c>
      <c r="Z24" s="124">
        <f t="shared" ref="Z24:AD24" si="18">+Z8*$C$8+Z9*$C$9+Z10*$C$10+Z11*$C$11+Z12*$C$12+Z13*$C$13+Z14*$C$14+Z15*$C$15</f>
        <v>0.58470743383838397</v>
      </c>
      <c r="AA24" s="124">
        <f t="shared" si="18"/>
        <v>0.45031624600000003</v>
      </c>
      <c r="AB24" s="124">
        <f t="shared" si="18"/>
        <v>0.13439118783838389</v>
      </c>
      <c r="AC24" s="124">
        <f t="shared" si="18"/>
        <v>0.11296520230880232</v>
      </c>
      <c r="AD24" s="124">
        <f t="shared" si="18"/>
        <v>0.30251996385281388</v>
      </c>
      <c r="AE24" s="125"/>
    </row>
    <row r="25" spans="1:31" x14ac:dyDescent="0.25">
      <c r="H25" s="126"/>
    </row>
    <row r="26" spans="1:31" x14ac:dyDescent="0.25">
      <c r="H26" s="126"/>
      <c r="AC26" s="127"/>
      <c r="AE26" s="128"/>
    </row>
    <row r="27" spans="1:31" ht="18.75" x14ac:dyDescent="0.3">
      <c r="A27" s="271" t="s">
        <v>579</v>
      </c>
      <c r="B27" s="271"/>
      <c r="C27" s="271"/>
      <c r="D27" s="271"/>
      <c r="E27" s="271"/>
      <c r="F27" s="271"/>
      <c r="G27" s="271"/>
      <c r="H27" s="271"/>
      <c r="I27" s="271"/>
      <c r="J27" s="271"/>
      <c r="K27" s="271"/>
      <c r="L27" s="271"/>
      <c r="M27" s="271"/>
      <c r="N27" s="271"/>
      <c r="O27" s="271"/>
      <c r="P27" s="271"/>
      <c r="Q27" s="271"/>
      <c r="R27" s="271"/>
      <c r="S27" s="271"/>
      <c r="T27" s="271"/>
      <c r="U27" s="271"/>
      <c r="V27" s="271"/>
      <c r="W27" s="271"/>
      <c r="X27" s="271"/>
      <c r="Y27" s="271"/>
    </row>
    <row r="28" spans="1:31" ht="18.75" x14ac:dyDescent="0.3">
      <c r="A28" s="271" t="s">
        <v>400</v>
      </c>
      <c r="B28" s="271"/>
      <c r="C28" s="271"/>
      <c r="D28" s="271"/>
      <c r="E28" s="271"/>
      <c r="F28" s="271"/>
      <c r="G28" s="271"/>
      <c r="H28" s="271"/>
      <c r="I28" s="271"/>
      <c r="J28" s="271"/>
      <c r="K28" s="271"/>
      <c r="L28" s="271"/>
      <c r="M28" s="271"/>
      <c r="N28" s="271"/>
      <c r="O28" s="271"/>
      <c r="P28" s="271"/>
      <c r="Q28" s="271"/>
      <c r="R28" s="271"/>
      <c r="S28" s="271"/>
      <c r="T28" s="271"/>
      <c r="U28" s="271"/>
      <c r="V28" s="271"/>
      <c r="W28" s="271"/>
      <c r="X28" s="271"/>
      <c r="Y28" s="271"/>
    </row>
    <row r="29" spans="1:31" ht="18.75" x14ac:dyDescent="0.3">
      <c r="A29" s="271" t="s">
        <v>377</v>
      </c>
      <c r="B29" s="271"/>
      <c r="C29" s="271"/>
      <c r="D29" s="271"/>
      <c r="E29" s="271"/>
      <c r="F29" s="271"/>
      <c r="G29" s="271"/>
      <c r="H29" s="271"/>
      <c r="I29" s="271"/>
      <c r="J29" s="271"/>
      <c r="K29" s="271"/>
      <c r="L29" s="271"/>
      <c r="M29" s="271"/>
      <c r="N29" s="271"/>
      <c r="O29" s="271"/>
      <c r="P29" s="271"/>
      <c r="Q29" s="271"/>
      <c r="R29" s="271"/>
      <c r="S29" s="271"/>
      <c r="T29" s="271"/>
      <c r="U29" s="271"/>
      <c r="V29" s="271"/>
      <c r="W29" s="271"/>
      <c r="X29" s="271"/>
      <c r="Y29" s="271"/>
    </row>
    <row r="30" spans="1:31" ht="38.25" customHeight="1" x14ac:dyDescent="0.25">
      <c r="A30" s="280" t="s">
        <v>401</v>
      </c>
      <c r="B30" s="280"/>
      <c r="C30" s="280"/>
      <c r="D30" s="280"/>
      <c r="E30" s="280"/>
      <c r="F30" s="280"/>
      <c r="G30" s="280"/>
      <c r="H30" s="280"/>
      <c r="I30" s="280"/>
      <c r="J30" s="280"/>
      <c r="K30" s="280"/>
      <c r="L30" s="280"/>
      <c r="M30" s="280"/>
      <c r="N30" s="280"/>
      <c r="O30" s="280"/>
      <c r="P30" s="280"/>
      <c r="Q30" s="280"/>
      <c r="R30" s="280"/>
      <c r="S30" s="280"/>
      <c r="T30" s="280"/>
      <c r="U30" s="280"/>
      <c r="V30" s="280"/>
      <c r="W30" s="280"/>
      <c r="X30" s="280"/>
      <c r="Y30" s="280"/>
    </row>
    <row r="31" spans="1:31" ht="18.75" x14ac:dyDescent="0.3">
      <c r="A31" s="271" t="s">
        <v>378</v>
      </c>
      <c r="B31" s="271"/>
      <c r="C31" s="271"/>
      <c r="D31" s="271"/>
      <c r="E31" s="271"/>
      <c r="F31" s="271"/>
      <c r="G31" s="271"/>
      <c r="H31" s="271"/>
      <c r="I31" s="271"/>
      <c r="J31" s="271"/>
      <c r="K31" s="271"/>
      <c r="L31" s="271"/>
      <c r="M31" s="271"/>
      <c r="N31" s="271"/>
      <c r="O31" s="271"/>
      <c r="P31" s="271"/>
      <c r="Q31" s="271"/>
      <c r="R31" s="271"/>
      <c r="S31" s="271"/>
      <c r="T31" s="271"/>
      <c r="U31" s="271"/>
      <c r="V31" s="271"/>
      <c r="W31" s="271"/>
      <c r="X31" s="271"/>
      <c r="Y31" s="271"/>
    </row>
    <row r="32" spans="1:31" ht="18.75" x14ac:dyDescent="0.3">
      <c r="A32" s="271"/>
      <c r="B32" s="271"/>
      <c r="C32" s="271"/>
      <c r="D32" s="271"/>
      <c r="E32" s="271"/>
      <c r="F32" s="271"/>
      <c r="G32" s="271"/>
      <c r="H32" s="271"/>
      <c r="I32" s="271"/>
      <c r="J32" s="271"/>
      <c r="K32" s="271"/>
      <c r="L32" s="271"/>
      <c r="M32" s="271"/>
      <c r="N32" s="271"/>
      <c r="O32" s="271"/>
      <c r="P32" s="271"/>
      <c r="Q32" s="271"/>
      <c r="R32" s="271"/>
      <c r="S32" s="271"/>
      <c r="T32" s="271"/>
      <c r="U32" s="271"/>
      <c r="V32" s="271"/>
      <c r="W32" s="271"/>
      <c r="X32" s="271"/>
      <c r="Y32" s="271"/>
    </row>
    <row r="33" spans="1:31" ht="15" customHeight="1" x14ac:dyDescent="0.25">
      <c r="A33" s="272" t="s">
        <v>402</v>
      </c>
      <c r="B33" s="272" t="s">
        <v>403</v>
      </c>
      <c r="C33" s="272" t="s">
        <v>379</v>
      </c>
      <c r="D33" s="262" t="s">
        <v>404</v>
      </c>
      <c r="E33" s="274"/>
      <c r="F33" s="274"/>
      <c r="G33" s="274"/>
      <c r="H33" s="274"/>
      <c r="I33" s="274"/>
      <c r="J33" s="274"/>
      <c r="K33" s="274"/>
      <c r="L33" s="274"/>
      <c r="M33" s="274"/>
      <c r="N33" s="274"/>
      <c r="O33" s="274"/>
      <c r="P33" s="274"/>
      <c r="Q33" s="274"/>
      <c r="R33" s="274"/>
      <c r="S33" s="274"/>
      <c r="T33" s="274"/>
      <c r="U33" s="274"/>
      <c r="V33" s="274"/>
      <c r="W33" s="274"/>
      <c r="X33" s="274"/>
      <c r="Y33" s="263"/>
      <c r="Z33" s="264" t="s">
        <v>381</v>
      </c>
      <c r="AA33" s="264" t="s">
        <v>382</v>
      </c>
      <c r="AB33" s="264" t="s">
        <v>383</v>
      </c>
      <c r="AC33" s="265" t="s">
        <v>384</v>
      </c>
      <c r="AD33" s="266" t="s">
        <v>385</v>
      </c>
      <c r="AE33" s="267" t="s">
        <v>386</v>
      </c>
    </row>
    <row r="34" spans="1:31" x14ac:dyDescent="0.25">
      <c r="A34" s="273" t="s">
        <v>402</v>
      </c>
      <c r="B34" s="273"/>
      <c r="C34" s="273" t="s">
        <v>379</v>
      </c>
      <c r="D34" s="109">
        <v>2012</v>
      </c>
      <c r="E34" s="109" t="s">
        <v>387</v>
      </c>
      <c r="F34" s="109" t="s">
        <v>388</v>
      </c>
      <c r="G34" s="109">
        <v>2013</v>
      </c>
      <c r="H34" s="109" t="s">
        <v>387</v>
      </c>
      <c r="I34" s="109" t="s">
        <v>388</v>
      </c>
      <c r="J34" s="109">
        <v>2014</v>
      </c>
      <c r="K34" s="109" t="s">
        <v>387</v>
      </c>
      <c r="L34" s="109" t="s">
        <v>388</v>
      </c>
      <c r="M34" s="109">
        <v>2015</v>
      </c>
      <c r="N34" s="109" t="s">
        <v>387</v>
      </c>
      <c r="O34" s="109" t="s">
        <v>388</v>
      </c>
      <c r="P34" s="109">
        <v>2016</v>
      </c>
      <c r="Q34" s="109" t="s">
        <v>387</v>
      </c>
      <c r="R34" s="109" t="s">
        <v>388</v>
      </c>
      <c r="S34" s="109">
        <v>2017</v>
      </c>
      <c r="T34" s="109">
        <v>2018</v>
      </c>
      <c r="U34" s="109">
        <v>2019</v>
      </c>
      <c r="V34" s="109">
        <v>2020</v>
      </c>
      <c r="W34" s="109">
        <v>2021</v>
      </c>
      <c r="X34" s="109">
        <v>2022</v>
      </c>
      <c r="Y34" s="109" t="s">
        <v>389</v>
      </c>
      <c r="Z34" s="264"/>
      <c r="AA34" s="264"/>
      <c r="AB34" s="264"/>
      <c r="AC34" s="265"/>
      <c r="AD34" s="266"/>
      <c r="AE34" s="267"/>
    </row>
    <row r="35" spans="1:31" ht="30" x14ac:dyDescent="0.25">
      <c r="A35" s="129" t="s">
        <v>405</v>
      </c>
      <c r="B35" s="130" t="s">
        <v>406</v>
      </c>
      <c r="C35" s="131">
        <v>0.3</v>
      </c>
      <c r="D35" s="118">
        <f>+D36*$C$36+D37*$C$37+D38*$C$38+D39*$C$39</f>
        <v>0</v>
      </c>
      <c r="E35" s="118">
        <f>+E36*$C$36+E37*$C$37+E38*$C$38+E39*$C$39</f>
        <v>0</v>
      </c>
      <c r="F35" s="118"/>
      <c r="G35" s="118">
        <f t="shared" ref="G35:X35" si="19">+G36*$C$36+G37*$C$37+G38*$C$38+G39*$C$39</f>
        <v>0</v>
      </c>
      <c r="H35" s="118">
        <f t="shared" si="19"/>
        <v>0</v>
      </c>
      <c r="I35" s="118" t="e">
        <f>+H35/G35</f>
        <v>#DIV/0!</v>
      </c>
      <c r="J35" s="118">
        <f t="shared" si="19"/>
        <v>1.2E-2</v>
      </c>
      <c r="K35" s="118">
        <f t="shared" si="19"/>
        <v>1.2E-2</v>
      </c>
      <c r="L35" s="118">
        <f>+K35/J35</f>
        <v>1</v>
      </c>
      <c r="M35" s="118">
        <f t="shared" si="19"/>
        <v>1.2E-2</v>
      </c>
      <c r="N35" s="118">
        <f t="shared" si="19"/>
        <v>1.2E-2</v>
      </c>
      <c r="O35" s="118">
        <f t="shared" ref="O35:O56" si="20">+N35/M35</f>
        <v>1</v>
      </c>
      <c r="P35" s="118">
        <f t="shared" si="19"/>
        <v>0.312</v>
      </c>
      <c r="Q35" s="118">
        <f t="shared" si="19"/>
        <v>0</v>
      </c>
      <c r="R35" s="118">
        <f>+Q35/P35</f>
        <v>0</v>
      </c>
      <c r="S35" s="118">
        <f t="shared" si="19"/>
        <v>0.15400000000000003</v>
      </c>
      <c r="T35" s="118">
        <f t="shared" si="19"/>
        <v>0.10200000000000001</v>
      </c>
      <c r="U35" s="118">
        <f t="shared" si="19"/>
        <v>0.10200000000000001</v>
      </c>
      <c r="V35" s="118">
        <f t="shared" si="19"/>
        <v>0.10200000000000001</v>
      </c>
      <c r="W35" s="118">
        <f t="shared" si="19"/>
        <v>0.10200000000000001</v>
      </c>
      <c r="X35" s="118">
        <f t="shared" si="19"/>
        <v>0.10200000000000001</v>
      </c>
      <c r="Y35" s="116">
        <f t="shared" ref="Y35:Y56" si="21">+D35+G35+J35+M35+P35+S35+T35+U35+V35+W35+X35</f>
        <v>1</v>
      </c>
      <c r="Z35" s="118">
        <f t="shared" ref="Z35:AD35" si="22">+Z36*$C$36+Z37*$C$37+Z38*$C$38+Z39*$C$39</f>
        <v>2.4E-2</v>
      </c>
      <c r="AA35" s="118">
        <f t="shared" si="22"/>
        <v>2.4E-2</v>
      </c>
      <c r="AB35" s="118">
        <f t="shared" si="22"/>
        <v>0</v>
      </c>
      <c r="AC35" s="118">
        <f t="shared" si="22"/>
        <v>0.312</v>
      </c>
      <c r="AD35" s="118">
        <f t="shared" si="22"/>
        <v>0.66399999999999992</v>
      </c>
      <c r="AE35" s="132"/>
    </row>
    <row r="36" spans="1:31" ht="75" x14ac:dyDescent="0.25">
      <c r="A36" s="133" t="s">
        <v>407</v>
      </c>
      <c r="B36" s="134" t="s">
        <v>408</v>
      </c>
      <c r="C36" s="135">
        <v>0.6</v>
      </c>
      <c r="D36" s="61"/>
      <c r="E36" s="61"/>
      <c r="F36" s="118"/>
      <c r="G36" s="61"/>
      <c r="H36" s="70"/>
      <c r="I36" s="113" t="e">
        <f t="shared" ref="I36:I39" si="23">+H36/G36</f>
        <v>#DIV/0!</v>
      </c>
      <c r="J36" s="70">
        <v>0.02</v>
      </c>
      <c r="K36" s="70">
        <v>0.02</v>
      </c>
      <c r="L36" s="113">
        <f t="shared" ref="L36" si="24">+K36/J36</f>
        <v>1</v>
      </c>
      <c r="M36" s="136">
        <f>2%</f>
        <v>0.02</v>
      </c>
      <c r="N36" s="136">
        <v>0.02</v>
      </c>
      <c r="O36" s="113">
        <f t="shared" si="20"/>
        <v>1</v>
      </c>
      <c r="P36" s="136">
        <f>2%+50%</f>
        <v>0.52</v>
      </c>
      <c r="Q36" s="115">
        <v>0</v>
      </c>
      <c r="R36" s="113">
        <f t="shared" ref="R36" si="25">+Q36/P36</f>
        <v>0</v>
      </c>
      <c r="S36" s="136">
        <f>2%+7%</f>
        <v>9.0000000000000011E-2</v>
      </c>
      <c r="T36" s="136">
        <f t="shared" ref="T36:X36" si="26">2%+5%</f>
        <v>7.0000000000000007E-2</v>
      </c>
      <c r="U36" s="136">
        <f t="shared" si="26"/>
        <v>7.0000000000000007E-2</v>
      </c>
      <c r="V36" s="136">
        <f t="shared" si="26"/>
        <v>7.0000000000000007E-2</v>
      </c>
      <c r="W36" s="136">
        <f t="shared" si="26"/>
        <v>7.0000000000000007E-2</v>
      </c>
      <c r="X36" s="136">
        <f t="shared" si="26"/>
        <v>7.0000000000000007E-2</v>
      </c>
      <c r="Y36" s="116">
        <f t="shared" si="21"/>
        <v>1.0000000000000002</v>
      </c>
      <c r="Z36" s="113">
        <f t="shared" ref="Z36:AA39" si="27">+D36+G36+J36+M36</f>
        <v>0.04</v>
      </c>
      <c r="AA36" s="113">
        <f t="shared" si="27"/>
        <v>0.04</v>
      </c>
      <c r="AB36" s="113">
        <f t="shared" ref="AB36:AB39" si="28">+Z36-AA36</f>
        <v>0</v>
      </c>
      <c r="AC36" s="113">
        <f t="shared" ref="AC36:AC39" si="29">+P36</f>
        <v>0.52</v>
      </c>
      <c r="AD36" s="113">
        <f t="shared" ref="AD36:AD39" si="30">+S36+T36+U36+V36+W36+X36</f>
        <v>0.44000000000000006</v>
      </c>
      <c r="AE36" s="117" t="s">
        <v>409</v>
      </c>
    </row>
    <row r="37" spans="1:31" ht="60" hidden="1" x14ac:dyDescent="0.25">
      <c r="A37" s="133" t="s">
        <v>410</v>
      </c>
      <c r="B37" s="134" t="s">
        <v>411</v>
      </c>
      <c r="C37" s="135">
        <v>0.2</v>
      </c>
      <c r="D37" s="61"/>
      <c r="E37" s="61"/>
      <c r="F37" s="118"/>
      <c r="G37" s="61"/>
      <c r="H37" s="70"/>
      <c r="I37" s="113" t="e">
        <f t="shared" si="23"/>
        <v>#DIV/0!</v>
      </c>
      <c r="J37" s="70"/>
      <c r="K37" s="70"/>
      <c r="L37" s="113"/>
      <c r="M37" s="70"/>
      <c r="N37" s="70"/>
      <c r="O37" s="113"/>
      <c r="P37" s="70"/>
      <c r="Q37" s="70"/>
      <c r="R37" s="70"/>
      <c r="S37" s="136">
        <v>0.5</v>
      </c>
      <c r="T37" s="70">
        <f t="shared" ref="T37:W37" si="31">60%/6</f>
        <v>9.9999999999999992E-2</v>
      </c>
      <c r="U37" s="70">
        <f t="shared" si="31"/>
        <v>9.9999999999999992E-2</v>
      </c>
      <c r="V37" s="70">
        <f t="shared" si="31"/>
        <v>9.9999999999999992E-2</v>
      </c>
      <c r="W37" s="70">
        <f t="shared" si="31"/>
        <v>9.9999999999999992E-2</v>
      </c>
      <c r="X37" s="70">
        <f>60%/6</f>
        <v>9.9999999999999992E-2</v>
      </c>
      <c r="Y37" s="116">
        <f t="shared" si="21"/>
        <v>0.99999999999999989</v>
      </c>
      <c r="Z37" s="113">
        <f t="shared" si="27"/>
        <v>0</v>
      </c>
      <c r="AA37" s="113">
        <f t="shared" si="27"/>
        <v>0</v>
      </c>
      <c r="AB37" s="113">
        <f t="shared" si="28"/>
        <v>0</v>
      </c>
      <c r="AC37" s="113">
        <f t="shared" si="29"/>
        <v>0</v>
      </c>
      <c r="AD37" s="113">
        <f t="shared" si="30"/>
        <v>0.99999999999999989</v>
      </c>
      <c r="AE37" s="117" t="s">
        <v>412</v>
      </c>
    </row>
    <row r="38" spans="1:31" ht="45" hidden="1" x14ac:dyDescent="0.25">
      <c r="A38" s="76" t="s">
        <v>413</v>
      </c>
      <c r="B38" s="96" t="s">
        <v>414</v>
      </c>
      <c r="C38" s="135">
        <v>0.1</v>
      </c>
      <c r="D38" s="61"/>
      <c r="E38" s="61"/>
      <c r="F38" s="118"/>
      <c r="G38" s="61"/>
      <c r="H38" s="70"/>
      <c r="I38" s="113" t="e">
        <f t="shared" si="23"/>
        <v>#DIV/0!</v>
      </c>
      <c r="J38" s="70"/>
      <c r="K38" s="70"/>
      <c r="L38" s="113"/>
      <c r="M38" s="70"/>
      <c r="N38" s="70"/>
      <c r="O38" s="113"/>
      <c r="P38" s="70"/>
      <c r="Q38" s="70"/>
      <c r="R38" s="70"/>
      <c r="S38" s="70"/>
      <c r="T38" s="136">
        <v>0.2</v>
      </c>
      <c r="U38" s="136">
        <v>0.2</v>
      </c>
      <c r="V38" s="136">
        <v>0.2</v>
      </c>
      <c r="W38" s="136">
        <v>0.2</v>
      </c>
      <c r="X38" s="136">
        <v>0.2</v>
      </c>
      <c r="Y38" s="116">
        <f t="shared" si="21"/>
        <v>1</v>
      </c>
      <c r="Z38" s="113">
        <f t="shared" si="27"/>
        <v>0</v>
      </c>
      <c r="AA38" s="113">
        <f t="shared" si="27"/>
        <v>0</v>
      </c>
      <c r="AB38" s="113">
        <f t="shared" si="28"/>
        <v>0</v>
      </c>
      <c r="AC38" s="113">
        <f t="shared" si="29"/>
        <v>0</v>
      </c>
      <c r="AD38" s="113">
        <f t="shared" si="30"/>
        <v>1</v>
      </c>
      <c r="AE38" s="117" t="s">
        <v>412</v>
      </c>
    </row>
    <row r="39" spans="1:31" ht="45" hidden="1" x14ac:dyDescent="0.25">
      <c r="A39" s="76" t="s">
        <v>415</v>
      </c>
      <c r="B39" s="96" t="s">
        <v>45</v>
      </c>
      <c r="C39" s="135">
        <v>0.1</v>
      </c>
      <c r="D39" s="61"/>
      <c r="E39" s="61"/>
      <c r="F39" s="118"/>
      <c r="G39" s="61"/>
      <c r="H39" s="70"/>
      <c r="I39" s="113" t="e">
        <f t="shared" si="23"/>
        <v>#DIV/0!</v>
      </c>
      <c r="J39" s="70"/>
      <c r="K39" s="70"/>
      <c r="L39" s="113"/>
      <c r="M39" s="70"/>
      <c r="N39" s="70"/>
      <c r="O39" s="113"/>
      <c r="P39" s="70"/>
      <c r="Q39" s="70"/>
      <c r="R39" s="70"/>
      <c r="S39" s="70"/>
      <c r="T39" s="136">
        <v>0.2</v>
      </c>
      <c r="U39" s="136">
        <v>0.2</v>
      </c>
      <c r="V39" s="136">
        <v>0.2</v>
      </c>
      <c r="W39" s="136">
        <v>0.2</v>
      </c>
      <c r="X39" s="136">
        <v>0.2</v>
      </c>
      <c r="Y39" s="116">
        <f t="shared" si="21"/>
        <v>1</v>
      </c>
      <c r="Z39" s="113">
        <f t="shared" si="27"/>
        <v>0</v>
      </c>
      <c r="AA39" s="113">
        <f t="shared" si="27"/>
        <v>0</v>
      </c>
      <c r="AB39" s="113">
        <f t="shared" si="28"/>
        <v>0</v>
      </c>
      <c r="AC39" s="113">
        <f t="shared" si="29"/>
        <v>0</v>
      </c>
      <c r="AD39" s="113">
        <f t="shared" si="30"/>
        <v>1</v>
      </c>
      <c r="AE39" s="117" t="s">
        <v>412</v>
      </c>
    </row>
    <row r="40" spans="1:31" ht="60" x14ac:dyDescent="0.25">
      <c r="A40" s="129"/>
      <c r="B40" s="130" t="s">
        <v>416</v>
      </c>
      <c r="C40" s="131">
        <v>0.2</v>
      </c>
      <c r="D40" s="118">
        <f>+D41*$C$41+D42*$C$42+D43*$C$43+D44*$C$44+D45*$C$45+D46*$C$46</f>
        <v>0.10545454545454548</v>
      </c>
      <c r="E40" s="118">
        <f>+E41*$C$41+E42*$C$42+E43*$C$43+E44*$C$44+E45*$C$45+E46*$C$46</f>
        <v>0.10105454545454547</v>
      </c>
      <c r="F40" s="118">
        <f t="shared" ref="F40:F53" si="32">+E40/D40</f>
        <v>0.95827586206896542</v>
      </c>
      <c r="G40" s="118">
        <f t="shared" ref="G40:X40" si="33">+G41*$C$41+G42*$C$42+G43*$C$43+G44*$C$44+G45*$C$45+G46*$C$46</f>
        <v>0.10545454545454548</v>
      </c>
      <c r="H40" s="118">
        <f t="shared" si="33"/>
        <v>9.8254545454545469E-2</v>
      </c>
      <c r="I40" s="118">
        <f>+H40/G40</f>
        <v>0.93172413793103437</v>
      </c>
      <c r="J40" s="118">
        <f t="shared" si="33"/>
        <v>0.10545454545454548</v>
      </c>
      <c r="K40" s="118">
        <f t="shared" si="33"/>
        <v>9.7951999999999997E-2</v>
      </c>
      <c r="L40" s="118">
        <f>+K40/J40</f>
        <v>0.9288551724137929</v>
      </c>
      <c r="M40" s="118">
        <f t="shared" si="33"/>
        <v>0.10545454545454548</v>
      </c>
      <c r="N40" s="118">
        <f t="shared" si="33"/>
        <v>0.10496363636363638</v>
      </c>
      <c r="O40" s="118">
        <f t="shared" si="20"/>
        <v>0.99534482758620679</v>
      </c>
      <c r="P40" s="118">
        <f t="shared" si="33"/>
        <v>0.2054545454545455</v>
      </c>
      <c r="Q40" s="118">
        <f t="shared" si="33"/>
        <v>0.13045454545454549</v>
      </c>
      <c r="R40" s="118">
        <f>+Q40/P40</f>
        <v>0.63495575221238942</v>
      </c>
      <c r="S40" s="118">
        <f t="shared" si="33"/>
        <v>0.14545454545454548</v>
      </c>
      <c r="T40" s="118">
        <f t="shared" si="33"/>
        <v>4.5454545454545463E-2</v>
      </c>
      <c r="U40" s="118">
        <f t="shared" si="33"/>
        <v>4.5454545454545463E-2</v>
      </c>
      <c r="V40" s="118">
        <f t="shared" si="33"/>
        <v>4.5454545454545463E-2</v>
      </c>
      <c r="W40" s="118">
        <f t="shared" si="33"/>
        <v>4.5454545454545463E-2</v>
      </c>
      <c r="X40" s="118">
        <f t="shared" si="33"/>
        <v>4.5454545454545463E-2</v>
      </c>
      <c r="Y40" s="116">
        <f t="shared" si="21"/>
        <v>1</v>
      </c>
      <c r="Z40" s="118">
        <f t="shared" ref="Z40:AD40" si="34">+Z41*$C$41+Z42*$C$42+Z43*$C$43+Z44*$C$44+Z45*$C$45+Z46*$C$46</f>
        <v>0.42181818181818193</v>
      </c>
      <c r="AA40" s="118">
        <f t="shared" si="34"/>
        <v>0.40222472727272734</v>
      </c>
      <c r="AB40" s="118">
        <f t="shared" si="34"/>
        <v>1.9593454545454525E-2</v>
      </c>
      <c r="AC40" s="118">
        <f t="shared" si="34"/>
        <v>0.2054545454545455</v>
      </c>
      <c r="AD40" s="118">
        <f t="shared" si="34"/>
        <v>0.3727272727272728</v>
      </c>
      <c r="AE40" s="132"/>
    </row>
    <row r="41" spans="1:31" ht="45" x14ac:dyDescent="0.25">
      <c r="A41" s="76" t="s">
        <v>417</v>
      </c>
      <c r="B41" s="96" t="s">
        <v>100</v>
      </c>
      <c r="C41" s="135">
        <v>0.2</v>
      </c>
      <c r="D41" s="61">
        <v>9.0909090909090912E-2</v>
      </c>
      <c r="E41" s="61">
        <v>9.0909090909090912E-2</v>
      </c>
      <c r="F41" s="118">
        <f t="shared" si="32"/>
        <v>1</v>
      </c>
      <c r="G41" s="61">
        <v>9.0909090909090912E-2</v>
      </c>
      <c r="H41" s="61">
        <v>9.0909090909090912E-2</v>
      </c>
      <c r="I41" s="113">
        <f t="shared" ref="I41:I46" si="35">+H41/G41</f>
        <v>1</v>
      </c>
      <c r="J41" s="61">
        <v>9.0909090909090912E-2</v>
      </c>
      <c r="K41" s="61">
        <v>0.09</v>
      </c>
      <c r="L41" s="113">
        <f t="shared" ref="L41:L46" si="36">+K41/J41</f>
        <v>0.99</v>
      </c>
      <c r="M41" s="61">
        <v>9.0909090909090912E-2</v>
      </c>
      <c r="N41" s="61">
        <v>9.0909090909090912E-2</v>
      </c>
      <c r="O41" s="113">
        <f t="shared" si="20"/>
        <v>1</v>
      </c>
      <c r="P41" s="61">
        <v>9.0909090909090912E-2</v>
      </c>
      <c r="Q41" s="61">
        <v>9.0909090909090912E-2</v>
      </c>
      <c r="R41" s="113">
        <f t="shared" ref="R41:R42" si="37">+Q41/P41</f>
        <v>1</v>
      </c>
      <c r="S41" s="61">
        <v>9.0909090909090912E-2</v>
      </c>
      <c r="T41" s="61">
        <v>9.0909090909090912E-2</v>
      </c>
      <c r="U41" s="61">
        <v>9.0909090909090912E-2</v>
      </c>
      <c r="V41" s="61">
        <v>9.0909090909090912E-2</v>
      </c>
      <c r="W41" s="61">
        <v>9.0909090909090912E-2</v>
      </c>
      <c r="X41" s="61">
        <v>9.0909090909090912E-2</v>
      </c>
      <c r="Y41" s="116">
        <f t="shared" si="21"/>
        <v>1.0000000000000002</v>
      </c>
      <c r="Z41" s="113">
        <f t="shared" ref="Z41:AA46" si="38">+D41+G41+J41+M41</f>
        <v>0.36363636363636365</v>
      </c>
      <c r="AA41" s="113">
        <f t="shared" si="38"/>
        <v>0.36272727272727279</v>
      </c>
      <c r="AB41" s="113">
        <f t="shared" ref="AB41:AB46" si="39">+Z41-AA41</f>
        <v>9.0909090909085943E-4</v>
      </c>
      <c r="AC41" s="113">
        <f t="shared" ref="AC41:AC46" si="40">+P41</f>
        <v>9.0909090909090912E-2</v>
      </c>
      <c r="AD41" s="113">
        <f t="shared" ref="AD41:AD46" si="41">+S41+T41+U41+V41+W41+X41</f>
        <v>0.54545454545454553</v>
      </c>
      <c r="AE41" s="117" t="s">
        <v>418</v>
      </c>
    </row>
    <row r="42" spans="1:31" ht="30" x14ac:dyDescent="0.25">
      <c r="A42" s="76" t="s">
        <v>419</v>
      </c>
      <c r="B42" s="96" t="s">
        <v>420</v>
      </c>
      <c r="C42" s="135">
        <v>0.2</v>
      </c>
      <c r="D42" s="61"/>
      <c r="E42" s="61"/>
      <c r="F42" s="118"/>
      <c r="G42" s="61"/>
      <c r="H42" s="70"/>
      <c r="I42" s="113" t="e">
        <f t="shared" si="35"/>
        <v>#DIV/0!</v>
      </c>
      <c r="J42" s="61"/>
      <c r="K42" s="61"/>
      <c r="L42" s="113"/>
      <c r="M42" s="61"/>
      <c r="N42" s="61"/>
      <c r="O42" s="113"/>
      <c r="P42" s="70">
        <v>0.5</v>
      </c>
      <c r="Q42" s="70">
        <f>+P42*25%</f>
        <v>0.125</v>
      </c>
      <c r="R42" s="113">
        <f t="shared" si="37"/>
        <v>0.25</v>
      </c>
      <c r="S42" s="137">
        <v>0.5</v>
      </c>
      <c r="T42" s="61"/>
      <c r="U42" s="61"/>
      <c r="V42" s="61"/>
      <c r="W42" s="61"/>
      <c r="X42" s="70"/>
      <c r="Y42" s="116">
        <f t="shared" si="21"/>
        <v>1</v>
      </c>
      <c r="Z42" s="113">
        <f t="shared" si="38"/>
        <v>0</v>
      </c>
      <c r="AA42" s="113">
        <f t="shared" si="38"/>
        <v>0</v>
      </c>
      <c r="AB42" s="113">
        <f t="shared" si="39"/>
        <v>0</v>
      </c>
      <c r="AC42" s="113">
        <f t="shared" si="40"/>
        <v>0.5</v>
      </c>
      <c r="AD42" s="113">
        <f t="shared" si="41"/>
        <v>0.5</v>
      </c>
      <c r="AE42" s="117" t="s">
        <v>421</v>
      </c>
    </row>
    <row r="43" spans="1:31" ht="45" x14ac:dyDescent="0.25">
      <c r="A43" s="76" t="s">
        <v>422</v>
      </c>
      <c r="B43" s="96" t="s">
        <v>109</v>
      </c>
      <c r="C43" s="135">
        <v>0.2</v>
      </c>
      <c r="D43" s="61">
        <v>9.0909090909090912E-2</v>
      </c>
      <c r="E43" s="61">
        <v>9.0909090909090912E-2</v>
      </c>
      <c r="F43" s="118">
        <f t="shared" si="32"/>
        <v>1</v>
      </c>
      <c r="G43" s="61">
        <v>9.0909090909090912E-2</v>
      </c>
      <c r="H43" s="61">
        <v>9.0909090909090912E-2</v>
      </c>
      <c r="I43" s="113">
        <f t="shared" si="35"/>
        <v>1</v>
      </c>
      <c r="J43" s="61">
        <v>9.0909090909090912E-2</v>
      </c>
      <c r="K43" s="61">
        <v>0.09</v>
      </c>
      <c r="L43" s="113">
        <f t="shared" si="36"/>
        <v>0.99</v>
      </c>
      <c r="M43" s="61">
        <v>9.0909090909090912E-2</v>
      </c>
      <c r="N43" s="61">
        <v>9.0909090909090912E-2</v>
      </c>
      <c r="O43" s="113">
        <f t="shared" si="20"/>
        <v>1</v>
      </c>
      <c r="P43" s="61">
        <v>9.0909090909090912E-2</v>
      </c>
      <c r="Q43" s="61">
        <v>9.0909090909090912E-2</v>
      </c>
      <c r="R43" s="113">
        <f t="shared" ref="R43:R48" si="42">+Q43/P43</f>
        <v>1</v>
      </c>
      <c r="S43" s="61">
        <v>9.0909090909090912E-2</v>
      </c>
      <c r="T43" s="61">
        <v>9.0909090909090912E-2</v>
      </c>
      <c r="U43" s="61">
        <v>9.0909090909090912E-2</v>
      </c>
      <c r="V43" s="61">
        <v>9.0909090909090912E-2</v>
      </c>
      <c r="W43" s="61">
        <v>9.0909090909090912E-2</v>
      </c>
      <c r="X43" s="61">
        <v>9.0909090909090912E-2</v>
      </c>
      <c r="Y43" s="116">
        <f t="shared" si="21"/>
        <v>1.0000000000000002</v>
      </c>
      <c r="Z43" s="113">
        <f t="shared" si="38"/>
        <v>0.36363636363636365</v>
      </c>
      <c r="AA43" s="113">
        <f t="shared" si="38"/>
        <v>0.36272727272727279</v>
      </c>
      <c r="AB43" s="113">
        <f t="shared" si="39"/>
        <v>9.0909090909085943E-4</v>
      </c>
      <c r="AC43" s="113">
        <f t="shared" si="40"/>
        <v>9.0909090909090912E-2</v>
      </c>
      <c r="AD43" s="113">
        <f t="shared" si="41"/>
        <v>0.54545454545454553</v>
      </c>
      <c r="AE43" s="117" t="s">
        <v>418</v>
      </c>
    </row>
    <row r="44" spans="1:31" ht="45" x14ac:dyDescent="0.25">
      <c r="A44" s="76" t="s">
        <v>423</v>
      </c>
      <c r="B44" s="96" t="s">
        <v>424</v>
      </c>
      <c r="C44" s="135">
        <v>0.1</v>
      </c>
      <c r="D44" s="61">
        <v>9.0909090909090912E-2</v>
      </c>
      <c r="E44" s="61">
        <v>9.0909090909090912E-2</v>
      </c>
      <c r="F44" s="118">
        <f t="shared" si="32"/>
        <v>1</v>
      </c>
      <c r="G44" s="61">
        <v>9.0909090909090912E-2</v>
      </c>
      <c r="H44" s="61">
        <v>9.0909090909090912E-2</v>
      </c>
      <c r="I44" s="113">
        <f t="shared" si="35"/>
        <v>1</v>
      </c>
      <c r="J44" s="61">
        <v>9.0909090909090912E-2</v>
      </c>
      <c r="K44" s="61">
        <v>0.09</v>
      </c>
      <c r="L44" s="113">
        <f t="shared" si="36"/>
        <v>0.99</v>
      </c>
      <c r="M44" s="61">
        <v>9.0909090909090912E-2</v>
      </c>
      <c r="N44" s="61">
        <v>0.09</v>
      </c>
      <c r="O44" s="113">
        <f t="shared" si="20"/>
        <v>0.99</v>
      </c>
      <c r="P44" s="61">
        <v>9.0909090909090912E-2</v>
      </c>
      <c r="Q44" s="61">
        <v>9.0909090909090912E-2</v>
      </c>
      <c r="R44" s="113">
        <f t="shared" si="42"/>
        <v>1</v>
      </c>
      <c r="S44" s="61">
        <v>9.0909090909090912E-2</v>
      </c>
      <c r="T44" s="61">
        <v>9.0909090909090912E-2</v>
      </c>
      <c r="U44" s="61">
        <v>9.0909090909090912E-2</v>
      </c>
      <c r="V44" s="61">
        <v>9.0909090909090912E-2</v>
      </c>
      <c r="W44" s="61">
        <v>9.0909090909090912E-2</v>
      </c>
      <c r="X44" s="61">
        <v>9.0909090909090912E-2</v>
      </c>
      <c r="Y44" s="116">
        <f t="shared" si="21"/>
        <v>1.0000000000000002</v>
      </c>
      <c r="Z44" s="113">
        <f t="shared" si="38"/>
        <v>0.36363636363636365</v>
      </c>
      <c r="AA44" s="113">
        <f t="shared" si="38"/>
        <v>0.36181818181818182</v>
      </c>
      <c r="AB44" s="113">
        <f t="shared" si="39"/>
        <v>1.8181818181818299E-3</v>
      </c>
      <c r="AC44" s="113">
        <f t="shared" si="40"/>
        <v>9.0909090909090912E-2</v>
      </c>
      <c r="AD44" s="113">
        <f t="shared" si="41"/>
        <v>0.54545454545454553</v>
      </c>
      <c r="AE44" s="117" t="s">
        <v>418</v>
      </c>
    </row>
    <row r="45" spans="1:31" ht="60" x14ac:dyDescent="0.25">
      <c r="A45" s="138" t="s">
        <v>425</v>
      </c>
      <c r="B45" s="139" t="s">
        <v>426</v>
      </c>
      <c r="C45" s="135">
        <v>0.2</v>
      </c>
      <c r="D45" s="61">
        <v>0.2</v>
      </c>
      <c r="E45" s="61">
        <f>20%*89%</f>
        <v>0.17800000000000002</v>
      </c>
      <c r="F45" s="118">
        <f t="shared" si="32"/>
        <v>0.89</v>
      </c>
      <c r="G45" s="61">
        <v>0.2</v>
      </c>
      <c r="H45" s="70">
        <f>20%*82%</f>
        <v>0.16400000000000001</v>
      </c>
      <c r="I45" s="113">
        <f t="shared" si="35"/>
        <v>0.82</v>
      </c>
      <c r="J45" s="61">
        <v>0.2</v>
      </c>
      <c r="K45" s="61">
        <f>20%*82.38%</f>
        <v>0.16476000000000002</v>
      </c>
      <c r="L45" s="113">
        <f t="shared" si="36"/>
        <v>0.82380000000000009</v>
      </c>
      <c r="M45" s="61">
        <v>0.2</v>
      </c>
      <c r="N45" s="61">
        <f>+M45*99%</f>
        <v>0.19800000000000001</v>
      </c>
      <c r="O45" s="113">
        <f t="shared" si="20"/>
        <v>0.99</v>
      </c>
      <c r="P45" s="61">
        <v>0.2</v>
      </c>
      <c r="Q45" s="61">
        <v>0.2</v>
      </c>
      <c r="R45" s="113">
        <f t="shared" si="42"/>
        <v>1</v>
      </c>
      <c r="S45" s="61"/>
      <c r="T45" s="61"/>
      <c r="U45" s="61"/>
      <c r="V45" s="61"/>
      <c r="W45" s="61"/>
      <c r="X45" s="61"/>
      <c r="Y45" s="116">
        <f t="shared" si="21"/>
        <v>1</v>
      </c>
      <c r="Z45" s="113">
        <f t="shared" si="38"/>
        <v>0.8</v>
      </c>
      <c r="AA45" s="113">
        <f t="shared" si="38"/>
        <v>0.70476000000000005</v>
      </c>
      <c r="AB45" s="113">
        <f t="shared" si="39"/>
        <v>9.5239999999999991E-2</v>
      </c>
      <c r="AC45" s="113">
        <f t="shared" si="40"/>
        <v>0.2</v>
      </c>
      <c r="AD45" s="113">
        <f t="shared" si="41"/>
        <v>0</v>
      </c>
      <c r="AE45" s="117"/>
    </row>
    <row r="46" spans="1:31" ht="45" x14ac:dyDescent="0.25">
      <c r="A46" s="138" t="s">
        <v>427</v>
      </c>
      <c r="B46" s="82" t="s">
        <v>143</v>
      </c>
      <c r="C46" s="135">
        <v>0.1</v>
      </c>
      <c r="D46" s="61">
        <v>0.2</v>
      </c>
      <c r="E46" s="61">
        <v>0.2</v>
      </c>
      <c r="F46" s="118">
        <f t="shared" si="32"/>
        <v>1</v>
      </c>
      <c r="G46" s="61">
        <v>0.2</v>
      </c>
      <c r="H46" s="61">
        <v>0.2</v>
      </c>
      <c r="I46" s="113">
        <f t="shared" si="35"/>
        <v>1</v>
      </c>
      <c r="J46" s="61">
        <v>0.2</v>
      </c>
      <c r="K46" s="61">
        <v>0.2</v>
      </c>
      <c r="L46" s="113">
        <f t="shared" si="36"/>
        <v>1</v>
      </c>
      <c r="M46" s="61">
        <v>0.2</v>
      </c>
      <c r="N46" s="61">
        <v>0.2</v>
      </c>
      <c r="O46" s="113">
        <f t="shared" si="20"/>
        <v>1</v>
      </c>
      <c r="P46" s="61">
        <v>0.2</v>
      </c>
      <c r="Q46" s="61">
        <v>0.2</v>
      </c>
      <c r="R46" s="113">
        <f t="shared" si="42"/>
        <v>1</v>
      </c>
      <c r="S46" s="61"/>
      <c r="T46" s="61"/>
      <c r="U46" s="61"/>
      <c r="V46" s="61"/>
      <c r="W46" s="61"/>
      <c r="X46" s="61"/>
      <c r="Y46" s="116">
        <f t="shared" si="21"/>
        <v>1</v>
      </c>
      <c r="Z46" s="113">
        <f t="shared" si="38"/>
        <v>0.8</v>
      </c>
      <c r="AA46" s="113">
        <f t="shared" si="38"/>
        <v>0.8</v>
      </c>
      <c r="AB46" s="113">
        <f t="shared" si="39"/>
        <v>0</v>
      </c>
      <c r="AC46" s="113">
        <f t="shared" si="40"/>
        <v>0.2</v>
      </c>
      <c r="AD46" s="113">
        <f t="shared" si="41"/>
        <v>0</v>
      </c>
      <c r="AE46" s="117"/>
    </row>
    <row r="47" spans="1:31" x14ac:dyDescent="0.25">
      <c r="A47" s="140"/>
      <c r="B47" s="130" t="s">
        <v>428</v>
      </c>
      <c r="C47" s="131">
        <v>0.3</v>
      </c>
      <c r="D47" s="118">
        <f>+D48*$C$48+D49*$C$49</f>
        <v>0.2</v>
      </c>
      <c r="E47" s="118">
        <f>+E48*$C$48+E49*$C$49</f>
        <v>0.2</v>
      </c>
      <c r="F47" s="118">
        <f t="shared" si="32"/>
        <v>1</v>
      </c>
      <c r="G47" s="118">
        <f t="shared" ref="G47:X47" si="43">+G48*$C$48+G49*$C$49</f>
        <v>0.23</v>
      </c>
      <c r="H47" s="118">
        <f t="shared" si="43"/>
        <v>9.9999999999999992E-2</v>
      </c>
      <c r="I47" s="118">
        <f>+H47/G47</f>
        <v>0.43478260869565211</v>
      </c>
      <c r="J47" s="118">
        <f t="shared" si="43"/>
        <v>0.03</v>
      </c>
      <c r="K47" s="118">
        <f t="shared" si="43"/>
        <v>0.03</v>
      </c>
      <c r="L47" s="118">
        <f>+K47/J47</f>
        <v>1</v>
      </c>
      <c r="M47" s="118">
        <f t="shared" si="43"/>
        <v>0.03</v>
      </c>
      <c r="N47" s="118">
        <f t="shared" si="43"/>
        <v>0.03</v>
      </c>
      <c r="O47" s="118">
        <f t="shared" si="20"/>
        <v>1</v>
      </c>
      <c r="P47" s="118">
        <f t="shared" si="43"/>
        <v>0.11</v>
      </c>
      <c r="Q47" s="118">
        <f t="shared" si="43"/>
        <v>0.11</v>
      </c>
      <c r="R47" s="118">
        <f>+Q47/P47</f>
        <v>1</v>
      </c>
      <c r="S47" s="118">
        <f t="shared" si="43"/>
        <v>6.7500000000000004E-2</v>
      </c>
      <c r="T47" s="118">
        <f t="shared" si="43"/>
        <v>6.7500000000000004E-2</v>
      </c>
      <c r="U47" s="118">
        <f t="shared" si="43"/>
        <v>6.7500000000000004E-2</v>
      </c>
      <c r="V47" s="118">
        <f t="shared" si="43"/>
        <v>6.7500000000000004E-2</v>
      </c>
      <c r="W47" s="118">
        <f t="shared" si="43"/>
        <v>6.7500000000000004E-2</v>
      </c>
      <c r="X47" s="118">
        <f t="shared" si="43"/>
        <v>6.7500000000000004E-2</v>
      </c>
      <c r="Y47" s="116">
        <f t="shared" si="21"/>
        <v>1.0050000000000001</v>
      </c>
      <c r="Z47" s="118">
        <f t="shared" ref="Z47:AD47" si="44">+Z48*$C$48+Z49*$C$49</f>
        <v>0.49000000000000005</v>
      </c>
      <c r="AA47" s="118">
        <f t="shared" si="44"/>
        <v>0.36000000000000004</v>
      </c>
      <c r="AB47" s="118">
        <f t="shared" si="44"/>
        <v>0.13</v>
      </c>
      <c r="AC47" s="118">
        <f t="shared" si="44"/>
        <v>0.11</v>
      </c>
      <c r="AD47" s="118">
        <f t="shared" si="44"/>
        <v>0.40500000000000003</v>
      </c>
      <c r="AE47" s="132"/>
    </row>
    <row r="48" spans="1:31" ht="45" x14ac:dyDescent="0.25">
      <c r="A48" s="138" t="s">
        <v>429</v>
      </c>
      <c r="B48" s="134" t="s">
        <v>430</v>
      </c>
      <c r="C48" s="135">
        <v>0.5</v>
      </c>
      <c r="D48" s="61"/>
      <c r="E48" s="61"/>
      <c r="F48" s="118"/>
      <c r="G48" s="61">
        <v>0.4</v>
      </c>
      <c r="H48" s="70">
        <f>40%*35%</f>
        <v>0.13999999999999999</v>
      </c>
      <c r="I48" s="113">
        <f t="shared" ref="I48:I49" si="45">+H48/G48</f>
        <v>0.34999999999999992</v>
      </c>
      <c r="J48" s="61"/>
      <c r="K48" s="61"/>
      <c r="L48" s="113"/>
      <c r="M48" s="70"/>
      <c r="N48" s="70"/>
      <c r="O48" s="113"/>
      <c r="P48" s="70">
        <v>0.16</v>
      </c>
      <c r="Q48" s="70">
        <v>0.16</v>
      </c>
      <c r="R48" s="113">
        <f t="shared" si="42"/>
        <v>1</v>
      </c>
      <c r="S48" s="70">
        <v>7.4999999999999997E-2</v>
      </c>
      <c r="T48" s="70">
        <v>7.4999999999999997E-2</v>
      </c>
      <c r="U48" s="70">
        <v>7.4999999999999997E-2</v>
      </c>
      <c r="V48" s="70">
        <v>7.4999999999999997E-2</v>
      </c>
      <c r="W48" s="70">
        <v>7.4999999999999997E-2</v>
      </c>
      <c r="X48" s="70">
        <v>7.4999999999999997E-2</v>
      </c>
      <c r="Y48" s="116">
        <f t="shared" si="21"/>
        <v>1.0099999999999998</v>
      </c>
      <c r="Z48" s="113">
        <f t="shared" ref="Z48:AA49" si="46">+D48+G48+J48+M48</f>
        <v>0.4</v>
      </c>
      <c r="AA48" s="113">
        <f t="shared" si="46"/>
        <v>0.13999999999999999</v>
      </c>
      <c r="AB48" s="113">
        <f t="shared" ref="AB48:AB49" si="47">+Z48-AA48</f>
        <v>0.26</v>
      </c>
      <c r="AC48" s="113">
        <f t="shared" ref="AC48:AC49" si="48">+P48</f>
        <v>0.16</v>
      </c>
      <c r="AD48" s="113">
        <f t="shared" ref="AD48:AD49" si="49">+S48+T48+U48+V48+W48+X48</f>
        <v>0.45</v>
      </c>
      <c r="AE48" s="117" t="s">
        <v>431</v>
      </c>
    </row>
    <row r="49" spans="1:31" ht="60" x14ac:dyDescent="0.25">
      <c r="A49" s="138" t="s">
        <v>432</v>
      </c>
      <c r="B49" s="96" t="s">
        <v>433</v>
      </c>
      <c r="C49" s="135">
        <v>0.5</v>
      </c>
      <c r="D49" s="141">
        <v>0.4</v>
      </c>
      <c r="E49" s="141">
        <v>0.4</v>
      </c>
      <c r="F49" s="118">
        <f t="shared" si="32"/>
        <v>1</v>
      </c>
      <c r="G49" s="141">
        <v>0.06</v>
      </c>
      <c r="H49" s="141">
        <v>0.06</v>
      </c>
      <c r="I49" s="113">
        <f t="shared" si="45"/>
        <v>1</v>
      </c>
      <c r="J49" s="141">
        <v>0.06</v>
      </c>
      <c r="K49" s="141">
        <v>0.06</v>
      </c>
      <c r="L49" s="113">
        <f t="shared" ref="L49" si="50">+K49/J49</f>
        <v>1</v>
      </c>
      <c r="M49" s="141">
        <v>0.06</v>
      </c>
      <c r="N49" s="141">
        <v>0.06</v>
      </c>
      <c r="O49" s="113">
        <f t="shared" si="20"/>
        <v>1</v>
      </c>
      <c r="P49" s="141">
        <v>0.06</v>
      </c>
      <c r="Q49" s="141">
        <v>0.06</v>
      </c>
      <c r="R49" s="113">
        <f t="shared" ref="R49" si="51">+Q49/P49</f>
        <v>1</v>
      </c>
      <c r="S49" s="141">
        <v>0.06</v>
      </c>
      <c r="T49" s="141">
        <v>0.06</v>
      </c>
      <c r="U49" s="141">
        <v>0.06</v>
      </c>
      <c r="V49" s="141">
        <v>0.06</v>
      </c>
      <c r="W49" s="141">
        <v>0.06</v>
      </c>
      <c r="X49" s="141">
        <v>0.06</v>
      </c>
      <c r="Y49" s="116">
        <f t="shared" si="21"/>
        <v>1.0000000000000004</v>
      </c>
      <c r="Z49" s="113">
        <f t="shared" si="46"/>
        <v>0.58000000000000007</v>
      </c>
      <c r="AA49" s="113">
        <f t="shared" si="46"/>
        <v>0.58000000000000007</v>
      </c>
      <c r="AB49" s="113">
        <f t="shared" si="47"/>
        <v>0</v>
      </c>
      <c r="AC49" s="113">
        <f t="shared" si="48"/>
        <v>0.06</v>
      </c>
      <c r="AD49" s="113">
        <f t="shared" si="49"/>
        <v>0.36</v>
      </c>
      <c r="AE49" s="117" t="s">
        <v>434</v>
      </c>
    </row>
    <row r="50" spans="1:31" ht="30" x14ac:dyDescent="0.25">
      <c r="A50" s="140"/>
      <c r="B50" s="130" t="s">
        <v>435</v>
      </c>
      <c r="C50" s="131">
        <v>0.2</v>
      </c>
      <c r="D50" s="142">
        <f>+D51*$C$51+D52*$C$52+D53*$C$53+D54*$C$54+D55*$C$55</f>
        <v>4.0000000000000008E-2</v>
      </c>
      <c r="E50" s="142">
        <f>+E51*$C$51+E52*$C$52+E53*$C$53+E54*$C$54+E55*$C$55</f>
        <v>4.0000000000000008E-2</v>
      </c>
      <c r="F50" s="118">
        <f t="shared" si="32"/>
        <v>1</v>
      </c>
      <c r="G50" s="142">
        <f t="shared" ref="G50:X50" si="52">+G51*$C$51+G52*$C$52+G53*$C$53+G54*$C$54+G55*$C$55</f>
        <v>0.46000000000000008</v>
      </c>
      <c r="H50" s="142">
        <f t="shared" si="52"/>
        <v>0.31000000000000005</v>
      </c>
      <c r="I50" s="118">
        <f>+H50/G50</f>
        <v>0.67391304347826086</v>
      </c>
      <c r="J50" s="142">
        <f t="shared" si="52"/>
        <v>0.23330000000000001</v>
      </c>
      <c r="K50" s="142">
        <f t="shared" si="52"/>
        <v>0.23500000000000001</v>
      </c>
      <c r="L50" s="118">
        <f>+K50/J50</f>
        <v>1.0072867552507501</v>
      </c>
      <c r="M50" s="118">
        <f t="shared" si="52"/>
        <v>3.3300000000000003E-2</v>
      </c>
      <c r="N50" s="118">
        <f t="shared" si="52"/>
        <v>1.5451200000000003E-2</v>
      </c>
      <c r="O50" s="118">
        <f t="shared" si="20"/>
        <v>0.46400000000000008</v>
      </c>
      <c r="P50" s="142">
        <f t="shared" si="52"/>
        <v>3.3300000000000003E-2</v>
      </c>
      <c r="Q50" s="142">
        <f t="shared" si="52"/>
        <v>3.3300000000000003E-2</v>
      </c>
      <c r="R50" s="118">
        <f>+Q50/P50</f>
        <v>1</v>
      </c>
      <c r="S50" s="142">
        <f t="shared" si="52"/>
        <v>3.3300000000000003E-2</v>
      </c>
      <c r="T50" s="142">
        <f t="shared" si="52"/>
        <v>3.3300000000000003E-2</v>
      </c>
      <c r="U50" s="142">
        <f t="shared" si="52"/>
        <v>3.3300000000000003E-2</v>
      </c>
      <c r="V50" s="142">
        <f t="shared" si="52"/>
        <v>3.3300000000000003E-2</v>
      </c>
      <c r="W50" s="142">
        <f t="shared" si="52"/>
        <v>3.3300000000000003E-2</v>
      </c>
      <c r="X50" s="142">
        <f t="shared" si="52"/>
        <v>3.3300000000000003E-2</v>
      </c>
      <c r="Y50" s="116">
        <f t="shared" si="21"/>
        <v>0.99970000000000003</v>
      </c>
      <c r="Z50" s="142">
        <f t="shared" ref="Z50:AD50" si="53">+Z51*$C$51+Z52*$C$52+Z53*$C$53+Z54*$C$54+Z55*$C$55</f>
        <v>0.76660000000000017</v>
      </c>
      <c r="AA50" s="142">
        <f t="shared" si="53"/>
        <v>0.60045119999999996</v>
      </c>
      <c r="AB50" s="142">
        <f t="shared" si="53"/>
        <v>0.16614880000000001</v>
      </c>
      <c r="AC50" s="142">
        <f t="shared" si="53"/>
        <v>3.3300000000000003E-2</v>
      </c>
      <c r="AD50" s="142">
        <f t="shared" si="53"/>
        <v>0.19980000000000001</v>
      </c>
      <c r="AE50" s="143"/>
    </row>
    <row r="51" spans="1:31" ht="45" x14ac:dyDescent="0.25">
      <c r="A51" s="144" t="s">
        <v>436</v>
      </c>
      <c r="B51" s="96" t="s">
        <v>115</v>
      </c>
      <c r="C51" s="135">
        <v>0.4</v>
      </c>
      <c r="D51" s="141"/>
      <c r="E51" s="141"/>
      <c r="F51" s="118"/>
      <c r="G51" s="61">
        <v>0.4</v>
      </c>
      <c r="H51" s="61">
        <f>40%*25%</f>
        <v>0.1</v>
      </c>
      <c r="I51" s="113">
        <f t="shared" ref="I51:I54" si="54">+H51/G51</f>
        <v>0.25</v>
      </c>
      <c r="J51" s="61">
        <v>6.6600000000000006E-2</v>
      </c>
      <c r="K51" s="61">
        <v>7.0000000000000007E-2</v>
      </c>
      <c r="L51" s="113">
        <f t="shared" ref="L51:L54" si="55">+K51/J51</f>
        <v>1.0510510510510511</v>
      </c>
      <c r="M51" s="61">
        <v>6.6600000000000006E-2</v>
      </c>
      <c r="N51" s="61">
        <f>+(6.66%)*33%</f>
        <v>2.1978000000000004E-2</v>
      </c>
      <c r="O51" s="113">
        <f t="shared" si="20"/>
        <v>0.33</v>
      </c>
      <c r="P51" s="61">
        <v>6.6600000000000006E-2</v>
      </c>
      <c r="Q51" s="61">
        <v>6.6600000000000006E-2</v>
      </c>
      <c r="R51" s="113">
        <f t="shared" ref="R51" si="56">+Q51/P51</f>
        <v>1</v>
      </c>
      <c r="S51" s="61">
        <v>6.6600000000000006E-2</v>
      </c>
      <c r="T51" s="61">
        <v>6.6600000000000006E-2</v>
      </c>
      <c r="U51" s="61">
        <v>6.6600000000000006E-2</v>
      </c>
      <c r="V51" s="61">
        <v>6.6600000000000006E-2</v>
      </c>
      <c r="W51" s="61">
        <v>6.6600000000000006E-2</v>
      </c>
      <c r="X51" s="61">
        <v>6.6600000000000006E-2</v>
      </c>
      <c r="Y51" s="116">
        <f t="shared" si="21"/>
        <v>0.99939999999999996</v>
      </c>
      <c r="Z51" s="113">
        <f t="shared" ref="Z51:AA55" si="57">+D51+G51+J51+M51</f>
        <v>0.53320000000000001</v>
      </c>
      <c r="AA51" s="113">
        <f t="shared" si="57"/>
        <v>0.19197800000000001</v>
      </c>
      <c r="AB51" s="113">
        <f t="shared" ref="AB51:AB55" si="58">+Z51-AA51</f>
        <v>0.34122200000000003</v>
      </c>
      <c r="AC51" s="113">
        <f t="shared" ref="AC51:AC55" si="59">+P51</f>
        <v>6.6600000000000006E-2</v>
      </c>
      <c r="AD51" s="113">
        <f t="shared" ref="AD51:AD55" si="60">+S51+T51+U51+V51+W51+X51</f>
        <v>0.39960000000000001</v>
      </c>
      <c r="AE51" s="117" t="s">
        <v>437</v>
      </c>
    </row>
    <row r="52" spans="1:31" ht="30" hidden="1" customHeight="1" x14ac:dyDescent="0.25">
      <c r="A52" s="144" t="s">
        <v>438</v>
      </c>
      <c r="B52" s="96" t="s">
        <v>123</v>
      </c>
      <c r="C52" s="135">
        <v>0.2</v>
      </c>
      <c r="D52" s="141"/>
      <c r="E52" s="141"/>
      <c r="F52" s="118"/>
      <c r="G52" s="141">
        <v>1</v>
      </c>
      <c r="H52" s="141">
        <v>1</v>
      </c>
      <c r="I52" s="113">
        <f t="shared" si="54"/>
        <v>1</v>
      </c>
      <c r="J52" s="141"/>
      <c r="K52" s="141"/>
      <c r="L52" s="113"/>
      <c r="M52" s="141"/>
      <c r="N52" s="141"/>
      <c r="O52" s="113"/>
      <c r="P52" s="141"/>
      <c r="Q52" s="141"/>
      <c r="R52" s="141"/>
      <c r="S52" s="141"/>
      <c r="T52" s="141"/>
      <c r="U52" s="141"/>
      <c r="V52" s="141"/>
      <c r="W52" s="141"/>
      <c r="X52" s="141"/>
      <c r="Y52" s="116">
        <f t="shared" si="21"/>
        <v>1</v>
      </c>
      <c r="Z52" s="113">
        <f t="shared" si="57"/>
        <v>1</v>
      </c>
      <c r="AA52" s="113">
        <f t="shared" si="57"/>
        <v>1</v>
      </c>
      <c r="AB52" s="113">
        <f t="shared" si="58"/>
        <v>0</v>
      </c>
      <c r="AC52" s="113">
        <f t="shared" si="59"/>
        <v>0</v>
      </c>
      <c r="AD52" s="113">
        <f t="shared" si="60"/>
        <v>0</v>
      </c>
      <c r="AE52" s="117"/>
    </row>
    <row r="53" spans="1:31" ht="45" hidden="1" customHeight="1" x14ac:dyDescent="0.25">
      <c r="A53" s="144" t="s">
        <v>439</v>
      </c>
      <c r="B53" s="96" t="s">
        <v>125</v>
      </c>
      <c r="C53" s="135">
        <v>0.1</v>
      </c>
      <c r="D53" s="141">
        <v>0.4</v>
      </c>
      <c r="E53" s="141">
        <v>0.4</v>
      </c>
      <c r="F53" s="118">
        <f t="shared" si="32"/>
        <v>1</v>
      </c>
      <c r="G53" s="141">
        <v>0.6</v>
      </c>
      <c r="H53" s="141">
        <v>0.6</v>
      </c>
      <c r="I53" s="113">
        <f t="shared" si="54"/>
        <v>1</v>
      </c>
      <c r="J53" s="141"/>
      <c r="K53" s="141"/>
      <c r="L53" s="113"/>
      <c r="M53" s="141"/>
      <c r="N53" s="141"/>
      <c r="O53" s="113"/>
      <c r="P53" s="141"/>
      <c r="Q53" s="141"/>
      <c r="R53" s="141"/>
      <c r="S53" s="141"/>
      <c r="T53" s="141"/>
      <c r="U53" s="141"/>
      <c r="V53" s="141"/>
      <c r="W53" s="141"/>
      <c r="X53" s="141"/>
      <c r="Y53" s="116">
        <f t="shared" si="21"/>
        <v>1</v>
      </c>
      <c r="Z53" s="113">
        <f t="shared" si="57"/>
        <v>1</v>
      </c>
      <c r="AA53" s="113">
        <f t="shared" si="57"/>
        <v>1</v>
      </c>
      <c r="AB53" s="113">
        <f t="shared" si="58"/>
        <v>0</v>
      </c>
      <c r="AC53" s="113">
        <f t="shared" si="59"/>
        <v>0</v>
      </c>
      <c r="AD53" s="113">
        <f t="shared" si="60"/>
        <v>0</v>
      </c>
      <c r="AE53" s="117"/>
    </row>
    <row r="54" spans="1:31" ht="45" x14ac:dyDescent="0.25">
      <c r="A54" s="144" t="s">
        <v>440</v>
      </c>
      <c r="B54" s="96" t="s">
        <v>127</v>
      </c>
      <c r="C54" s="135">
        <v>0.1</v>
      </c>
      <c r="D54" s="141"/>
      <c r="E54" s="141"/>
      <c r="F54" s="118"/>
      <c r="G54" s="61">
        <v>0.4</v>
      </c>
      <c r="H54" s="70">
        <f>40%*25%</f>
        <v>0.1</v>
      </c>
      <c r="I54" s="113">
        <f t="shared" si="54"/>
        <v>0.25</v>
      </c>
      <c r="J54" s="61">
        <v>6.6600000000000006E-2</v>
      </c>
      <c r="K54" s="61">
        <v>7.0000000000000007E-2</v>
      </c>
      <c r="L54" s="113">
        <f t="shared" si="55"/>
        <v>1.0510510510510511</v>
      </c>
      <c r="M54" s="61">
        <v>6.6600000000000006E-2</v>
      </c>
      <c r="N54" s="61">
        <v>6.6600000000000006E-2</v>
      </c>
      <c r="O54" s="113">
        <f t="shared" si="20"/>
        <v>1</v>
      </c>
      <c r="P54" s="61">
        <v>6.6600000000000006E-2</v>
      </c>
      <c r="Q54" s="61">
        <v>6.6600000000000006E-2</v>
      </c>
      <c r="R54" s="113">
        <f t="shared" ref="R54" si="61">+Q54/P54</f>
        <v>1</v>
      </c>
      <c r="S54" s="61">
        <v>6.6600000000000006E-2</v>
      </c>
      <c r="T54" s="61">
        <v>6.6600000000000006E-2</v>
      </c>
      <c r="U54" s="61">
        <v>6.6600000000000006E-2</v>
      </c>
      <c r="V54" s="61">
        <v>6.6600000000000006E-2</v>
      </c>
      <c r="W54" s="61">
        <v>6.6600000000000006E-2</v>
      </c>
      <c r="X54" s="61">
        <v>6.6600000000000006E-2</v>
      </c>
      <c r="Y54" s="116">
        <f t="shared" si="21"/>
        <v>0.99939999999999996</v>
      </c>
      <c r="Z54" s="113">
        <f t="shared" si="57"/>
        <v>0.53320000000000001</v>
      </c>
      <c r="AA54" s="113">
        <f t="shared" si="57"/>
        <v>0.23660000000000003</v>
      </c>
      <c r="AB54" s="113">
        <f t="shared" si="58"/>
        <v>0.29659999999999997</v>
      </c>
      <c r="AC54" s="113">
        <f t="shared" si="59"/>
        <v>6.6600000000000006E-2</v>
      </c>
      <c r="AD54" s="113">
        <f t="shared" si="60"/>
        <v>0.39960000000000001</v>
      </c>
      <c r="AE54" s="117" t="s">
        <v>437</v>
      </c>
    </row>
    <row r="55" spans="1:31" ht="30" hidden="1" x14ac:dyDescent="0.25">
      <c r="A55" s="144" t="s">
        <v>441</v>
      </c>
      <c r="B55" s="96" t="s">
        <v>132</v>
      </c>
      <c r="C55" s="135">
        <v>0.2</v>
      </c>
      <c r="D55" s="141"/>
      <c r="E55" s="141"/>
      <c r="F55" s="118"/>
      <c r="G55" s="141"/>
      <c r="H55" s="20"/>
      <c r="I55" s="113" t="e">
        <f>+H55/G55</f>
        <v>#DIV/0!</v>
      </c>
      <c r="J55" s="141">
        <v>1</v>
      </c>
      <c r="K55" s="141">
        <v>1</v>
      </c>
      <c r="L55" s="113">
        <f>+K55/J55</f>
        <v>1</v>
      </c>
      <c r="M55" s="141"/>
      <c r="N55" s="141"/>
      <c r="O55" s="113"/>
      <c r="P55" s="141"/>
      <c r="Q55" s="141"/>
      <c r="R55" s="141"/>
      <c r="S55" s="141"/>
      <c r="T55" s="141"/>
      <c r="U55" s="141"/>
      <c r="V55" s="141"/>
      <c r="W55" s="141"/>
      <c r="X55" s="141"/>
      <c r="Y55" s="116">
        <f t="shared" si="21"/>
        <v>1</v>
      </c>
      <c r="Z55" s="113">
        <f t="shared" si="57"/>
        <v>1</v>
      </c>
      <c r="AA55" s="113">
        <f t="shared" si="57"/>
        <v>1</v>
      </c>
      <c r="AB55" s="113">
        <f t="shared" si="58"/>
        <v>0</v>
      </c>
      <c r="AC55" s="113">
        <f t="shared" si="59"/>
        <v>0</v>
      </c>
      <c r="AD55" s="113">
        <f t="shared" si="60"/>
        <v>0</v>
      </c>
      <c r="AE55" s="117"/>
    </row>
    <row r="56" spans="1:31" x14ac:dyDescent="0.25">
      <c r="A56" s="262" t="s">
        <v>399</v>
      </c>
      <c r="B56" s="263"/>
      <c r="C56" s="145"/>
      <c r="D56" s="146">
        <f>+D35*$C$35+D40*$C$40+D47*$C$47+D50*$C$50</f>
        <v>8.9090909090909109E-2</v>
      </c>
      <c r="E56" s="146">
        <f>+E35*$C$35+E40*$C$40+E47*$C$47+E50*$C$50</f>
        <v>8.8210909090909104E-2</v>
      </c>
      <c r="F56" s="146">
        <f t="shared" ref="F56" si="62">+E56/D56</f>
        <v>0.99012244897959178</v>
      </c>
      <c r="G56" s="146">
        <f>+G35*$C$35+G40*$C$40+G47*$C$47+G50*$C$50</f>
        <v>0.18209090909090914</v>
      </c>
      <c r="H56" s="146">
        <f>+H35*$C$35+H40*$C$40+H47*$C$47+H50*$C$50</f>
        <v>0.11165090909090911</v>
      </c>
      <c r="I56" s="124">
        <f>+H56/G56</f>
        <v>0.61316025961058407</v>
      </c>
      <c r="J56" s="146">
        <f>+J35*$C$35+J40*$C$40+J47*$C$47+J50*$C$50</f>
        <v>8.0350909090909112E-2</v>
      </c>
      <c r="K56" s="146">
        <f>+K35*$C$35+K40*$C$40+K47*$C$47+K50*$C$50</f>
        <v>7.9190400000000008E-2</v>
      </c>
      <c r="L56" s="124">
        <f>+K56/J56</f>
        <v>0.98555698866336283</v>
      </c>
      <c r="M56" s="146">
        <f t="shared" ref="M56:X56" si="63">+M35*$C$35+M40*$C$40+M47*$C$47+M50*$C$50</f>
        <v>4.0350909090909097E-2</v>
      </c>
      <c r="N56" s="147">
        <f t="shared" si="63"/>
        <v>3.6682967272727275E-2</v>
      </c>
      <c r="O56" s="146">
        <f t="shared" si="20"/>
        <v>0.90909890506015401</v>
      </c>
      <c r="P56" s="146">
        <f t="shared" si="63"/>
        <v>0.17435090909090911</v>
      </c>
      <c r="Q56" s="146">
        <f t="shared" si="63"/>
        <v>6.5750909090909096E-2</v>
      </c>
      <c r="R56" s="146">
        <f t="shared" ref="R56" si="64">+Q56/P56</f>
        <v>0.37711824637877633</v>
      </c>
      <c r="S56" s="146">
        <f t="shared" si="63"/>
        <v>0.10220090909090911</v>
      </c>
      <c r="T56" s="146">
        <f t="shared" si="63"/>
        <v>6.6600909090909099E-2</v>
      </c>
      <c r="U56" s="146">
        <f t="shared" si="63"/>
        <v>6.6600909090909099E-2</v>
      </c>
      <c r="V56" s="146">
        <f t="shared" si="63"/>
        <v>6.6600909090909099E-2</v>
      </c>
      <c r="W56" s="146">
        <f t="shared" si="63"/>
        <v>6.6600909090909099E-2</v>
      </c>
      <c r="X56" s="146">
        <f t="shared" si="63"/>
        <v>6.6600909090909099E-2</v>
      </c>
      <c r="Y56" s="116">
        <f t="shared" si="21"/>
        <v>1.0014400000000001</v>
      </c>
      <c r="Z56" s="146">
        <f t="shared" ref="Z56:AD56" si="65">+Z35*$C$35+Z40*$C$40+Z47*$C$47+Z50*$C$50</f>
        <v>0.39188363636363643</v>
      </c>
      <c r="AA56" s="146">
        <f t="shared" si="65"/>
        <v>0.31573518545454549</v>
      </c>
      <c r="AB56" s="146">
        <f t="shared" si="65"/>
        <v>7.6148450909090906E-2</v>
      </c>
      <c r="AC56" s="146">
        <f t="shared" si="65"/>
        <v>0.17435090909090911</v>
      </c>
      <c r="AD56" s="146">
        <f t="shared" si="65"/>
        <v>0.43520545454545451</v>
      </c>
      <c r="AE56" s="148"/>
    </row>
    <row r="57" spans="1:31" x14ac:dyDescent="0.25">
      <c r="B57" s="149"/>
      <c r="H57" s="126"/>
    </row>
    <row r="58" spans="1:31" x14ac:dyDescent="0.25">
      <c r="B58" s="149"/>
      <c r="H58" s="126"/>
      <c r="P58" t="s">
        <v>442</v>
      </c>
      <c r="R58" t="s">
        <v>443</v>
      </c>
      <c r="AC58" s="127"/>
      <c r="AD58" s="127"/>
      <c r="AE58" s="128"/>
    </row>
    <row r="59" spans="1:31" ht="18.75" x14ac:dyDescent="0.3">
      <c r="A59" s="271" t="s">
        <v>373</v>
      </c>
      <c r="B59" s="271"/>
      <c r="C59" s="271"/>
      <c r="D59" s="271"/>
      <c r="E59" s="271"/>
      <c r="F59" s="271"/>
      <c r="G59" s="271"/>
      <c r="H59" s="271"/>
      <c r="I59" s="271"/>
      <c r="J59" s="271"/>
      <c r="K59" s="271"/>
      <c r="L59" s="271"/>
      <c r="M59" s="271"/>
      <c r="N59" s="271"/>
      <c r="O59" s="271"/>
      <c r="P59" s="271"/>
      <c r="Q59" s="271"/>
      <c r="R59" s="271"/>
      <c r="S59" s="271"/>
      <c r="T59" s="271"/>
      <c r="U59" s="271"/>
      <c r="V59" s="271"/>
      <c r="W59" s="271"/>
      <c r="X59" s="271"/>
      <c r="Y59" s="271"/>
    </row>
    <row r="60" spans="1:31" ht="18.75" x14ac:dyDescent="0.3">
      <c r="A60" s="271" t="s">
        <v>400</v>
      </c>
      <c r="B60" s="271"/>
      <c r="C60" s="271"/>
      <c r="D60" s="271"/>
      <c r="E60" s="271"/>
      <c r="F60" s="271"/>
      <c r="G60" s="271"/>
      <c r="H60" s="271"/>
      <c r="I60" s="271"/>
      <c r="J60" s="271"/>
      <c r="K60" s="271"/>
      <c r="L60" s="271"/>
      <c r="M60" s="271"/>
      <c r="N60" s="271"/>
      <c r="O60" s="271"/>
      <c r="P60" s="271"/>
      <c r="Q60" s="271"/>
      <c r="R60" s="271"/>
      <c r="S60" s="271"/>
      <c r="T60" s="271"/>
      <c r="U60" s="271"/>
      <c r="V60" s="271"/>
      <c r="W60" s="271"/>
      <c r="X60" s="271"/>
      <c r="Y60" s="271"/>
    </row>
    <row r="61" spans="1:31" ht="18.75" x14ac:dyDescent="0.3">
      <c r="A61" s="271" t="s">
        <v>377</v>
      </c>
      <c r="B61" s="271"/>
      <c r="C61" s="271"/>
      <c r="D61" s="271"/>
      <c r="E61" s="271"/>
      <c r="F61" s="271"/>
      <c r="G61" s="271"/>
      <c r="H61" s="271"/>
      <c r="I61" s="271"/>
      <c r="J61" s="271"/>
      <c r="K61" s="271"/>
      <c r="L61" s="271"/>
      <c r="M61" s="271"/>
      <c r="N61" s="271"/>
      <c r="O61" s="271"/>
      <c r="P61" s="271"/>
      <c r="Q61" s="271"/>
      <c r="R61" s="271"/>
      <c r="S61" s="271"/>
      <c r="T61" s="271"/>
      <c r="U61" s="271"/>
      <c r="V61" s="271"/>
      <c r="W61" s="271"/>
      <c r="X61" s="271"/>
      <c r="Y61" s="271"/>
    </row>
    <row r="62" spans="1:31" ht="18.75" x14ac:dyDescent="0.25">
      <c r="A62" s="280" t="s">
        <v>444</v>
      </c>
      <c r="B62" s="280"/>
      <c r="C62" s="280"/>
      <c r="D62" s="280"/>
      <c r="E62" s="280"/>
      <c r="F62" s="280"/>
      <c r="G62" s="280"/>
      <c r="H62" s="280"/>
      <c r="I62" s="280"/>
      <c r="J62" s="280"/>
      <c r="K62" s="280"/>
      <c r="L62" s="280"/>
      <c r="M62" s="280"/>
      <c r="N62" s="280"/>
      <c r="O62" s="280"/>
      <c r="P62" s="280"/>
      <c r="Q62" s="280"/>
      <c r="R62" s="280"/>
      <c r="S62" s="280"/>
      <c r="T62" s="280"/>
      <c r="U62" s="280"/>
      <c r="V62" s="280"/>
      <c r="W62" s="280"/>
      <c r="X62" s="280"/>
      <c r="Y62" s="280"/>
    </row>
    <row r="63" spans="1:31" ht="18.75" x14ac:dyDescent="0.3">
      <c r="A63" s="271" t="s">
        <v>378</v>
      </c>
      <c r="B63" s="271"/>
      <c r="C63" s="271"/>
      <c r="D63" s="271"/>
      <c r="E63" s="271"/>
      <c r="F63" s="271"/>
      <c r="G63" s="271"/>
      <c r="H63" s="271"/>
      <c r="I63" s="271"/>
      <c r="J63" s="271"/>
      <c r="K63" s="271"/>
      <c r="L63" s="271"/>
      <c r="M63" s="271"/>
      <c r="N63" s="271"/>
      <c r="O63" s="271"/>
      <c r="P63" s="271"/>
      <c r="Q63" s="271"/>
      <c r="R63" s="271"/>
      <c r="S63" s="271"/>
      <c r="T63" s="271"/>
      <c r="U63" s="271"/>
      <c r="V63" s="271"/>
      <c r="W63" s="271"/>
      <c r="X63" s="271"/>
      <c r="Y63" s="271"/>
    </row>
    <row r="64" spans="1:31" ht="18.75" x14ac:dyDescent="0.3">
      <c r="A64" s="271"/>
      <c r="B64" s="271"/>
      <c r="C64" s="271"/>
      <c r="D64" s="271"/>
      <c r="E64" s="271"/>
      <c r="F64" s="271"/>
      <c r="G64" s="271"/>
      <c r="H64" s="271"/>
      <c r="I64" s="271"/>
      <c r="J64" s="271"/>
      <c r="K64" s="271"/>
      <c r="L64" s="271"/>
      <c r="M64" s="271"/>
      <c r="N64" s="271"/>
      <c r="O64" s="271"/>
      <c r="P64" s="271"/>
      <c r="Q64" s="271"/>
      <c r="R64" s="271"/>
      <c r="S64" s="271"/>
      <c r="T64" s="271"/>
      <c r="U64" s="271"/>
      <c r="V64" s="271"/>
      <c r="W64" s="271"/>
      <c r="X64" s="271"/>
      <c r="Y64" s="271"/>
    </row>
    <row r="65" spans="1:31" ht="15" customHeight="1" x14ac:dyDescent="0.25">
      <c r="A65" s="272" t="s">
        <v>402</v>
      </c>
      <c r="B65" s="272" t="s">
        <v>403</v>
      </c>
      <c r="C65" s="272" t="s">
        <v>379</v>
      </c>
      <c r="D65" s="262" t="s">
        <v>404</v>
      </c>
      <c r="E65" s="274"/>
      <c r="F65" s="274"/>
      <c r="G65" s="274"/>
      <c r="H65" s="274"/>
      <c r="I65" s="274"/>
      <c r="J65" s="274"/>
      <c r="K65" s="274"/>
      <c r="L65" s="274"/>
      <c r="M65" s="274"/>
      <c r="N65" s="274"/>
      <c r="O65" s="274"/>
      <c r="P65" s="274"/>
      <c r="Q65" s="274"/>
      <c r="R65" s="274"/>
      <c r="S65" s="274"/>
      <c r="T65" s="274"/>
      <c r="U65" s="274"/>
      <c r="V65" s="274"/>
      <c r="W65" s="274"/>
      <c r="X65" s="274"/>
      <c r="Y65" s="263"/>
      <c r="Z65" s="264" t="s">
        <v>381</v>
      </c>
      <c r="AA65" s="264" t="s">
        <v>382</v>
      </c>
      <c r="AB65" s="264" t="s">
        <v>383</v>
      </c>
      <c r="AC65" s="265" t="s">
        <v>384</v>
      </c>
      <c r="AD65" s="266" t="s">
        <v>385</v>
      </c>
      <c r="AE65" s="267" t="s">
        <v>386</v>
      </c>
    </row>
    <row r="66" spans="1:31" x14ac:dyDescent="0.25">
      <c r="A66" s="273" t="s">
        <v>402</v>
      </c>
      <c r="B66" s="273"/>
      <c r="C66" s="273" t="s">
        <v>379</v>
      </c>
      <c r="D66" s="109">
        <v>2012</v>
      </c>
      <c r="E66" s="109" t="s">
        <v>387</v>
      </c>
      <c r="F66" s="109" t="s">
        <v>388</v>
      </c>
      <c r="G66" s="109">
        <v>2013</v>
      </c>
      <c r="H66" s="109" t="s">
        <v>387</v>
      </c>
      <c r="I66" s="109" t="s">
        <v>388</v>
      </c>
      <c r="J66" s="109">
        <v>2014</v>
      </c>
      <c r="K66" s="109" t="s">
        <v>387</v>
      </c>
      <c r="L66" s="109" t="s">
        <v>388</v>
      </c>
      <c r="M66" s="109">
        <v>2015</v>
      </c>
      <c r="N66" s="109" t="s">
        <v>387</v>
      </c>
      <c r="O66" s="109" t="s">
        <v>388</v>
      </c>
      <c r="P66" s="109">
        <v>2016</v>
      </c>
      <c r="Q66" s="109" t="s">
        <v>387</v>
      </c>
      <c r="R66" s="109" t="s">
        <v>388</v>
      </c>
      <c r="S66" s="109">
        <v>2017</v>
      </c>
      <c r="T66" s="109">
        <v>2018</v>
      </c>
      <c r="U66" s="109">
        <v>2019</v>
      </c>
      <c r="V66" s="109">
        <v>2020</v>
      </c>
      <c r="W66" s="109">
        <v>2021</v>
      </c>
      <c r="X66" s="109">
        <v>2022</v>
      </c>
      <c r="Y66" s="109" t="s">
        <v>389</v>
      </c>
      <c r="Z66" s="264"/>
      <c r="AA66" s="264"/>
      <c r="AB66" s="264"/>
      <c r="AC66" s="265"/>
      <c r="AD66" s="266"/>
      <c r="AE66" s="267"/>
    </row>
    <row r="67" spans="1:31" ht="45" x14ac:dyDescent="0.25">
      <c r="A67" s="150"/>
      <c r="B67" s="130" t="s">
        <v>392</v>
      </c>
      <c r="C67" s="151">
        <v>0.4</v>
      </c>
      <c r="D67" s="152"/>
      <c r="E67" s="152"/>
      <c r="F67" s="118"/>
      <c r="G67" s="153">
        <v>0.4</v>
      </c>
      <c r="H67" s="153">
        <v>0.4</v>
      </c>
      <c r="I67" s="118">
        <f>+H67/G67</f>
        <v>1</v>
      </c>
      <c r="J67" s="153">
        <v>7.0000000000000007E-2</v>
      </c>
      <c r="K67" s="153">
        <v>5.5555555555555552E-2</v>
      </c>
      <c r="L67" s="118">
        <f>+K67/J67</f>
        <v>0.7936507936507935</v>
      </c>
      <c r="M67" s="153">
        <v>7.0000000000000007E-2</v>
      </c>
      <c r="N67" s="153">
        <v>7.0000000000000007E-2</v>
      </c>
      <c r="O67" s="153">
        <f>+N67/M67</f>
        <v>1</v>
      </c>
      <c r="P67" s="153">
        <v>7.0000000000000007E-2</v>
      </c>
      <c r="Q67" s="153">
        <v>7.0000000000000007E-2</v>
      </c>
      <c r="R67" s="153">
        <f>+Q67/P67</f>
        <v>1</v>
      </c>
      <c r="S67" s="153">
        <v>7.0000000000000007E-2</v>
      </c>
      <c r="T67" s="153">
        <v>7.0000000000000007E-2</v>
      </c>
      <c r="U67" s="153">
        <v>7.0000000000000007E-2</v>
      </c>
      <c r="V67" s="153">
        <v>0.06</v>
      </c>
      <c r="W67" s="153">
        <v>0.06</v>
      </c>
      <c r="X67" s="153">
        <v>0.06</v>
      </c>
      <c r="Y67" s="116">
        <f t="shared" ref="Y67:Y81" si="66">+D67+G67+J67+M67+P67+S67+T67+U67+V67+W67+X67</f>
        <v>1.0000000000000004</v>
      </c>
      <c r="Z67" s="153">
        <f>+Z68</f>
        <v>0.53320000000000001</v>
      </c>
      <c r="AA67" s="153">
        <f>+AA68</f>
        <v>0.53660000000000008</v>
      </c>
      <c r="AB67" s="153">
        <f>+AB68</f>
        <v>-3.4000000000000696E-3</v>
      </c>
      <c r="AC67" s="153">
        <f>+AC68</f>
        <v>6.6600000000000006E-2</v>
      </c>
      <c r="AD67" s="153">
        <f>+AD68</f>
        <v>0.39960000000000001</v>
      </c>
      <c r="AE67" s="154"/>
    </row>
    <row r="68" spans="1:31" ht="30" x14ac:dyDescent="0.25">
      <c r="A68" s="76" t="s">
        <v>445</v>
      </c>
      <c r="B68" s="96" t="s">
        <v>446</v>
      </c>
      <c r="C68" s="146">
        <v>1</v>
      </c>
      <c r="D68" s="61"/>
      <c r="E68" s="61"/>
      <c r="F68" s="118"/>
      <c r="G68" s="61">
        <v>0.4</v>
      </c>
      <c r="H68" s="61">
        <v>0.4</v>
      </c>
      <c r="I68" s="113">
        <f>+H68/G68</f>
        <v>1</v>
      </c>
      <c r="J68" s="61">
        <v>6.6600000000000006E-2</v>
      </c>
      <c r="K68" s="61">
        <v>7.0000000000000007E-2</v>
      </c>
      <c r="L68" s="113">
        <f>+K68/J68</f>
        <v>1.0510510510510511</v>
      </c>
      <c r="M68" s="61">
        <v>6.6600000000000006E-2</v>
      </c>
      <c r="N68" s="61">
        <v>6.6600000000000006E-2</v>
      </c>
      <c r="O68" s="61">
        <f>+N68/M68</f>
        <v>1</v>
      </c>
      <c r="P68" s="61">
        <v>6.6600000000000006E-2</v>
      </c>
      <c r="Q68" s="61">
        <v>6.6600000000000006E-2</v>
      </c>
      <c r="R68" s="113">
        <f t="shared" ref="R68" si="67">+Q68/P68</f>
        <v>1</v>
      </c>
      <c r="S68" s="61">
        <v>6.6600000000000006E-2</v>
      </c>
      <c r="T68" s="61">
        <v>6.6600000000000006E-2</v>
      </c>
      <c r="U68" s="61">
        <v>6.6600000000000006E-2</v>
      </c>
      <c r="V68" s="61">
        <v>6.6600000000000006E-2</v>
      </c>
      <c r="W68" s="61">
        <v>6.6600000000000006E-2</v>
      </c>
      <c r="X68" s="61">
        <v>6.6600000000000006E-2</v>
      </c>
      <c r="Y68" s="116">
        <f t="shared" si="66"/>
        <v>0.99939999999999996</v>
      </c>
      <c r="Z68" s="113">
        <f t="shared" ref="Z68:AA68" si="68">+D68+G68+J68+M68</f>
        <v>0.53320000000000001</v>
      </c>
      <c r="AA68" s="113">
        <f t="shared" si="68"/>
        <v>0.53660000000000008</v>
      </c>
      <c r="AB68" s="113">
        <f t="shared" ref="AB68" si="69">+Z68-AA68</f>
        <v>-3.4000000000000696E-3</v>
      </c>
      <c r="AC68" s="113">
        <f t="shared" ref="AC68" si="70">+P68</f>
        <v>6.6600000000000006E-2</v>
      </c>
      <c r="AD68" s="113">
        <f t="shared" ref="AD68" si="71">+S68+T68+U68+V68+W68+X68</f>
        <v>0.39960000000000001</v>
      </c>
      <c r="AE68" s="117" t="s">
        <v>447</v>
      </c>
    </row>
    <row r="69" spans="1:31" ht="45" x14ac:dyDescent="0.25">
      <c r="A69" s="129"/>
      <c r="B69" s="130" t="s">
        <v>448</v>
      </c>
      <c r="C69" s="151">
        <v>0.3</v>
      </c>
      <c r="D69" s="118">
        <f>+D70*$C$70+D71*$C$71+D72*$C$72</f>
        <v>0.4</v>
      </c>
      <c r="E69" s="118">
        <f>+E70*$C$70+E71*$C$71+E72*$C$72</f>
        <v>0.3</v>
      </c>
      <c r="F69" s="118">
        <f t="shared" ref="F69:F70" si="72">+E69/D69</f>
        <v>0.74999999999999989</v>
      </c>
      <c r="G69" s="118">
        <f t="shared" ref="G69:X69" si="73">+G70*$C$70+G71*$C$71+G72*$C$72</f>
        <v>0.15</v>
      </c>
      <c r="H69" s="118">
        <f t="shared" si="73"/>
        <v>0.15</v>
      </c>
      <c r="I69" s="118">
        <f>+H69/G69</f>
        <v>1</v>
      </c>
      <c r="J69" s="118">
        <f t="shared" si="73"/>
        <v>4.9979999999999997E-2</v>
      </c>
      <c r="K69" s="118">
        <f t="shared" si="73"/>
        <v>5.1000000000000004E-2</v>
      </c>
      <c r="L69" s="118">
        <f>+K69/J69</f>
        <v>1.0204081632653064</v>
      </c>
      <c r="M69" s="118">
        <f t="shared" si="73"/>
        <v>4.9979999999999997E-2</v>
      </c>
      <c r="N69" s="118">
        <f t="shared" si="73"/>
        <v>4.9979999999999997E-2</v>
      </c>
      <c r="O69" s="153">
        <f>+N69/M69</f>
        <v>1</v>
      </c>
      <c r="P69" s="118">
        <f t="shared" si="73"/>
        <v>4.9979999999999997E-2</v>
      </c>
      <c r="Q69" s="118">
        <f t="shared" si="73"/>
        <v>4.9979999999999997E-2</v>
      </c>
      <c r="R69" s="153">
        <f>+Q69/P69</f>
        <v>1</v>
      </c>
      <c r="S69" s="118">
        <f t="shared" si="73"/>
        <v>4.9979999999999997E-2</v>
      </c>
      <c r="T69" s="118">
        <f t="shared" si="73"/>
        <v>4.9979999999999997E-2</v>
      </c>
      <c r="U69" s="118">
        <f t="shared" si="73"/>
        <v>4.9979999999999997E-2</v>
      </c>
      <c r="V69" s="118">
        <f t="shared" si="73"/>
        <v>4.9979999999999997E-2</v>
      </c>
      <c r="W69" s="118">
        <f t="shared" si="73"/>
        <v>4.9979999999999997E-2</v>
      </c>
      <c r="X69" s="118">
        <f t="shared" si="73"/>
        <v>4.9979999999999997E-2</v>
      </c>
      <c r="Y69" s="116">
        <f t="shared" si="66"/>
        <v>0.99982000000000026</v>
      </c>
      <c r="Z69" s="118">
        <f t="shared" ref="Z69:AD69" si="74">+Z70*$C$70+Z71*$C$71+Z72*$C$72</f>
        <v>0.64995999999999998</v>
      </c>
      <c r="AA69" s="118">
        <f t="shared" si="74"/>
        <v>0.55097999999999991</v>
      </c>
      <c r="AB69" s="118">
        <f t="shared" si="74"/>
        <v>9.8980000000000012E-2</v>
      </c>
      <c r="AC69" s="118">
        <f t="shared" si="74"/>
        <v>4.9979999999999997E-2</v>
      </c>
      <c r="AD69" s="118">
        <f t="shared" si="74"/>
        <v>0.29987999999999998</v>
      </c>
      <c r="AE69" s="132"/>
    </row>
    <row r="70" spans="1:31" ht="45" hidden="1" customHeight="1" x14ac:dyDescent="0.25">
      <c r="A70" s="76" t="s">
        <v>449</v>
      </c>
      <c r="B70" s="96" t="s">
        <v>50</v>
      </c>
      <c r="C70" s="146">
        <v>0.4</v>
      </c>
      <c r="D70" s="61">
        <v>1</v>
      </c>
      <c r="E70" s="61">
        <v>0</v>
      </c>
      <c r="F70" s="118">
        <f t="shared" si="72"/>
        <v>0</v>
      </c>
      <c r="G70" s="61"/>
      <c r="H70" s="70"/>
      <c r="I70" s="113" t="e">
        <f t="shared" ref="I70:I72" si="75">+H70/G70</f>
        <v>#DIV/0!</v>
      </c>
      <c r="J70" s="61"/>
      <c r="K70" s="61"/>
      <c r="L70" s="113"/>
      <c r="M70" s="61"/>
      <c r="N70" s="61"/>
      <c r="O70" s="61"/>
      <c r="P70" s="61"/>
      <c r="Q70" s="61"/>
      <c r="R70" s="61"/>
      <c r="S70" s="61"/>
      <c r="T70" s="61"/>
      <c r="U70" s="61"/>
      <c r="V70" s="61"/>
      <c r="W70" s="61"/>
      <c r="X70" s="61"/>
      <c r="Y70" s="116">
        <f t="shared" si="66"/>
        <v>1</v>
      </c>
      <c r="Z70" s="113">
        <f t="shared" ref="Z70:AA72" si="76">+D70+G70+J70+M70</f>
        <v>1</v>
      </c>
      <c r="AA70" s="113">
        <f t="shared" si="76"/>
        <v>0</v>
      </c>
      <c r="AB70" s="113">
        <f t="shared" ref="AB70:AB72" si="77">+Z70-AA70</f>
        <v>1</v>
      </c>
      <c r="AC70" s="113">
        <f t="shared" ref="AC70:AC72" si="78">+P70</f>
        <v>0</v>
      </c>
      <c r="AD70" s="113">
        <f t="shared" ref="AD70:AD72" si="79">+S70+T70+U70+V70+W70+X70</f>
        <v>0</v>
      </c>
      <c r="AE70" s="117"/>
    </row>
    <row r="71" spans="1:31" ht="69.75" customHeight="1" x14ac:dyDescent="0.25">
      <c r="A71" s="76" t="s">
        <v>450</v>
      </c>
      <c r="B71" s="96" t="s">
        <v>53</v>
      </c>
      <c r="C71" s="146">
        <v>0.3</v>
      </c>
      <c r="D71" s="61"/>
      <c r="E71" s="61">
        <v>1</v>
      </c>
      <c r="F71" s="118"/>
      <c r="G71" s="61">
        <v>0.4</v>
      </c>
      <c r="H71" s="61">
        <v>0.4</v>
      </c>
      <c r="I71" s="113">
        <f t="shared" si="75"/>
        <v>1</v>
      </c>
      <c r="J71" s="61">
        <v>6.6600000000000006E-2</v>
      </c>
      <c r="K71" s="61">
        <v>7.0000000000000007E-2</v>
      </c>
      <c r="L71" s="113">
        <f t="shared" ref="L71:L72" si="80">+K71/J71</f>
        <v>1.0510510510510511</v>
      </c>
      <c r="M71" s="61">
        <v>6.6600000000000006E-2</v>
      </c>
      <c r="N71" s="61">
        <v>6.6600000000000006E-2</v>
      </c>
      <c r="O71" s="61">
        <f t="shared" ref="O71:O72" si="81">+N71/M71</f>
        <v>1</v>
      </c>
      <c r="P71" s="61">
        <v>6.6600000000000006E-2</v>
      </c>
      <c r="Q71" s="61">
        <v>6.6600000000000006E-2</v>
      </c>
      <c r="R71" s="113">
        <f t="shared" ref="R71:R72" si="82">+Q71/P71</f>
        <v>1</v>
      </c>
      <c r="S71" s="61">
        <v>6.6600000000000006E-2</v>
      </c>
      <c r="T71" s="61">
        <v>6.6600000000000006E-2</v>
      </c>
      <c r="U71" s="61">
        <v>6.6600000000000006E-2</v>
      </c>
      <c r="V71" s="61">
        <v>6.6600000000000006E-2</v>
      </c>
      <c r="W71" s="61">
        <v>6.6600000000000006E-2</v>
      </c>
      <c r="X71" s="61">
        <v>6.6600000000000006E-2</v>
      </c>
      <c r="Y71" s="116">
        <f t="shared" si="66"/>
        <v>0.99939999999999996</v>
      </c>
      <c r="Z71" s="113">
        <f t="shared" si="76"/>
        <v>0.53320000000000001</v>
      </c>
      <c r="AA71" s="113">
        <f t="shared" si="76"/>
        <v>1.5366</v>
      </c>
      <c r="AB71" s="113">
        <f t="shared" si="77"/>
        <v>-1.0034000000000001</v>
      </c>
      <c r="AC71" s="113">
        <f t="shared" si="78"/>
        <v>6.6600000000000006E-2</v>
      </c>
      <c r="AD71" s="113">
        <f t="shared" si="79"/>
        <v>0.39960000000000001</v>
      </c>
      <c r="AE71" s="117" t="s">
        <v>418</v>
      </c>
    </row>
    <row r="72" spans="1:31" ht="45" x14ac:dyDescent="0.25">
      <c r="A72" s="76" t="s">
        <v>451</v>
      </c>
      <c r="B72" s="96" t="s">
        <v>58</v>
      </c>
      <c r="C72" s="146">
        <v>0.3</v>
      </c>
      <c r="D72" s="70"/>
      <c r="E72" s="70"/>
      <c r="F72" s="118"/>
      <c r="G72" s="61">
        <v>0.1</v>
      </c>
      <c r="H72" s="61">
        <v>0.1</v>
      </c>
      <c r="I72" s="113">
        <f t="shared" si="75"/>
        <v>1</v>
      </c>
      <c r="J72" s="61">
        <v>0.1</v>
      </c>
      <c r="K72" s="61">
        <v>0.1</v>
      </c>
      <c r="L72" s="113">
        <f t="shared" si="80"/>
        <v>1</v>
      </c>
      <c r="M72" s="61">
        <v>0.1</v>
      </c>
      <c r="N72" s="61">
        <v>0.1</v>
      </c>
      <c r="O72" s="61">
        <f t="shared" si="81"/>
        <v>1</v>
      </c>
      <c r="P72" s="61">
        <v>0.1</v>
      </c>
      <c r="Q72" s="61">
        <v>0.1</v>
      </c>
      <c r="R72" s="113">
        <f t="shared" si="82"/>
        <v>1</v>
      </c>
      <c r="S72" s="61">
        <v>0.1</v>
      </c>
      <c r="T72" s="61">
        <v>0.1</v>
      </c>
      <c r="U72" s="61">
        <v>0.1</v>
      </c>
      <c r="V72" s="61">
        <v>0.1</v>
      </c>
      <c r="W72" s="61">
        <v>0.1</v>
      </c>
      <c r="X72" s="61">
        <v>0.1</v>
      </c>
      <c r="Y72" s="116">
        <f t="shared" si="66"/>
        <v>0.99999999999999989</v>
      </c>
      <c r="Z72" s="113">
        <f t="shared" si="76"/>
        <v>0.30000000000000004</v>
      </c>
      <c r="AA72" s="113">
        <f t="shared" si="76"/>
        <v>0.30000000000000004</v>
      </c>
      <c r="AB72" s="113">
        <f t="shared" si="77"/>
        <v>0</v>
      </c>
      <c r="AC72" s="113">
        <f t="shared" si="78"/>
        <v>0.1</v>
      </c>
      <c r="AD72" s="113">
        <f t="shared" si="79"/>
        <v>0.6</v>
      </c>
      <c r="AE72" s="117" t="s">
        <v>418</v>
      </c>
    </row>
    <row r="73" spans="1:31" ht="45" x14ac:dyDescent="0.25">
      <c r="A73" s="129"/>
      <c r="B73" s="130" t="s">
        <v>452</v>
      </c>
      <c r="C73" s="151">
        <v>0.15</v>
      </c>
      <c r="D73" s="118">
        <f>+D74*$C$74+D75*$C$75+D76*$C$76+D77*$C$77+D78*$C$78</f>
        <v>0</v>
      </c>
      <c r="E73" s="118">
        <f>+E74*$C$74+E75*$C$75+E76*$C$76+E77*$C$77+E78*$C$78</f>
        <v>0</v>
      </c>
      <c r="F73" s="118"/>
      <c r="G73" s="118">
        <f t="shared" ref="G73:X73" si="83">+G74*$C$74+G75*$C$75+G76*$C$76+G77*$C$77+G78*$C$78</f>
        <v>0.2</v>
      </c>
      <c r="H73" s="118">
        <f t="shared" si="83"/>
        <v>0.2</v>
      </c>
      <c r="I73" s="118">
        <f>+H73/G73</f>
        <v>1</v>
      </c>
      <c r="J73" s="118">
        <f t="shared" si="83"/>
        <v>0.19500000000000001</v>
      </c>
      <c r="K73" s="118">
        <f t="shared" si="83"/>
        <v>0.19500000000000001</v>
      </c>
      <c r="L73" s="118">
        <f>+K73/J73</f>
        <v>1</v>
      </c>
      <c r="M73" s="118">
        <f t="shared" si="83"/>
        <v>9.3749999999999997E-3</v>
      </c>
      <c r="N73" s="118">
        <f t="shared" si="83"/>
        <v>9.3749999999999997E-3</v>
      </c>
      <c r="O73" s="153">
        <f>+N73/M73</f>
        <v>1</v>
      </c>
      <c r="P73" s="118">
        <f t="shared" si="83"/>
        <v>3.5089285714285712E-2</v>
      </c>
      <c r="Q73" s="118">
        <f t="shared" si="83"/>
        <v>3.5089285714285712E-2</v>
      </c>
      <c r="R73" s="153">
        <f>+Q73/P73</f>
        <v>1</v>
      </c>
      <c r="S73" s="118">
        <f t="shared" si="83"/>
        <v>3.5089285714285712E-2</v>
      </c>
      <c r="T73" s="118">
        <f t="shared" si="83"/>
        <v>3.5089285714285712E-2</v>
      </c>
      <c r="U73" s="118">
        <f t="shared" si="83"/>
        <v>3.5089285714285712E-2</v>
      </c>
      <c r="V73" s="118">
        <f t="shared" si="83"/>
        <v>3.5089285714285712E-2</v>
      </c>
      <c r="W73" s="118">
        <f t="shared" si="83"/>
        <v>3.5089285714285712E-2</v>
      </c>
      <c r="X73" s="118">
        <f t="shared" si="83"/>
        <v>0.38508928571428569</v>
      </c>
      <c r="Y73" s="116">
        <f t="shared" si="66"/>
        <v>1</v>
      </c>
      <c r="Z73" s="118">
        <f t="shared" ref="Z73:AD73" si="84">+Z74*$C$74+Z75*$C$75+Z76*$C$76+Z77*$C$77+Z78*$C$78</f>
        <v>0.40437499999999998</v>
      </c>
      <c r="AA73" s="118">
        <f t="shared" si="84"/>
        <v>0.40437499999999998</v>
      </c>
      <c r="AB73" s="118">
        <f t="shared" si="84"/>
        <v>0</v>
      </c>
      <c r="AC73" s="118">
        <f t="shared" si="84"/>
        <v>3.5089285714285712E-2</v>
      </c>
      <c r="AD73" s="118">
        <f t="shared" si="84"/>
        <v>0.56053571428571436</v>
      </c>
      <c r="AE73" s="132"/>
    </row>
    <row r="74" spans="1:31" ht="60" hidden="1" customHeight="1" x14ac:dyDescent="0.25">
      <c r="A74" s="76" t="s">
        <v>453</v>
      </c>
      <c r="B74" s="96" t="s">
        <v>62</v>
      </c>
      <c r="C74" s="146">
        <v>0.2</v>
      </c>
      <c r="D74" s="61"/>
      <c r="E74" s="61"/>
      <c r="F74" s="118"/>
      <c r="G74" s="61">
        <v>1</v>
      </c>
      <c r="H74" s="61">
        <v>1</v>
      </c>
      <c r="I74" s="113">
        <f t="shared" ref="I74:I78" si="85">+H74/G74</f>
        <v>1</v>
      </c>
      <c r="J74" s="61"/>
      <c r="K74" s="61"/>
      <c r="L74" s="113"/>
      <c r="M74" s="61"/>
      <c r="N74" s="61"/>
      <c r="O74" s="61"/>
      <c r="P74" s="61"/>
      <c r="Q74" s="61"/>
      <c r="R74" s="61"/>
      <c r="S74" s="61"/>
      <c r="T74" s="61"/>
      <c r="U74" s="61"/>
      <c r="V74" s="61"/>
      <c r="W74" s="61"/>
      <c r="X74" s="61"/>
      <c r="Y74" s="116">
        <f t="shared" si="66"/>
        <v>1</v>
      </c>
      <c r="Z74" s="113">
        <f t="shared" ref="Z74:AA74" si="86">+D74+G74+J74+M74</f>
        <v>1</v>
      </c>
      <c r="AA74" s="113">
        <f t="shared" si="86"/>
        <v>1</v>
      </c>
      <c r="AB74" s="113">
        <f t="shared" ref="AB74" si="87">+Z74-AA74</f>
        <v>0</v>
      </c>
      <c r="AC74" s="113">
        <f t="shared" ref="AC74" si="88">+P74</f>
        <v>0</v>
      </c>
      <c r="AD74" s="113">
        <f t="shared" ref="AD74" si="89">+S74+T74+U74+V74+W74+X74</f>
        <v>0</v>
      </c>
      <c r="AE74" s="117"/>
    </row>
    <row r="75" spans="1:31" ht="48" hidden="1" customHeight="1" x14ac:dyDescent="0.25">
      <c r="A75" s="76" t="s">
        <v>454</v>
      </c>
      <c r="B75" s="96" t="s">
        <v>455</v>
      </c>
      <c r="C75" s="146">
        <v>0</v>
      </c>
      <c r="D75" s="61"/>
      <c r="E75" s="61"/>
      <c r="F75" s="118"/>
      <c r="G75" s="61"/>
      <c r="H75" s="70"/>
      <c r="I75" s="113" t="e">
        <f t="shared" si="85"/>
        <v>#DIV/0!</v>
      </c>
      <c r="J75" s="61"/>
      <c r="K75" s="61"/>
      <c r="L75" s="113"/>
      <c r="M75" s="61"/>
      <c r="N75" s="61"/>
      <c r="O75" s="61"/>
      <c r="P75" s="136"/>
      <c r="Q75" s="136"/>
      <c r="R75" s="136"/>
      <c r="S75" s="136"/>
      <c r="T75" s="136"/>
      <c r="U75" s="136"/>
      <c r="V75" s="136"/>
      <c r="W75" s="136"/>
      <c r="X75" s="136"/>
      <c r="Y75" s="116">
        <f t="shared" si="66"/>
        <v>0</v>
      </c>
      <c r="Z75" s="136"/>
      <c r="AA75" s="136"/>
      <c r="AB75" s="136"/>
      <c r="AC75" s="136"/>
      <c r="AD75" s="136"/>
      <c r="AE75" s="155"/>
    </row>
    <row r="76" spans="1:31" ht="63.75" customHeight="1" x14ac:dyDescent="0.25">
      <c r="A76" s="76" t="s">
        <v>456</v>
      </c>
      <c r="B76" s="96" t="s">
        <v>65</v>
      </c>
      <c r="C76" s="146">
        <v>0.15</v>
      </c>
      <c r="D76" s="61"/>
      <c r="E76" s="61"/>
      <c r="F76" s="118"/>
      <c r="G76" s="61"/>
      <c r="H76" s="70"/>
      <c r="I76" s="113" t="e">
        <f t="shared" si="85"/>
        <v>#DIV/0!</v>
      </c>
      <c r="J76" s="61">
        <v>0.5</v>
      </c>
      <c r="K76" s="61">
        <v>0.5</v>
      </c>
      <c r="L76" s="113">
        <f t="shared" ref="L76:L78" si="90">+K76/J76</f>
        <v>1</v>
      </c>
      <c r="M76" s="61">
        <v>6.25E-2</v>
      </c>
      <c r="N76" s="61">
        <v>6.25E-2</v>
      </c>
      <c r="O76" s="61">
        <f>+N76/M76</f>
        <v>1</v>
      </c>
      <c r="P76" s="61">
        <v>6.25E-2</v>
      </c>
      <c r="Q76" s="61">
        <v>6.25E-2</v>
      </c>
      <c r="R76" s="113">
        <f t="shared" ref="R76" si="91">+Q76/P76</f>
        <v>1</v>
      </c>
      <c r="S76" s="61">
        <v>6.25E-2</v>
      </c>
      <c r="T76" s="61">
        <v>6.25E-2</v>
      </c>
      <c r="U76" s="61">
        <v>6.25E-2</v>
      </c>
      <c r="V76" s="61">
        <v>6.25E-2</v>
      </c>
      <c r="W76" s="61">
        <v>6.25E-2</v>
      </c>
      <c r="X76" s="61">
        <v>6.25E-2</v>
      </c>
      <c r="Y76" s="116">
        <f t="shared" si="66"/>
        <v>1</v>
      </c>
      <c r="Z76" s="113">
        <f t="shared" ref="Z76:AA78" si="92">+D76+G76+J76+M76</f>
        <v>0.5625</v>
      </c>
      <c r="AA76" s="113">
        <f t="shared" si="92"/>
        <v>0.5625</v>
      </c>
      <c r="AB76" s="113">
        <f t="shared" ref="AB76:AB78" si="93">+Z76-AA76</f>
        <v>0</v>
      </c>
      <c r="AC76" s="113">
        <f t="shared" ref="AC76:AC78" si="94">+P76</f>
        <v>6.25E-2</v>
      </c>
      <c r="AD76" s="113">
        <f t="shared" ref="AD76:AD78" si="95">+S76+T76+U76+V76+W76+X76</f>
        <v>0.375</v>
      </c>
      <c r="AE76" s="117" t="s">
        <v>457</v>
      </c>
    </row>
    <row r="77" spans="1:31" ht="29.25" hidden="1" customHeight="1" x14ac:dyDescent="0.25">
      <c r="A77" s="76" t="s">
        <v>458</v>
      </c>
      <c r="B77" s="96" t="s">
        <v>68</v>
      </c>
      <c r="C77" s="146">
        <v>0.35</v>
      </c>
      <c r="D77" s="61"/>
      <c r="E77" s="61"/>
      <c r="F77" s="118"/>
      <c r="G77" s="61"/>
      <c r="H77" s="70"/>
      <c r="I77" s="113" t="e">
        <f t="shared" si="85"/>
        <v>#DIV/0!</v>
      </c>
      <c r="J77" s="61"/>
      <c r="K77" s="61"/>
      <c r="L77" s="113"/>
      <c r="M77" s="61"/>
      <c r="N77" s="61"/>
      <c r="O77" s="61"/>
      <c r="P77" s="61"/>
      <c r="Q77" s="61"/>
      <c r="R77" s="61"/>
      <c r="S77" s="61"/>
      <c r="T77" s="61"/>
      <c r="U77" s="61"/>
      <c r="V77" s="61"/>
      <c r="W77" s="61"/>
      <c r="X77" s="61">
        <v>1</v>
      </c>
      <c r="Y77" s="116">
        <f t="shared" si="66"/>
        <v>1</v>
      </c>
      <c r="Z77" s="113">
        <f t="shared" si="92"/>
        <v>0</v>
      </c>
      <c r="AA77" s="113">
        <f t="shared" si="92"/>
        <v>0</v>
      </c>
      <c r="AB77" s="113">
        <f t="shared" si="93"/>
        <v>0</v>
      </c>
      <c r="AC77" s="113">
        <f t="shared" si="94"/>
        <v>0</v>
      </c>
      <c r="AD77" s="113">
        <f t="shared" si="95"/>
        <v>1</v>
      </c>
      <c r="AE77" s="117" t="s">
        <v>459</v>
      </c>
    </row>
    <row r="78" spans="1:31" ht="60" x14ac:dyDescent="0.25">
      <c r="A78" s="76" t="s">
        <v>460</v>
      </c>
      <c r="B78" s="134" t="s">
        <v>461</v>
      </c>
      <c r="C78" s="146">
        <v>0.3</v>
      </c>
      <c r="D78" s="61"/>
      <c r="E78" s="61"/>
      <c r="F78" s="118"/>
      <c r="G78" s="61"/>
      <c r="H78" s="70"/>
      <c r="I78" s="113" t="e">
        <f t="shared" si="85"/>
        <v>#DIV/0!</v>
      </c>
      <c r="J78" s="70">
        <v>0.4</v>
      </c>
      <c r="K78" s="70">
        <v>0.4</v>
      </c>
      <c r="L78" s="113">
        <f t="shared" si="90"/>
        <v>1</v>
      </c>
      <c r="M78" s="70"/>
      <c r="N78" s="70"/>
      <c r="O78" s="70"/>
      <c r="P78" s="70">
        <v>8.5714285714285715E-2</v>
      </c>
      <c r="Q78" s="70">
        <v>8.5714285714285715E-2</v>
      </c>
      <c r="R78" s="113">
        <f t="shared" ref="R78" si="96">+Q78/P78</f>
        <v>1</v>
      </c>
      <c r="S78" s="70">
        <v>8.5714285714285715E-2</v>
      </c>
      <c r="T78" s="70">
        <v>8.5714285714285715E-2</v>
      </c>
      <c r="U78" s="70">
        <v>8.5714285714285715E-2</v>
      </c>
      <c r="V78" s="70">
        <v>8.5714285714285715E-2</v>
      </c>
      <c r="W78" s="70">
        <v>8.5714285714285715E-2</v>
      </c>
      <c r="X78" s="70">
        <v>8.5714285714285715E-2</v>
      </c>
      <c r="Y78" s="116">
        <f t="shared" si="66"/>
        <v>1.0000000000000002</v>
      </c>
      <c r="Z78" s="113">
        <f t="shared" si="92"/>
        <v>0.4</v>
      </c>
      <c r="AA78" s="113">
        <f t="shared" si="92"/>
        <v>0.4</v>
      </c>
      <c r="AB78" s="113">
        <f t="shared" si="93"/>
        <v>0</v>
      </c>
      <c r="AC78" s="113">
        <f t="shared" si="94"/>
        <v>8.5714285714285715E-2</v>
      </c>
      <c r="AD78" s="113">
        <f t="shared" si="95"/>
        <v>0.51428571428571435</v>
      </c>
      <c r="AE78" s="117" t="s">
        <v>462</v>
      </c>
    </row>
    <row r="79" spans="1:31" ht="45" x14ac:dyDescent="0.25">
      <c r="A79" s="129"/>
      <c r="B79" s="156" t="s">
        <v>463</v>
      </c>
      <c r="C79" s="151">
        <v>0.15</v>
      </c>
      <c r="D79" s="118">
        <f>+D80*$C$80+D81*$C$81</f>
        <v>0</v>
      </c>
      <c r="E79" s="118">
        <f>+E80*$C$80+E81*$C$81</f>
        <v>0</v>
      </c>
      <c r="F79" s="118"/>
      <c r="G79" s="118">
        <f t="shared" ref="G79:X79" si="97">+G80*$C$80+G81*$C$81</f>
        <v>0.27999999999999997</v>
      </c>
      <c r="H79" s="118">
        <f t="shared" si="97"/>
        <v>0.27999999999999997</v>
      </c>
      <c r="I79" s="118">
        <f>+H79/G79</f>
        <v>1</v>
      </c>
      <c r="J79" s="118">
        <f t="shared" si="97"/>
        <v>4.6620000000000002E-2</v>
      </c>
      <c r="K79" s="118">
        <f t="shared" si="97"/>
        <v>4.9000000000000002E-2</v>
      </c>
      <c r="L79" s="118">
        <f>+K79/J79</f>
        <v>1.0510510510510511</v>
      </c>
      <c r="M79" s="118">
        <f t="shared" si="97"/>
        <v>4.6620000000000002E-2</v>
      </c>
      <c r="N79" s="118">
        <f t="shared" si="97"/>
        <v>4.6620000000000002E-2</v>
      </c>
      <c r="O79" s="153">
        <f>+N79/M79</f>
        <v>1</v>
      </c>
      <c r="P79" s="118">
        <f t="shared" si="97"/>
        <v>0.34661999999999998</v>
      </c>
      <c r="Q79" s="118">
        <f t="shared" si="97"/>
        <v>0.34661999999999998</v>
      </c>
      <c r="R79" s="153">
        <f>+Q79/P79</f>
        <v>1</v>
      </c>
      <c r="S79" s="118">
        <f t="shared" si="97"/>
        <v>4.6620000000000002E-2</v>
      </c>
      <c r="T79" s="118">
        <f t="shared" si="97"/>
        <v>4.6620000000000002E-2</v>
      </c>
      <c r="U79" s="118">
        <f t="shared" si="97"/>
        <v>4.6620000000000002E-2</v>
      </c>
      <c r="V79" s="118">
        <f t="shared" si="97"/>
        <v>4.6620000000000002E-2</v>
      </c>
      <c r="W79" s="118">
        <f t="shared" si="97"/>
        <v>4.6620000000000002E-2</v>
      </c>
      <c r="X79" s="118">
        <f t="shared" si="97"/>
        <v>4.6620000000000002E-2</v>
      </c>
      <c r="Y79" s="116">
        <f t="shared" si="66"/>
        <v>0.99957999999999991</v>
      </c>
      <c r="Z79" s="118">
        <f t="shared" ref="Z79:AD79" si="98">+Z80*$C$80+Z81*$C$81</f>
        <v>0.37323999999999996</v>
      </c>
      <c r="AA79" s="118">
        <f t="shared" si="98"/>
        <v>0.37562000000000001</v>
      </c>
      <c r="AB79" s="118">
        <f t="shared" si="98"/>
        <v>-2.3800000000000487E-3</v>
      </c>
      <c r="AC79" s="118">
        <f t="shared" si="98"/>
        <v>0.34661999999999998</v>
      </c>
      <c r="AD79" s="118">
        <f t="shared" si="98"/>
        <v>0.27971999999999997</v>
      </c>
      <c r="AE79" s="132"/>
    </row>
    <row r="80" spans="1:31" ht="45" x14ac:dyDescent="0.25">
      <c r="A80" s="76" t="s">
        <v>464</v>
      </c>
      <c r="B80" s="96" t="s">
        <v>465</v>
      </c>
      <c r="C80" s="146">
        <v>0.7</v>
      </c>
      <c r="D80" s="61"/>
      <c r="E80" s="61"/>
      <c r="F80" s="118"/>
      <c r="G80" s="61">
        <v>0.4</v>
      </c>
      <c r="H80" s="61">
        <v>0.4</v>
      </c>
      <c r="I80" s="113">
        <f t="shared" ref="I80:I81" si="99">+H80/G80</f>
        <v>1</v>
      </c>
      <c r="J80" s="61">
        <v>6.6600000000000006E-2</v>
      </c>
      <c r="K80" s="61">
        <v>7.0000000000000007E-2</v>
      </c>
      <c r="L80" s="113">
        <f t="shared" ref="L80" si="100">+K80/J80</f>
        <v>1.0510510510510511</v>
      </c>
      <c r="M80" s="61">
        <v>6.6600000000000006E-2</v>
      </c>
      <c r="N80" s="61">
        <v>6.6600000000000006E-2</v>
      </c>
      <c r="O80" s="61">
        <f>+N80/M80</f>
        <v>1</v>
      </c>
      <c r="P80" s="61">
        <v>6.6600000000000006E-2</v>
      </c>
      <c r="Q80" s="61">
        <v>6.6600000000000006E-2</v>
      </c>
      <c r="R80" s="113">
        <f t="shared" ref="R80:R81" si="101">+Q80/P80</f>
        <v>1</v>
      </c>
      <c r="S80" s="61">
        <v>6.6600000000000006E-2</v>
      </c>
      <c r="T80" s="61">
        <v>6.6600000000000006E-2</v>
      </c>
      <c r="U80" s="61">
        <v>6.6600000000000006E-2</v>
      </c>
      <c r="V80" s="61">
        <v>6.6600000000000006E-2</v>
      </c>
      <c r="W80" s="61">
        <v>6.6600000000000006E-2</v>
      </c>
      <c r="X80" s="61">
        <v>6.6600000000000006E-2</v>
      </c>
      <c r="Y80" s="116">
        <f t="shared" si="66"/>
        <v>0.99939999999999996</v>
      </c>
      <c r="Z80" s="113">
        <f t="shared" ref="Z80:AA81" si="102">+D80+G80+J80+M80</f>
        <v>0.53320000000000001</v>
      </c>
      <c r="AA80" s="113">
        <f t="shared" si="102"/>
        <v>0.53660000000000008</v>
      </c>
      <c r="AB80" s="113">
        <f t="shared" ref="AB80:AB82" si="103">+Z80-AA80</f>
        <v>-3.4000000000000696E-3</v>
      </c>
      <c r="AC80" s="113">
        <f t="shared" ref="AC80:AC81" si="104">+P80</f>
        <v>6.6600000000000006E-2</v>
      </c>
      <c r="AD80" s="113">
        <f t="shared" ref="AD80:AD82" si="105">+S80+T80+U80+V80+W80+X80</f>
        <v>0.39960000000000001</v>
      </c>
      <c r="AE80" s="117" t="s">
        <v>418</v>
      </c>
    </row>
    <row r="81" spans="1:31" ht="60" customHeight="1" x14ac:dyDescent="0.25">
      <c r="A81" s="76" t="s">
        <v>466</v>
      </c>
      <c r="B81" s="96" t="s">
        <v>80</v>
      </c>
      <c r="C81" s="146">
        <v>0.3</v>
      </c>
      <c r="D81" s="61"/>
      <c r="E81" s="61"/>
      <c r="F81" s="118"/>
      <c r="G81" s="61"/>
      <c r="H81" s="70"/>
      <c r="I81" s="113" t="e">
        <f t="shared" si="99"/>
        <v>#DIV/0!</v>
      </c>
      <c r="J81" s="61"/>
      <c r="K81" s="61"/>
      <c r="L81" s="113"/>
      <c r="M81" s="61"/>
      <c r="N81" s="61"/>
      <c r="O81" s="61"/>
      <c r="P81" s="61">
        <v>1</v>
      </c>
      <c r="Q81" s="61">
        <v>1</v>
      </c>
      <c r="R81" s="113">
        <f t="shared" si="101"/>
        <v>1</v>
      </c>
      <c r="S81" s="61"/>
      <c r="T81" s="61"/>
      <c r="U81" s="61"/>
      <c r="V81" s="61"/>
      <c r="W81" s="61"/>
      <c r="X81" s="61"/>
      <c r="Y81" s="116">
        <f t="shared" si="66"/>
        <v>1</v>
      </c>
      <c r="Z81" s="113">
        <f t="shared" si="102"/>
        <v>0</v>
      </c>
      <c r="AA81" s="113">
        <f t="shared" si="102"/>
        <v>0</v>
      </c>
      <c r="AB81" s="113">
        <f t="shared" si="103"/>
        <v>0</v>
      </c>
      <c r="AC81" s="113">
        <f t="shared" si="104"/>
        <v>1</v>
      </c>
      <c r="AD81" s="113">
        <f t="shared" si="105"/>
        <v>0</v>
      </c>
      <c r="AE81" s="117" t="s">
        <v>418</v>
      </c>
    </row>
    <row r="82" spans="1:31" ht="15" customHeight="1" x14ac:dyDescent="0.25">
      <c r="A82" s="76"/>
      <c r="B82" s="30"/>
      <c r="C82" s="135"/>
      <c r="D82" s="61"/>
      <c r="E82" s="61"/>
      <c r="F82" s="61"/>
      <c r="G82" s="61"/>
      <c r="H82" s="157"/>
      <c r="I82" s="61"/>
      <c r="J82" s="61"/>
      <c r="K82" s="61"/>
      <c r="L82" s="61"/>
      <c r="M82" s="61"/>
      <c r="N82" s="61"/>
      <c r="O82" s="61"/>
      <c r="P82" s="61"/>
      <c r="Q82" s="61"/>
      <c r="R82" s="61"/>
      <c r="S82" s="61"/>
      <c r="T82" s="61"/>
      <c r="U82" s="61"/>
      <c r="V82" s="61"/>
      <c r="W82" s="61"/>
      <c r="X82" s="61"/>
      <c r="Y82" s="158"/>
      <c r="Z82" s="113">
        <f>+D82+G82+J82</f>
        <v>0</v>
      </c>
      <c r="AA82" s="113">
        <f>+E82+H82+K82</f>
        <v>0</v>
      </c>
      <c r="AB82" s="113">
        <f t="shared" si="103"/>
        <v>0</v>
      </c>
      <c r="AC82" s="113">
        <f t="shared" ref="AC82" si="106">+M82+P82</f>
        <v>0</v>
      </c>
      <c r="AD82" s="113">
        <f t="shared" si="105"/>
        <v>0</v>
      </c>
      <c r="AE82" s="117"/>
    </row>
    <row r="83" spans="1:31" x14ac:dyDescent="0.25">
      <c r="A83" s="15"/>
      <c r="B83" s="159" t="s">
        <v>389</v>
      </c>
      <c r="C83" s="135"/>
      <c r="D83" s="278"/>
      <c r="E83" s="279"/>
      <c r="F83" s="279"/>
      <c r="G83" s="260"/>
      <c r="H83" s="260"/>
      <c r="I83" s="260"/>
      <c r="J83" s="260"/>
      <c r="K83" s="260"/>
      <c r="L83" s="260"/>
      <c r="M83" s="260"/>
      <c r="N83" s="260"/>
      <c r="O83" s="260"/>
      <c r="P83" s="260"/>
      <c r="Q83" s="260"/>
      <c r="R83" s="260"/>
      <c r="S83" s="260"/>
      <c r="T83" s="260"/>
      <c r="U83" s="260"/>
      <c r="V83" s="260"/>
      <c r="W83" s="260"/>
      <c r="X83" s="260"/>
      <c r="Y83" s="261"/>
    </row>
    <row r="84" spans="1:31" x14ac:dyDescent="0.25">
      <c r="A84" s="262" t="s">
        <v>399</v>
      </c>
      <c r="B84" s="263"/>
      <c r="C84" s="145"/>
      <c r="D84" s="146">
        <f>+D67*$C$67+D69*$C$69+D73*$C$73+D79*$C$79</f>
        <v>0.12</v>
      </c>
      <c r="E84" s="146">
        <f t="shared" ref="E84" si="107">+E67*$C$67+E69*$C$69+E73*$C$73+E79*$C$79</f>
        <v>0.09</v>
      </c>
      <c r="F84" s="146">
        <f t="shared" ref="F84" si="108">+E84/D84</f>
        <v>0.75</v>
      </c>
      <c r="G84" s="146">
        <f t="shared" ref="G84:X84" si="109">+G67*$C$67+G69*$C$69+G73*$C$73+G79*$C$79</f>
        <v>0.27700000000000002</v>
      </c>
      <c r="H84" s="146">
        <f t="shared" si="109"/>
        <v>0.27700000000000002</v>
      </c>
      <c r="I84" s="124">
        <f>+H84/G84</f>
        <v>1</v>
      </c>
      <c r="J84" s="146">
        <f t="shared" si="109"/>
        <v>7.9237000000000002E-2</v>
      </c>
      <c r="K84" s="146">
        <f t="shared" si="109"/>
        <v>7.4122222222222214E-2</v>
      </c>
      <c r="L84" s="124">
        <f>+K84/J84</f>
        <v>0.93544962861065173</v>
      </c>
      <c r="M84" s="146">
        <f t="shared" si="109"/>
        <v>5.1393250000000001E-2</v>
      </c>
      <c r="N84" s="146">
        <f t="shared" si="109"/>
        <v>5.1393250000000001E-2</v>
      </c>
      <c r="O84" s="146">
        <f>+N84/M84</f>
        <v>1</v>
      </c>
      <c r="P84" s="146">
        <f t="shared" si="109"/>
        <v>0.10025039285714285</v>
      </c>
      <c r="Q84" s="146">
        <f t="shared" si="109"/>
        <v>0.10025039285714285</v>
      </c>
      <c r="R84" s="146">
        <f>+Q84/P84</f>
        <v>1</v>
      </c>
      <c r="S84" s="146">
        <f t="shared" si="109"/>
        <v>5.5250392857142859E-2</v>
      </c>
      <c r="T84" s="146">
        <f t="shared" si="109"/>
        <v>5.5250392857142859E-2</v>
      </c>
      <c r="U84" s="146">
        <f t="shared" si="109"/>
        <v>5.5250392857142859E-2</v>
      </c>
      <c r="V84" s="146">
        <f t="shared" si="109"/>
        <v>5.1250392857142855E-2</v>
      </c>
      <c r="W84" s="146">
        <f t="shared" si="109"/>
        <v>5.1250392857142855E-2</v>
      </c>
      <c r="X84" s="146">
        <f t="shared" si="109"/>
        <v>0.10375039285714285</v>
      </c>
      <c r="Y84" s="116">
        <f>+D84+G84+J84+M84+P84+S84+T84+U84+V84+W84+X84</f>
        <v>0.99988299999999997</v>
      </c>
      <c r="Z84" s="146">
        <f t="shared" ref="Z84:AD84" si="110">+Z67*$C$67+Z69*$C$69+Z73*$C$73+Z79*$C$79</f>
        <v>0.52491025000000002</v>
      </c>
      <c r="AA84" s="146">
        <f t="shared" si="110"/>
        <v>0.49693324999999994</v>
      </c>
      <c r="AB84" s="146">
        <f t="shared" si="110"/>
        <v>2.7976999999999967E-2</v>
      </c>
      <c r="AC84" s="146">
        <f t="shared" si="110"/>
        <v>9.889039285714285E-2</v>
      </c>
      <c r="AD84" s="146">
        <f t="shared" si="110"/>
        <v>0.37584235714285713</v>
      </c>
      <c r="AE84" s="148"/>
    </row>
    <row r="85" spans="1:31" x14ac:dyDescent="0.25">
      <c r="H85" s="126"/>
    </row>
    <row r="86" spans="1:31" x14ac:dyDescent="0.25">
      <c r="H86" s="126"/>
      <c r="AD86" s="127">
        <f>+AD84+AC84+Z84</f>
        <v>0.99964300000000006</v>
      </c>
    </row>
    <row r="87" spans="1:31" ht="18.75" x14ac:dyDescent="0.3">
      <c r="A87" s="271" t="s">
        <v>400</v>
      </c>
      <c r="B87" s="271"/>
      <c r="C87" s="271"/>
      <c r="D87" s="271"/>
      <c r="E87" s="271"/>
      <c r="F87" s="271"/>
      <c r="G87" s="271"/>
      <c r="H87" s="271"/>
      <c r="I87" s="271"/>
      <c r="J87" s="271"/>
      <c r="K87" s="271"/>
      <c r="L87" s="271"/>
      <c r="M87" s="271"/>
      <c r="N87" s="271"/>
      <c r="O87" s="271"/>
      <c r="P87" s="271"/>
      <c r="Q87" s="271"/>
      <c r="R87" s="271"/>
      <c r="S87" s="271"/>
      <c r="T87" s="271"/>
      <c r="U87" s="271"/>
      <c r="V87" s="271"/>
      <c r="W87" s="271"/>
      <c r="X87" s="271"/>
      <c r="Y87" s="271"/>
    </row>
    <row r="88" spans="1:31" ht="18.75" x14ac:dyDescent="0.3">
      <c r="A88" s="271" t="s">
        <v>377</v>
      </c>
      <c r="B88" s="271"/>
      <c r="C88" s="271"/>
      <c r="D88" s="271"/>
      <c r="E88" s="271"/>
      <c r="F88" s="271"/>
      <c r="G88" s="271"/>
      <c r="H88" s="271"/>
      <c r="I88" s="271"/>
      <c r="J88" s="271"/>
      <c r="K88" s="271"/>
      <c r="L88" s="271"/>
      <c r="M88" s="271"/>
      <c r="N88" s="271"/>
      <c r="O88" s="271"/>
      <c r="P88" s="271"/>
      <c r="Q88" s="271"/>
      <c r="R88" s="271"/>
      <c r="S88" s="271"/>
      <c r="T88" s="271"/>
      <c r="U88" s="271"/>
      <c r="V88" s="271"/>
      <c r="W88" s="271"/>
      <c r="X88" s="271"/>
      <c r="Y88" s="271"/>
    </row>
    <row r="89" spans="1:31" ht="40.5" customHeight="1" x14ac:dyDescent="0.3">
      <c r="A89" s="281" t="s">
        <v>467</v>
      </c>
      <c r="B89" s="281"/>
      <c r="C89" s="281"/>
      <c r="D89" s="281"/>
      <c r="E89" s="281"/>
      <c r="F89" s="281"/>
      <c r="G89" s="281"/>
      <c r="H89" s="281"/>
      <c r="I89" s="281"/>
      <c r="J89" s="281"/>
      <c r="K89" s="281"/>
      <c r="L89" s="281"/>
      <c r="M89" s="281"/>
      <c r="N89" s="281"/>
      <c r="O89" s="281"/>
      <c r="P89" s="281"/>
      <c r="Q89" s="281"/>
      <c r="R89" s="281"/>
      <c r="S89" s="281"/>
      <c r="T89" s="281"/>
      <c r="U89" s="281"/>
      <c r="V89" s="281"/>
      <c r="W89" s="281"/>
      <c r="X89" s="281"/>
      <c r="Y89" s="281"/>
    </row>
    <row r="90" spans="1:31" ht="18.75" x14ac:dyDescent="0.3">
      <c r="A90" s="271" t="s">
        <v>378</v>
      </c>
      <c r="B90" s="271"/>
      <c r="C90" s="271"/>
      <c r="D90" s="271"/>
      <c r="E90" s="271"/>
      <c r="F90" s="271"/>
      <c r="G90" s="271"/>
      <c r="H90" s="271"/>
      <c r="I90" s="271"/>
      <c r="J90" s="271"/>
      <c r="K90" s="271"/>
      <c r="L90" s="271"/>
      <c r="M90" s="271"/>
      <c r="N90" s="271"/>
      <c r="O90" s="271"/>
      <c r="P90" s="271"/>
      <c r="Q90" s="271"/>
      <c r="R90" s="271"/>
      <c r="S90" s="271"/>
      <c r="T90" s="271"/>
      <c r="U90" s="271"/>
      <c r="V90" s="271"/>
      <c r="W90" s="271"/>
      <c r="X90" s="271"/>
      <c r="Y90" s="271"/>
    </row>
    <row r="91" spans="1:31" ht="18.75" x14ac:dyDescent="0.3">
      <c r="A91" s="271"/>
      <c r="B91" s="271"/>
      <c r="C91" s="271"/>
      <c r="D91" s="271"/>
      <c r="E91" s="271"/>
      <c r="F91" s="271"/>
      <c r="G91" s="271"/>
      <c r="H91" s="271"/>
      <c r="I91" s="271"/>
      <c r="J91" s="271"/>
      <c r="K91" s="271"/>
      <c r="L91" s="271"/>
      <c r="M91" s="271"/>
      <c r="N91" s="271"/>
      <c r="O91" s="271"/>
      <c r="P91" s="271"/>
      <c r="Q91" s="271"/>
      <c r="R91" s="271"/>
      <c r="S91" s="271"/>
      <c r="T91" s="271"/>
      <c r="U91" s="271"/>
      <c r="V91" s="271"/>
      <c r="W91" s="271"/>
      <c r="X91" s="271"/>
      <c r="Y91" s="271"/>
    </row>
    <row r="92" spans="1:31" ht="15" customHeight="1" x14ac:dyDescent="0.25">
      <c r="A92" s="272" t="s">
        <v>402</v>
      </c>
      <c r="B92" s="272" t="s">
        <v>403</v>
      </c>
      <c r="C92" s="272" t="s">
        <v>379</v>
      </c>
      <c r="D92" s="262" t="s">
        <v>404</v>
      </c>
      <c r="E92" s="274"/>
      <c r="F92" s="274"/>
      <c r="G92" s="274"/>
      <c r="H92" s="274"/>
      <c r="I92" s="274"/>
      <c r="J92" s="274"/>
      <c r="K92" s="274"/>
      <c r="L92" s="274"/>
      <c r="M92" s="274"/>
      <c r="N92" s="274"/>
      <c r="O92" s="274"/>
      <c r="P92" s="274"/>
      <c r="Q92" s="274"/>
      <c r="R92" s="274"/>
      <c r="S92" s="274"/>
      <c r="T92" s="274"/>
      <c r="U92" s="274"/>
      <c r="V92" s="274"/>
      <c r="W92" s="274"/>
      <c r="X92" s="274"/>
      <c r="Y92" s="263"/>
      <c r="Z92" s="264" t="s">
        <v>381</v>
      </c>
      <c r="AA92" s="264" t="s">
        <v>382</v>
      </c>
      <c r="AB92" s="264" t="s">
        <v>383</v>
      </c>
      <c r="AC92" s="265" t="s">
        <v>384</v>
      </c>
      <c r="AD92" s="266" t="s">
        <v>385</v>
      </c>
      <c r="AE92" s="267" t="s">
        <v>386</v>
      </c>
    </row>
    <row r="93" spans="1:31" x14ac:dyDescent="0.25">
      <c r="A93" s="273" t="s">
        <v>402</v>
      </c>
      <c r="B93" s="273"/>
      <c r="C93" s="273" t="s">
        <v>379</v>
      </c>
      <c r="D93" s="109">
        <v>2012</v>
      </c>
      <c r="E93" s="109" t="s">
        <v>387</v>
      </c>
      <c r="F93" s="109" t="s">
        <v>388</v>
      </c>
      <c r="G93" s="109">
        <v>2013</v>
      </c>
      <c r="H93" s="109" t="s">
        <v>387</v>
      </c>
      <c r="I93" s="109" t="s">
        <v>388</v>
      </c>
      <c r="J93" s="109">
        <v>2014</v>
      </c>
      <c r="K93" s="109" t="s">
        <v>387</v>
      </c>
      <c r="L93" s="109" t="s">
        <v>388</v>
      </c>
      <c r="M93" s="109">
        <v>2015</v>
      </c>
      <c r="N93" s="109" t="s">
        <v>387</v>
      </c>
      <c r="O93" s="109" t="s">
        <v>388</v>
      </c>
      <c r="P93" s="109">
        <v>2016</v>
      </c>
      <c r="Q93" s="109" t="s">
        <v>387</v>
      </c>
      <c r="R93" s="109" t="s">
        <v>388</v>
      </c>
      <c r="S93" s="109">
        <v>2017</v>
      </c>
      <c r="T93" s="109">
        <v>2018</v>
      </c>
      <c r="U93" s="109">
        <v>2019</v>
      </c>
      <c r="V93" s="109">
        <v>2020</v>
      </c>
      <c r="W93" s="109">
        <v>2021</v>
      </c>
      <c r="X93" s="109">
        <v>2022</v>
      </c>
      <c r="Y93" s="109" t="s">
        <v>389</v>
      </c>
      <c r="Z93" s="264"/>
      <c r="AA93" s="264"/>
      <c r="AB93" s="264"/>
      <c r="AC93" s="265"/>
      <c r="AD93" s="266"/>
      <c r="AE93" s="267"/>
    </row>
    <row r="94" spans="1:31" ht="30" x14ac:dyDescent="0.25">
      <c r="A94" s="129"/>
      <c r="B94" s="156" t="s">
        <v>468</v>
      </c>
      <c r="C94" s="151">
        <v>0.25</v>
      </c>
      <c r="D94" s="118">
        <f>+D95*$C$95+D96*$C$96+D97*$C$97</f>
        <v>0</v>
      </c>
      <c r="E94" s="118">
        <f>+E95*$C$95+E96*$C$96+E97*$C$97</f>
        <v>0</v>
      </c>
      <c r="F94" s="118"/>
      <c r="G94" s="118">
        <f t="shared" ref="G94:X94" si="111">+G95*$C$95+G96*$C$96+G97*$C$97</f>
        <v>0.495</v>
      </c>
      <c r="H94" s="118">
        <f t="shared" si="111"/>
        <v>0</v>
      </c>
      <c r="I94" s="118">
        <f>+H94/G94</f>
        <v>0</v>
      </c>
      <c r="J94" s="118">
        <f t="shared" si="111"/>
        <v>5.6111111111111112E-2</v>
      </c>
      <c r="K94" s="118">
        <f t="shared" si="111"/>
        <v>5.7200000000000001E-2</v>
      </c>
      <c r="L94" s="118">
        <f>+K94/J94</f>
        <v>1.0194059405940594</v>
      </c>
      <c r="M94" s="118">
        <f t="shared" si="111"/>
        <v>5.6111111111111112E-2</v>
      </c>
      <c r="N94" s="118">
        <f t="shared" si="111"/>
        <v>5.6111111111111112E-2</v>
      </c>
      <c r="O94" s="118">
        <f>+N94/M94</f>
        <v>1</v>
      </c>
      <c r="P94" s="118">
        <f t="shared" si="111"/>
        <v>5.6111111111111112E-2</v>
      </c>
      <c r="Q94" s="118">
        <f t="shared" si="111"/>
        <v>5.6111111111111112E-2</v>
      </c>
      <c r="R94" s="153">
        <f>+Q94/P94</f>
        <v>1</v>
      </c>
      <c r="S94" s="118">
        <f t="shared" si="111"/>
        <v>5.6111111111111112E-2</v>
      </c>
      <c r="T94" s="118">
        <f t="shared" si="111"/>
        <v>5.6111111111111112E-2</v>
      </c>
      <c r="U94" s="118">
        <f t="shared" si="111"/>
        <v>5.6111111111111112E-2</v>
      </c>
      <c r="V94" s="118">
        <f t="shared" si="111"/>
        <v>5.6111111111111112E-2</v>
      </c>
      <c r="W94" s="118">
        <f t="shared" si="111"/>
        <v>5.6111111111111112E-2</v>
      </c>
      <c r="X94" s="118">
        <f t="shared" si="111"/>
        <v>5.6111111111111112E-2</v>
      </c>
      <c r="Y94" s="116">
        <f t="shared" ref="Y94:Y108" si="112">+D94+G94+J94+M94+P94+S94+T94+U94+V94+W94+X94</f>
        <v>1</v>
      </c>
      <c r="Z94" s="118">
        <f t="shared" ref="Z94:AD94" si="113">+Z95*$C$95+Z96*$C$96+Z97*$C$97</f>
        <v>0.60722222222222233</v>
      </c>
      <c r="AA94" s="118">
        <f t="shared" si="113"/>
        <v>0.11331111111111111</v>
      </c>
      <c r="AB94" s="118">
        <f t="shared" si="113"/>
        <v>0.49391111111111113</v>
      </c>
      <c r="AC94" s="118">
        <f t="shared" si="113"/>
        <v>5.6111111111111112E-2</v>
      </c>
      <c r="AD94" s="118">
        <f t="shared" si="113"/>
        <v>0.33666666666666673</v>
      </c>
      <c r="AE94" s="132"/>
    </row>
    <row r="95" spans="1:31" ht="60" x14ac:dyDescent="0.25">
      <c r="A95" s="76" t="s">
        <v>469</v>
      </c>
      <c r="B95" s="96" t="s">
        <v>265</v>
      </c>
      <c r="C95" s="135">
        <v>0.33</v>
      </c>
      <c r="D95" s="61"/>
      <c r="E95" s="61"/>
      <c r="F95" s="118"/>
      <c r="G95" s="61">
        <v>0.5</v>
      </c>
      <c r="H95" s="70">
        <v>0</v>
      </c>
      <c r="I95" s="113">
        <f t="shared" ref="I95:I97" si="114">+H95/G95</f>
        <v>0</v>
      </c>
      <c r="J95" s="61">
        <v>5.5555555555555552E-2</v>
      </c>
      <c r="K95" s="61">
        <v>0.06</v>
      </c>
      <c r="L95" s="113">
        <f t="shared" ref="L95:L97" si="115">+K95/J95</f>
        <v>1.08</v>
      </c>
      <c r="M95" s="61">
        <v>5.5555555555555552E-2</v>
      </c>
      <c r="N95" s="61">
        <v>5.5555555555555552E-2</v>
      </c>
      <c r="O95" s="61">
        <f>+N95/M95</f>
        <v>1</v>
      </c>
      <c r="P95" s="61">
        <v>5.5555555555555552E-2</v>
      </c>
      <c r="Q95" s="61">
        <v>5.5555555555555552E-2</v>
      </c>
      <c r="R95" s="113">
        <f t="shared" ref="R95" si="116">+Q95/P95</f>
        <v>1</v>
      </c>
      <c r="S95" s="61">
        <v>5.5555555555555552E-2</v>
      </c>
      <c r="T95" s="61">
        <v>5.5555555555555552E-2</v>
      </c>
      <c r="U95" s="61">
        <v>5.5555555555555552E-2</v>
      </c>
      <c r="V95" s="61">
        <v>5.5555555555555552E-2</v>
      </c>
      <c r="W95" s="61">
        <v>5.5555555555555552E-2</v>
      </c>
      <c r="X95" s="61">
        <v>5.5555555555555552E-2</v>
      </c>
      <c r="Y95" s="116">
        <f t="shared" si="112"/>
        <v>1.0000000000000002</v>
      </c>
      <c r="Z95" s="113">
        <f t="shared" ref="Z95:AA97" si="117">+D95+G95+J95+M95</f>
        <v>0.61111111111111116</v>
      </c>
      <c r="AA95" s="113">
        <f t="shared" si="117"/>
        <v>0.11555555555555555</v>
      </c>
      <c r="AB95" s="113">
        <f t="shared" ref="AB95:AB97" si="118">+Z95-AA95</f>
        <v>0.49555555555555564</v>
      </c>
      <c r="AC95" s="113">
        <f t="shared" ref="AC95:AC97" si="119">+P95</f>
        <v>5.5555555555555552E-2</v>
      </c>
      <c r="AD95" s="113">
        <f t="shared" ref="AD95:AD97" si="120">+S95+T95+U95+V95+W95+X95</f>
        <v>0.33333333333333337</v>
      </c>
      <c r="AE95" s="117" t="s">
        <v>470</v>
      </c>
    </row>
    <row r="96" spans="1:31" ht="45" hidden="1" x14ac:dyDescent="0.25">
      <c r="A96" s="76" t="s">
        <v>471</v>
      </c>
      <c r="B96" s="96" t="s">
        <v>271</v>
      </c>
      <c r="C96" s="135">
        <v>0.33</v>
      </c>
      <c r="D96" s="61"/>
      <c r="E96" s="61"/>
      <c r="F96" s="118"/>
      <c r="G96" s="61">
        <v>1</v>
      </c>
      <c r="H96" s="70">
        <v>0</v>
      </c>
      <c r="I96" s="113">
        <f t="shared" si="114"/>
        <v>0</v>
      </c>
      <c r="J96" s="61"/>
      <c r="K96" s="61"/>
      <c r="L96" s="113"/>
      <c r="M96" s="61"/>
      <c r="N96" s="61"/>
      <c r="O96" s="61"/>
      <c r="P96" s="61"/>
      <c r="Q96" s="61"/>
      <c r="R96" s="61"/>
      <c r="S96" s="61"/>
      <c r="T96" s="61"/>
      <c r="U96" s="61"/>
      <c r="V96" s="61"/>
      <c r="W96" s="61"/>
      <c r="X96" s="61"/>
      <c r="Y96" s="116">
        <f t="shared" si="112"/>
        <v>1</v>
      </c>
      <c r="Z96" s="113">
        <f t="shared" si="117"/>
        <v>1</v>
      </c>
      <c r="AA96" s="113">
        <f t="shared" si="117"/>
        <v>0</v>
      </c>
      <c r="AB96" s="113">
        <f t="shared" si="118"/>
        <v>1</v>
      </c>
      <c r="AC96" s="113">
        <f t="shared" si="119"/>
        <v>0</v>
      </c>
      <c r="AD96" s="113">
        <f t="shared" si="120"/>
        <v>0</v>
      </c>
      <c r="AE96" s="117"/>
    </row>
    <row r="97" spans="1:31" ht="60" x14ac:dyDescent="0.25">
      <c r="A97" s="76" t="s">
        <v>472</v>
      </c>
      <c r="B97" s="96" t="s">
        <v>274</v>
      </c>
      <c r="C97" s="135">
        <v>0.34</v>
      </c>
      <c r="D97" s="61"/>
      <c r="E97" s="61"/>
      <c r="F97" s="118"/>
      <c r="G97" s="61"/>
      <c r="H97" s="70"/>
      <c r="I97" s="113" t="e">
        <f t="shared" si="114"/>
        <v>#DIV/0!</v>
      </c>
      <c r="J97" s="61">
        <v>0.1111111111111111</v>
      </c>
      <c r="K97" s="61">
        <v>0.11</v>
      </c>
      <c r="L97" s="113">
        <f t="shared" si="115"/>
        <v>0.9900000000000001</v>
      </c>
      <c r="M97" s="61">
        <v>0.1111111111111111</v>
      </c>
      <c r="N97" s="61">
        <v>0.1111111111111111</v>
      </c>
      <c r="O97" s="61">
        <f>+N97/M97</f>
        <v>1</v>
      </c>
      <c r="P97" s="61">
        <v>0.1111111111111111</v>
      </c>
      <c r="Q97" s="61">
        <v>0.1111111111111111</v>
      </c>
      <c r="R97" s="113">
        <f t="shared" ref="R97" si="121">+Q97/P97</f>
        <v>1</v>
      </c>
      <c r="S97" s="61">
        <v>0.1111111111111111</v>
      </c>
      <c r="T97" s="61">
        <v>0.1111111111111111</v>
      </c>
      <c r="U97" s="61">
        <v>0.1111111111111111</v>
      </c>
      <c r="V97" s="61">
        <v>0.1111111111111111</v>
      </c>
      <c r="W97" s="61">
        <v>0.1111111111111111</v>
      </c>
      <c r="X97" s="61">
        <v>0.1111111111111111</v>
      </c>
      <c r="Y97" s="116">
        <f t="shared" si="112"/>
        <v>1.0000000000000002</v>
      </c>
      <c r="Z97" s="113">
        <f t="shared" si="117"/>
        <v>0.22222222222222221</v>
      </c>
      <c r="AA97" s="113">
        <f t="shared" si="117"/>
        <v>0.22111111111111109</v>
      </c>
      <c r="AB97" s="113">
        <f t="shared" si="118"/>
        <v>1.1111111111111183E-3</v>
      </c>
      <c r="AC97" s="113">
        <f t="shared" si="119"/>
        <v>0.1111111111111111</v>
      </c>
      <c r="AD97" s="113">
        <f t="shared" si="120"/>
        <v>0.66666666666666674</v>
      </c>
      <c r="AE97" s="117" t="s">
        <v>470</v>
      </c>
    </row>
    <row r="98" spans="1:31" ht="30" hidden="1" x14ac:dyDescent="0.25">
      <c r="A98" s="129"/>
      <c r="B98" s="156" t="s">
        <v>473</v>
      </c>
      <c r="C98" s="151">
        <v>0.25</v>
      </c>
      <c r="D98" s="118">
        <f>+D99*$C$99+D100*$C$100+D101*$C$101+D102*$C$102</f>
        <v>0.25</v>
      </c>
      <c r="E98" s="118">
        <f>+E99*$C$99+E100*$C$100+E101*$C$101+E102*$C$102</f>
        <v>2.2727272727272728E-2</v>
      </c>
      <c r="F98" s="118">
        <f t="shared" ref="F98" si="122">+E98/D98</f>
        <v>9.0909090909090912E-2</v>
      </c>
      <c r="G98" s="118">
        <f t="shared" ref="G98:X98" si="123">+G99*$C$99+G100*$C$100+G101*$C$101+G102*$C$102</f>
        <v>0.25</v>
      </c>
      <c r="H98" s="118">
        <f t="shared" si="123"/>
        <v>0.25</v>
      </c>
      <c r="I98" s="118">
        <f>+H98/G98</f>
        <v>1</v>
      </c>
      <c r="J98" s="118">
        <f t="shared" si="123"/>
        <v>0</v>
      </c>
      <c r="K98" s="118"/>
      <c r="L98" s="118" t="e">
        <f>+K98/J98</f>
        <v>#DIV/0!</v>
      </c>
      <c r="M98" s="118">
        <f t="shared" si="123"/>
        <v>0.5</v>
      </c>
      <c r="N98" s="118">
        <f t="shared" si="123"/>
        <v>0.5</v>
      </c>
      <c r="O98" s="118">
        <f>+N98/M98</f>
        <v>1</v>
      </c>
      <c r="P98" s="118">
        <f t="shared" si="123"/>
        <v>0</v>
      </c>
      <c r="Q98" s="118">
        <f t="shared" si="123"/>
        <v>0</v>
      </c>
      <c r="R98" s="153">
        <v>0</v>
      </c>
      <c r="S98" s="118">
        <f t="shared" si="123"/>
        <v>0</v>
      </c>
      <c r="T98" s="118">
        <f t="shared" si="123"/>
        <v>0</v>
      </c>
      <c r="U98" s="118">
        <f t="shared" si="123"/>
        <v>0</v>
      </c>
      <c r="V98" s="118">
        <f t="shared" si="123"/>
        <v>0</v>
      </c>
      <c r="W98" s="118">
        <f t="shared" si="123"/>
        <v>0</v>
      </c>
      <c r="X98" s="118">
        <f t="shared" si="123"/>
        <v>0</v>
      </c>
      <c r="Y98" s="116">
        <f t="shared" si="112"/>
        <v>1</v>
      </c>
      <c r="Z98" s="118">
        <f t="shared" ref="Z98:AD98" si="124">+Z99*$C$99+Z100*$C$100+Z101*$C$101+Z102*$C$102</f>
        <v>1</v>
      </c>
      <c r="AA98" s="118">
        <f t="shared" si="124"/>
        <v>0.77272727272727271</v>
      </c>
      <c r="AB98" s="118">
        <f t="shared" si="124"/>
        <v>0.22727272727272727</v>
      </c>
      <c r="AC98" s="118">
        <f t="shared" si="124"/>
        <v>0</v>
      </c>
      <c r="AD98" s="118">
        <f t="shared" si="124"/>
        <v>0</v>
      </c>
      <c r="AE98" s="132"/>
    </row>
    <row r="99" spans="1:31" ht="45" hidden="1" x14ac:dyDescent="0.25">
      <c r="A99" s="133" t="s">
        <v>474</v>
      </c>
      <c r="B99" s="96" t="s">
        <v>280</v>
      </c>
      <c r="C99" s="135">
        <v>0.5</v>
      </c>
      <c r="D99" s="61"/>
      <c r="E99" s="61"/>
      <c r="F99" s="118"/>
      <c r="G99" s="61">
        <v>0.5</v>
      </c>
      <c r="H99" s="61">
        <v>0.5</v>
      </c>
      <c r="I99" s="113">
        <f t="shared" ref="I99:I102" si="125">+H99/G99</f>
        <v>1</v>
      </c>
      <c r="J99" s="61"/>
      <c r="K99" s="61"/>
      <c r="L99" s="113"/>
      <c r="M99" s="70">
        <v>0.5</v>
      </c>
      <c r="N99" s="70">
        <v>0.5</v>
      </c>
      <c r="O99" s="61">
        <f>+N99/M99</f>
        <v>1</v>
      </c>
      <c r="P99" s="70"/>
      <c r="Q99" s="70"/>
      <c r="R99" s="70"/>
      <c r="S99" s="61"/>
      <c r="T99" s="61"/>
      <c r="U99" s="61"/>
      <c r="V99" s="61"/>
      <c r="W99" s="61"/>
      <c r="X99" s="61"/>
      <c r="Y99" s="116">
        <f t="shared" si="112"/>
        <v>1</v>
      </c>
      <c r="Z99" s="113">
        <f t="shared" ref="Z99:AA102" si="126">+D99+G99+J99+M99</f>
        <v>1</v>
      </c>
      <c r="AA99" s="113">
        <f t="shared" si="126"/>
        <v>1</v>
      </c>
      <c r="AB99" s="113">
        <f t="shared" ref="AB99:AB102" si="127">+Z99-AA99</f>
        <v>0</v>
      </c>
      <c r="AC99" s="113">
        <f t="shared" ref="AC99:AC102" si="128">+P99</f>
        <v>0</v>
      </c>
      <c r="AD99" s="113">
        <f t="shared" ref="AD99:AD102" si="129">+S99+T99+U99+V99+W99+X99</f>
        <v>0</v>
      </c>
      <c r="AE99" s="117"/>
    </row>
    <row r="100" spans="1:31" ht="75" hidden="1" x14ac:dyDescent="0.25">
      <c r="A100" s="133" t="s">
        <v>475</v>
      </c>
      <c r="B100" s="134" t="s">
        <v>476</v>
      </c>
      <c r="C100" s="135"/>
      <c r="D100" s="70"/>
      <c r="E100" s="70"/>
      <c r="F100" s="160"/>
      <c r="G100" s="70"/>
      <c r="H100" s="70"/>
      <c r="I100" s="113" t="e">
        <f t="shared" si="125"/>
        <v>#DIV/0!</v>
      </c>
      <c r="J100" s="70"/>
      <c r="K100" s="70"/>
      <c r="L100" s="113"/>
      <c r="M100" s="70"/>
      <c r="N100" s="70"/>
      <c r="O100" s="70"/>
      <c r="P100" s="136"/>
      <c r="Q100" s="136"/>
      <c r="R100" s="136"/>
      <c r="S100" s="136"/>
      <c r="T100" s="136"/>
      <c r="U100" s="136"/>
      <c r="V100" s="136"/>
      <c r="W100" s="136"/>
      <c r="X100" s="136"/>
      <c r="Y100" s="116">
        <f t="shared" si="112"/>
        <v>0</v>
      </c>
      <c r="Z100" s="113">
        <f t="shared" si="126"/>
        <v>0</v>
      </c>
      <c r="AA100" s="113">
        <f t="shared" si="126"/>
        <v>0</v>
      </c>
      <c r="AB100" s="113">
        <f t="shared" si="127"/>
        <v>0</v>
      </c>
      <c r="AC100" s="113">
        <f t="shared" si="128"/>
        <v>0</v>
      </c>
      <c r="AD100" s="113">
        <f t="shared" si="129"/>
        <v>0</v>
      </c>
      <c r="AE100" s="117"/>
    </row>
    <row r="101" spans="1:31" ht="45" hidden="1" x14ac:dyDescent="0.25">
      <c r="A101" s="76" t="s">
        <v>477</v>
      </c>
      <c r="B101" s="96" t="s">
        <v>286</v>
      </c>
      <c r="C101" s="135">
        <v>0.25</v>
      </c>
      <c r="D101" s="70"/>
      <c r="E101" s="70"/>
      <c r="F101" s="160"/>
      <c r="G101" s="70"/>
      <c r="H101" s="70"/>
      <c r="I101" s="113" t="e">
        <f t="shared" si="125"/>
        <v>#DIV/0!</v>
      </c>
      <c r="J101" s="70"/>
      <c r="K101" s="70"/>
      <c r="L101" s="113"/>
      <c r="M101" s="70">
        <v>1</v>
      </c>
      <c r="N101" s="70">
        <v>1</v>
      </c>
      <c r="O101" s="61">
        <f>+N101/M101</f>
        <v>1</v>
      </c>
      <c r="P101" s="70"/>
      <c r="Q101" s="70"/>
      <c r="R101" s="70"/>
      <c r="S101" s="70"/>
      <c r="T101" s="70"/>
      <c r="U101" s="70"/>
      <c r="V101" s="61"/>
      <c r="W101" s="61"/>
      <c r="X101" s="61"/>
      <c r="Y101" s="116">
        <f t="shared" si="112"/>
        <v>1</v>
      </c>
      <c r="Z101" s="113">
        <f t="shared" si="126"/>
        <v>1</v>
      </c>
      <c r="AA101" s="113">
        <f t="shared" si="126"/>
        <v>1</v>
      </c>
      <c r="AB101" s="113">
        <f t="shared" si="127"/>
        <v>0</v>
      </c>
      <c r="AC101" s="113">
        <f t="shared" si="128"/>
        <v>0</v>
      </c>
      <c r="AD101" s="113">
        <f t="shared" si="129"/>
        <v>0</v>
      </c>
      <c r="AE101" s="117"/>
    </row>
    <row r="102" spans="1:31" ht="45" hidden="1" x14ac:dyDescent="0.25">
      <c r="A102" s="76" t="s">
        <v>478</v>
      </c>
      <c r="B102" s="134" t="s">
        <v>479</v>
      </c>
      <c r="C102" s="135">
        <v>0.25</v>
      </c>
      <c r="D102" s="70">
        <v>1</v>
      </c>
      <c r="E102" s="70">
        <v>9.0909090909090912E-2</v>
      </c>
      <c r="F102" s="160">
        <f t="shared" ref="F102:F108" si="130">+E102/D102</f>
        <v>9.0909090909090912E-2</v>
      </c>
      <c r="G102" s="70"/>
      <c r="H102" s="70"/>
      <c r="I102" s="113" t="e">
        <f t="shared" si="125"/>
        <v>#DIV/0!</v>
      </c>
      <c r="J102" s="70"/>
      <c r="K102" s="70"/>
      <c r="L102" s="113"/>
      <c r="M102" s="70"/>
      <c r="N102" s="70"/>
      <c r="O102" s="70"/>
      <c r="P102" s="70"/>
      <c r="Q102" s="70"/>
      <c r="R102" s="70"/>
      <c r="S102" s="70"/>
      <c r="T102" s="70"/>
      <c r="U102" s="70"/>
      <c r="V102" s="61"/>
      <c r="W102" s="61"/>
      <c r="X102" s="61"/>
      <c r="Y102" s="116">
        <f t="shared" si="112"/>
        <v>1</v>
      </c>
      <c r="Z102" s="113">
        <f t="shared" si="126"/>
        <v>1</v>
      </c>
      <c r="AA102" s="113">
        <f t="shared" si="126"/>
        <v>9.0909090909090912E-2</v>
      </c>
      <c r="AB102" s="113">
        <f t="shared" si="127"/>
        <v>0.90909090909090906</v>
      </c>
      <c r="AC102" s="113">
        <f t="shared" si="128"/>
        <v>0</v>
      </c>
      <c r="AD102" s="113">
        <f t="shared" si="129"/>
        <v>0</v>
      </c>
      <c r="AE102" s="117"/>
    </row>
    <row r="103" spans="1:31" ht="30" x14ac:dyDescent="0.25">
      <c r="A103" s="161"/>
      <c r="B103" s="162" t="s">
        <v>480</v>
      </c>
      <c r="C103" s="163">
        <v>0.25</v>
      </c>
      <c r="D103" s="164"/>
      <c r="E103" s="164"/>
      <c r="F103" s="164"/>
      <c r="G103" s="164"/>
      <c r="H103" s="164"/>
      <c r="I103" s="164"/>
      <c r="J103" s="164"/>
      <c r="K103" s="164"/>
      <c r="L103" s="164"/>
      <c r="M103" s="164"/>
      <c r="N103" s="164"/>
      <c r="O103" s="164"/>
      <c r="P103" s="164">
        <f>+P104*$C$104</f>
        <v>0.5</v>
      </c>
      <c r="Q103" s="164">
        <f>+Q104*$C$104</f>
        <v>0.5</v>
      </c>
      <c r="R103" s="153">
        <f>+Q103/P103</f>
        <v>1</v>
      </c>
      <c r="S103" s="164">
        <f t="shared" ref="S103:AD103" si="131">+S104*$C$104</f>
        <v>8.3333333333333343E-2</v>
      </c>
      <c r="T103" s="164">
        <f t="shared" si="131"/>
        <v>8.3333333333333343E-2</v>
      </c>
      <c r="U103" s="164">
        <f t="shared" si="131"/>
        <v>8.3333333333333343E-2</v>
      </c>
      <c r="V103" s="164">
        <f t="shared" si="131"/>
        <v>8.3333333333333343E-2</v>
      </c>
      <c r="W103" s="164">
        <f t="shared" si="131"/>
        <v>8.3333333333333343E-2</v>
      </c>
      <c r="X103" s="164">
        <f t="shared" si="131"/>
        <v>8.3333333333333343E-2</v>
      </c>
      <c r="Y103" s="116">
        <f t="shared" si="112"/>
        <v>1.0000000000000002</v>
      </c>
      <c r="Z103" s="164">
        <f t="shared" si="131"/>
        <v>0</v>
      </c>
      <c r="AA103" s="164">
        <f t="shared" si="131"/>
        <v>0</v>
      </c>
      <c r="AB103" s="164">
        <f t="shared" si="131"/>
        <v>0</v>
      </c>
      <c r="AC103" s="164">
        <f t="shared" si="131"/>
        <v>0.5</v>
      </c>
      <c r="AD103" s="164">
        <f t="shared" si="131"/>
        <v>0.50000000000000011</v>
      </c>
      <c r="AE103" s="165"/>
    </row>
    <row r="104" spans="1:31" ht="60" x14ac:dyDescent="0.25">
      <c r="A104" s="76" t="s">
        <v>481</v>
      </c>
      <c r="B104" s="96" t="s">
        <v>303</v>
      </c>
      <c r="C104" s="135">
        <v>1</v>
      </c>
      <c r="D104" s="61"/>
      <c r="E104" s="61"/>
      <c r="F104" s="118"/>
      <c r="G104" s="61"/>
      <c r="H104" s="70"/>
      <c r="I104" s="113" t="e">
        <f>+H104/G104</f>
        <v>#DIV/0!</v>
      </c>
      <c r="J104" s="61"/>
      <c r="K104" s="61"/>
      <c r="L104" s="113"/>
      <c r="M104" s="61"/>
      <c r="N104" s="61"/>
      <c r="O104" s="61"/>
      <c r="P104" s="61">
        <v>0.5</v>
      </c>
      <c r="Q104" s="61">
        <v>0.5</v>
      </c>
      <c r="R104" s="113">
        <f t="shared" ref="R104" si="132">+Q104/P104</f>
        <v>1</v>
      </c>
      <c r="S104" s="61">
        <v>8.3333333333333343E-2</v>
      </c>
      <c r="T104" s="61">
        <v>8.3333333333333343E-2</v>
      </c>
      <c r="U104" s="61">
        <v>8.3333333333333343E-2</v>
      </c>
      <c r="V104" s="61">
        <v>8.3333333333333343E-2</v>
      </c>
      <c r="W104" s="61">
        <v>8.3333333333333343E-2</v>
      </c>
      <c r="X104" s="61">
        <v>8.3333333333333343E-2</v>
      </c>
      <c r="Y104" s="116">
        <f t="shared" si="112"/>
        <v>1.0000000000000002</v>
      </c>
      <c r="Z104" s="113">
        <f t="shared" ref="Z104:AA104" si="133">+D104+G104+J104+M104</f>
        <v>0</v>
      </c>
      <c r="AA104" s="113">
        <f t="shared" si="133"/>
        <v>0</v>
      </c>
      <c r="AB104" s="113">
        <f t="shared" ref="AB104" si="134">+Z104-AA104</f>
        <v>0</v>
      </c>
      <c r="AC104" s="113">
        <f t="shared" ref="AC104" si="135">+P104</f>
        <v>0.5</v>
      </c>
      <c r="AD104" s="113">
        <f t="shared" ref="AD104" si="136">+S104+T104+U104+V104+W104+X104</f>
        <v>0.50000000000000011</v>
      </c>
      <c r="AE104" s="117" t="s">
        <v>470</v>
      </c>
    </row>
    <row r="105" spans="1:31" ht="45" x14ac:dyDescent="0.25">
      <c r="A105" s="161"/>
      <c r="B105" s="162" t="s">
        <v>482</v>
      </c>
      <c r="C105" s="135">
        <v>0.25</v>
      </c>
      <c r="D105" s="166">
        <f>+D106*$C$106+D107*$C$107+D108*$C$108</f>
        <v>0.2</v>
      </c>
      <c r="E105" s="166">
        <f>+E106*$C$106+E107*$C$107+E108*$C$108</f>
        <v>0.14900000000000002</v>
      </c>
      <c r="F105" s="118">
        <f t="shared" si="130"/>
        <v>0.74500000000000011</v>
      </c>
      <c r="G105" s="164">
        <f t="shared" ref="G105:Q105" si="137">+G106*$C$106+G107*$C$107+G108*$C$108</f>
        <v>0.2</v>
      </c>
      <c r="H105" s="164">
        <f t="shared" si="137"/>
        <v>0.16304000000000002</v>
      </c>
      <c r="I105" s="118">
        <f>+H105/G105</f>
        <v>0.81520000000000004</v>
      </c>
      <c r="J105" s="164">
        <f t="shared" si="137"/>
        <v>0.2</v>
      </c>
      <c r="K105" s="164">
        <f t="shared" si="137"/>
        <v>0.2</v>
      </c>
      <c r="L105" s="118">
        <f>+K105/J105</f>
        <v>1</v>
      </c>
      <c r="M105" s="164">
        <f t="shared" si="137"/>
        <v>0.2</v>
      </c>
      <c r="N105" s="164">
        <f t="shared" si="137"/>
        <v>0.2</v>
      </c>
      <c r="O105" s="118">
        <f>+N105/M105</f>
        <v>1</v>
      </c>
      <c r="P105" s="164">
        <f t="shared" si="137"/>
        <v>0.2</v>
      </c>
      <c r="Q105" s="164">
        <f t="shared" si="137"/>
        <v>0.2</v>
      </c>
      <c r="R105" s="153">
        <f>+Q105/P105</f>
        <v>1</v>
      </c>
      <c r="S105" s="164"/>
      <c r="T105" s="164"/>
      <c r="U105" s="164"/>
      <c r="V105" s="164"/>
      <c r="W105" s="164"/>
      <c r="X105" s="164"/>
      <c r="Y105" s="116">
        <f t="shared" si="112"/>
        <v>1</v>
      </c>
      <c r="Z105" s="164">
        <f t="shared" ref="Z105:AD105" si="138">+Z106*$C$106+Z107*$C$107+Z108*$C$108</f>
        <v>0.8</v>
      </c>
      <c r="AA105" s="164">
        <f t="shared" si="138"/>
        <v>0.71204000000000001</v>
      </c>
      <c r="AB105" s="164">
        <f t="shared" si="138"/>
        <v>8.796000000000001E-2</v>
      </c>
      <c r="AC105" s="164">
        <f t="shared" si="138"/>
        <v>0.2</v>
      </c>
      <c r="AD105" s="164">
        <f t="shared" si="138"/>
        <v>0</v>
      </c>
      <c r="AE105" s="165"/>
    </row>
    <row r="106" spans="1:31" ht="60" x14ac:dyDescent="0.25">
      <c r="A106" s="138" t="s">
        <v>483</v>
      </c>
      <c r="B106" s="96" t="s">
        <v>290</v>
      </c>
      <c r="C106" s="135">
        <v>0.33</v>
      </c>
      <c r="D106" s="61">
        <v>0.2</v>
      </c>
      <c r="E106" s="61">
        <v>0.2</v>
      </c>
      <c r="F106" s="118">
        <f t="shared" si="130"/>
        <v>1</v>
      </c>
      <c r="G106" s="61">
        <v>0.2</v>
      </c>
      <c r="H106" s="70">
        <f>+G106*0.44</f>
        <v>8.8000000000000009E-2</v>
      </c>
      <c r="I106" s="113">
        <f t="shared" ref="I106:I108" si="139">+H106/G106</f>
        <v>0.44</v>
      </c>
      <c r="J106" s="61">
        <v>0.2</v>
      </c>
      <c r="K106" s="61">
        <v>0.2</v>
      </c>
      <c r="L106" s="113">
        <f t="shared" ref="L106:L108" si="140">+K106/J106</f>
        <v>1</v>
      </c>
      <c r="M106" s="61">
        <v>0.2</v>
      </c>
      <c r="N106" s="61">
        <v>0.2</v>
      </c>
      <c r="O106" s="61">
        <f t="shared" ref="O106:O108" si="141">+N106/M106</f>
        <v>1</v>
      </c>
      <c r="P106" s="61">
        <v>0.2</v>
      </c>
      <c r="Q106" s="61">
        <v>0.2</v>
      </c>
      <c r="R106" s="113">
        <f t="shared" ref="R106:R108" si="142">+Q106/P106</f>
        <v>1</v>
      </c>
      <c r="S106" s="61"/>
      <c r="T106" s="61"/>
      <c r="U106" s="61"/>
      <c r="V106" s="61"/>
      <c r="W106" s="61"/>
      <c r="X106" s="61"/>
      <c r="Y106" s="116">
        <f t="shared" si="112"/>
        <v>1</v>
      </c>
      <c r="Z106" s="113">
        <f t="shared" ref="Z106:AA108" si="143">+D106+G106+J106+M106</f>
        <v>0.8</v>
      </c>
      <c r="AA106" s="113">
        <f t="shared" si="143"/>
        <v>0.68800000000000006</v>
      </c>
      <c r="AB106" s="113">
        <f t="shared" ref="AB106:AB108" si="144">+Z106-AA106</f>
        <v>0.11199999999999999</v>
      </c>
      <c r="AC106" s="113">
        <f t="shared" ref="AC106:AC108" si="145">+P106</f>
        <v>0.2</v>
      </c>
      <c r="AD106" s="113">
        <f t="shared" ref="AD106:AD108" si="146">+S106+T106+U106+V106+W106+X106</f>
        <v>0</v>
      </c>
      <c r="AE106" s="117" t="s">
        <v>470</v>
      </c>
    </row>
    <row r="107" spans="1:31" ht="45" x14ac:dyDescent="0.25">
      <c r="A107" s="138" t="s">
        <v>484</v>
      </c>
      <c r="B107" s="96" t="s">
        <v>294</v>
      </c>
      <c r="C107" s="135">
        <v>0.33</v>
      </c>
      <c r="D107" s="61">
        <v>0.2</v>
      </c>
      <c r="E107" s="61">
        <v>0.2</v>
      </c>
      <c r="F107" s="118">
        <f t="shared" si="130"/>
        <v>1</v>
      </c>
      <c r="G107" s="61">
        <v>0.2</v>
      </c>
      <c r="H107" s="61">
        <v>0.2</v>
      </c>
      <c r="I107" s="113">
        <f t="shared" si="139"/>
        <v>1</v>
      </c>
      <c r="J107" s="61">
        <v>0.2</v>
      </c>
      <c r="K107" s="61">
        <v>0.2</v>
      </c>
      <c r="L107" s="113">
        <f t="shared" si="140"/>
        <v>1</v>
      </c>
      <c r="M107" s="61">
        <v>0.2</v>
      </c>
      <c r="N107" s="61">
        <v>0.2</v>
      </c>
      <c r="O107" s="61">
        <f t="shared" si="141"/>
        <v>1</v>
      </c>
      <c r="P107" s="61">
        <v>0.2</v>
      </c>
      <c r="Q107" s="61">
        <v>0.2</v>
      </c>
      <c r="R107" s="113">
        <f t="shared" si="142"/>
        <v>1</v>
      </c>
      <c r="S107" s="61"/>
      <c r="T107" s="61"/>
      <c r="U107" s="61"/>
      <c r="V107" s="61"/>
      <c r="W107" s="61"/>
      <c r="X107" s="61"/>
      <c r="Y107" s="116">
        <f t="shared" si="112"/>
        <v>1</v>
      </c>
      <c r="Z107" s="113">
        <f t="shared" si="143"/>
        <v>0.8</v>
      </c>
      <c r="AA107" s="113">
        <f t="shared" si="143"/>
        <v>0.8</v>
      </c>
      <c r="AB107" s="113">
        <f t="shared" si="144"/>
        <v>0</v>
      </c>
      <c r="AC107" s="113">
        <f t="shared" si="145"/>
        <v>0.2</v>
      </c>
      <c r="AD107" s="113">
        <f t="shared" si="146"/>
        <v>0</v>
      </c>
      <c r="AE107" s="117" t="s">
        <v>418</v>
      </c>
    </row>
    <row r="108" spans="1:31" ht="45" x14ac:dyDescent="0.25">
      <c r="A108" s="76" t="s">
        <v>485</v>
      </c>
      <c r="B108" s="134" t="s">
        <v>298</v>
      </c>
      <c r="C108" s="135">
        <v>0.34</v>
      </c>
      <c r="D108" s="61">
        <v>0.2</v>
      </c>
      <c r="E108" s="61">
        <v>0.05</v>
      </c>
      <c r="F108" s="118">
        <f t="shared" si="130"/>
        <v>0.25</v>
      </c>
      <c r="G108" s="61">
        <v>0.2</v>
      </c>
      <c r="H108" s="61">
        <v>0.2</v>
      </c>
      <c r="I108" s="113">
        <f t="shared" si="139"/>
        <v>1</v>
      </c>
      <c r="J108" s="61">
        <v>0.2</v>
      </c>
      <c r="K108" s="61">
        <v>0.2</v>
      </c>
      <c r="L108" s="113">
        <f t="shared" si="140"/>
        <v>1</v>
      </c>
      <c r="M108" s="61">
        <v>0.2</v>
      </c>
      <c r="N108" s="61">
        <v>0.2</v>
      </c>
      <c r="O108" s="61">
        <f t="shared" si="141"/>
        <v>1</v>
      </c>
      <c r="P108" s="61">
        <v>0.2</v>
      </c>
      <c r="Q108" s="61">
        <v>0.2</v>
      </c>
      <c r="R108" s="113">
        <f t="shared" si="142"/>
        <v>1</v>
      </c>
      <c r="S108" s="61"/>
      <c r="T108" s="61"/>
      <c r="U108" s="61"/>
      <c r="V108" s="61"/>
      <c r="W108" s="61"/>
      <c r="X108" s="61"/>
      <c r="Y108" s="116">
        <f t="shared" si="112"/>
        <v>1</v>
      </c>
      <c r="Z108" s="113">
        <f t="shared" si="143"/>
        <v>0.8</v>
      </c>
      <c r="AA108" s="113">
        <f t="shared" si="143"/>
        <v>0.65</v>
      </c>
      <c r="AB108" s="113">
        <f t="shared" si="144"/>
        <v>0.15000000000000002</v>
      </c>
      <c r="AC108" s="113">
        <f t="shared" si="145"/>
        <v>0.2</v>
      </c>
      <c r="AD108" s="113">
        <f t="shared" si="146"/>
        <v>0</v>
      </c>
      <c r="AE108" s="117" t="s">
        <v>418</v>
      </c>
    </row>
    <row r="109" spans="1:31" ht="15" hidden="1" customHeight="1" x14ac:dyDescent="0.25">
      <c r="A109" s="76"/>
      <c r="B109" s="133"/>
      <c r="C109" s="135"/>
      <c r="D109" s="61"/>
      <c r="E109" s="61"/>
      <c r="F109" s="61"/>
      <c r="G109" s="61"/>
      <c r="H109" s="157"/>
      <c r="I109" s="61"/>
      <c r="J109" s="61"/>
      <c r="K109" s="61"/>
      <c r="L109" s="61"/>
      <c r="M109" s="61"/>
      <c r="N109" s="61"/>
      <c r="O109" s="61"/>
      <c r="P109" s="61"/>
      <c r="Q109" s="61"/>
      <c r="R109" s="61"/>
      <c r="S109" s="61"/>
      <c r="T109" s="61"/>
      <c r="U109" s="61"/>
      <c r="V109" s="61"/>
      <c r="W109" s="61"/>
      <c r="X109" s="61"/>
      <c r="Y109" s="135">
        <f t="shared" ref="Y109:Y128" si="147">SUM(D109:X109)</f>
        <v>0</v>
      </c>
      <c r="Z109" s="61"/>
      <c r="AA109" s="61"/>
      <c r="AB109" s="61"/>
      <c r="AC109" s="61"/>
      <c r="AD109" s="61"/>
      <c r="AE109" s="60"/>
    </row>
    <row r="110" spans="1:31" ht="15" hidden="1" customHeight="1" x14ac:dyDescent="0.25">
      <c r="A110" s="76"/>
      <c r="B110" s="167"/>
      <c r="C110" s="135"/>
      <c r="D110" s="61"/>
      <c r="E110" s="61"/>
      <c r="F110" s="61"/>
      <c r="G110" s="61"/>
      <c r="H110" s="157"/>
      <c r="I110" s="61"/>
      <c r="J110" s="61"/>
      <c r="K110" s="61"/>
      <c r="L110" s="61"/>
      <c r="M110" s="61"/>
      <c r="N110" s="61"/>
      <c r="O110" s="61"/>
      <c r="P110" s="61"/>
      <c r="Q110" s="61"/>
      <c r="R110" s="61"/>
      <c r="S110" s="61"/>
      <c r="T110" s="61"/>
      <c r="U110" s="61"/>
      <c r="V110" s="61"/>
      <c r="W110" s="61"/>
      <c r="X110" s="61"/>
      <c r="Y110" s="135">
        <f t="shared" si="147"/>
        <v>0</v>
      </c>
      <c r="Z110" s="61"/>
      <c r="AA110" s="61"/>
      <c r="AB110" s="61"/>
      <c r="AC110" s="61"/>
      <c r="AD110" s="61"/>
      <c r="AE110" s="60"/>
    </row>
    <row r="111" spans="1:31" ht="15" hidden="1" customHeight="1" x14ac:dyDescent="0.25">
      <c r="A111" s="76"/>
      <c r="B111" s="167"/>
      <c r="C111" s="135"/>
      <c r="D111" s="61"/>
      <c r="E111" s="61"/>
      <c r="F111" s="61"/>
      <c r="G111" s="61"/>
      <c r="H111" s="157"/>
      <c r="I111" s="61"/>
      <c r="J111" s="61"/>
      <c r="K111" s="61"/>
      <c r="L111" s="61"/>
      <c r="M111" s="61"/>
      <c r="N111" s="61"/>
      <c r="O111" s="61"/>
      <c r="P111" s="61"/>
      <c r="Q111" s="61"/>
      <c r="R111" s="61"/>
      <c r="S111" s="61"/>
      <c r="T111" s="61"/>
      <c r="U111" s="61"/>
      <c r="V111" s="61"/>
      <c r="W111" s="61"/>
      <c r="X111" s="61"/>
      <c r="Y111" s="135">
        <f t="shared" si="147"/>
        <v>0</v>
      </c>
      <c r="Z111" s="61"/>
      <c r="AA111" s="61"/>
      <c r="AB111" s="61"/>
      <c r="AC111" s="61"/>
      <c r="AD111" s="61"/>
      <c r="AE111" s="60"/>
    </row>
    <row r="112" spans="1:31" ht="15" hidden="1" customHeight="1" x14ac:dyDescent="0.25">
      <c r="A112" s="76"/>
      <c r="B112" s="167"/>
      <c r="C112" s="135"/>
      <c r="D112" s="61"/>
      <c r="E112" s="61"/>
      <c r="F112" s="61"/>
      <c r="G112" s="61"/>
      <c r="H112" s="157"/>
      <c r="I112" s="61"/>
      <c r="J112" s="61"/>
      <c r="K112" s="61"/>
      <c r="L112" s="61"/>
      <c r="M112" s="61"/>
      <c r="N112" s="61"/>
      <c r="O112" s="61"/>
      <c r="P112" s="61"/>
      <c r="Q112" s="61"/>
      <c r="R112" s="61"/>
      <c r="S112" s="61"/>
      <c r="T112" s="61"/>
      <c r="U112" s="61"/>
      <c r="V112" s="61"/>
      <c r="W112" s="61"/>
      <c r="X112" s="61"/>
      <c r="Y112" s="135">
        <f t="shared" si="147"/>
        <v>0</v>
      </c>
      <c r="Z112" s="61"/>
      <c r="AA112" s="61"/>
      <c r="AB112" s="61"/>
      <c r="AC112" s="61"/>
      <c r="AD112" s="61"/>
      <c r="AE112" s="60"/>
    </row>
    <row r="113" spans="1:31" ht="15" hidden="1" customHeight="1" x14ac:dyDescent="0.25">
      <c r="A113" s="76"/>
      <c r="B113" s="167"/>
      <c r="C113" s="135"/>
      <c r="D113" s="61"/>
      <c r="E113" s="61"/>
      <c r="F113" s="61"/>
      <c r="G113" s="61"/>
      <c r="H113" s="157"/>
      <c r="I113" s="61"/>
      <c r="J113" s="61"/>
      <c r="K113" s="61"/>
      <c r="L113" s="61"/>
      <c r="M113" s="61"/>
      <c r="N113" s="61"/>
      <c r="O113" s="61"/>
      <c r="P113" s="61"/>
      <c r="Q113" s="61"/>
      <c r="R113" s="61"/>
      <c r="S113" s="61"/>
      <c r="T113" s="61"/>
      <c r="U113" s="61"/>
      <c r="V113" s="61"/>
      <c r="W113" s="61"/>
      <c r="X113" s="61"/>
      <c r="Y113" s="135">
        <f t="shared" si="147"/>
        <v>0</v>
      </c>
      <c r="Z113" s="61"/>
      <c r="AA113" s="61"/>
      <c r="AB113" s="61"/>
      <c r="AC113" s="61"/>
      <c r="AD113" s="61"/>
      <c r="AE113" s="60"/>
    </row>
    <row r="114" spans="1:31" ht="15" hidden="1" customHeight="1" x14ac:dyDescent="0.25">
      <c r="A114" s="76"/>
      <c r="B114" s="167"/>
      <c r="C114" s="135"/>
      <c r="D114" s="61"/>
      <c r="E114" s="61"/>
      <c r="F114" s="61"/>
      <c r="G114" s="61"/>
      <c r="H114" s="157"/>
      <c r="I114" s="61"/>
      <c r="J114" s="61"/>
      <c r="K114" s="61"/>
      <c r="L114" s="61"/>
      <c r="M114" s="61"/>
      <c r="N114" s="61"/>
      <c r="O114" s="61"/>
      <c r="P114" s="61"/>
      <c r="Q114" s="61"/>
      <c r="R114" s="61"/>
      <c r="S114" s="61"/>
      <c r="T114" s="61"/>
      <c r="U114" s="61"/>
      <c r="V114" s="61"/>
      <c r="W114" s="61"/>
      <c r="X114" s="61"/>
      <c r="Y114" s="135">
        <f t="shared" si="147"/>
        <v>0</v>
      </c>
      <c r="Z114" s="61"/>
      <c r="AA114" s="61"/>
      <c r="AB114" s="61"/>
      <c r="AC114" s="61"/>
      <c r="AD114" s="61"/>
      <c r="AE114" s="60"/>
    </row>
    <row r="115" spans="1:31" ht="15" hidden="1" customHeight="1" x14ac:dyDescent="0.25">
      <c r="A115" s="76"/>
      <c r="B115" s="167"/>
      <c r="C115" s="135"/>
      <c r="D115" s="61"/>
      <c r="E115" s="61"/>
      <c r="F115" s="61"/>
      <c r="G115" s="61"/>
      <c r="H115" s="157"/>
      <c r="I115" s="61"/>
      <c r="J115" s="61"/>
      <c r="K115" s="61"/>
      <c r="L115" s="61"/>
      <c r="M115" s="61"/>
      <c r="N115" s="61"/>
      <c r="O115" s="61"/>
      <c r="P115" s="61"/>
      <c r="Q115" s="61"/>
      <c r="R115" s="61"/>
      <c r="S115" s="61"/>
      <c r="T115" s="61"/>
      <c r="U115" s="61"/>
      <c r="V115" s="61"/>
      <c r="W115" s="61"/>
      <c r="X115" s="61"/>
      <c r="Y115" s="135">
        <f t="shared" si="147"/>
        <v>0</v>
      </c>
      <c r="Z115" s="61"/>
      <c r="AA115" s="61"/>
      <c r="AB115" s="61"/>
      <c r="AC115" s="61"/>
      <c r="AD115" s="61"/>
      <c r="AE115" s="60"/>
    </row>
    <row r="116" spans="1:31" ht="15" hidden="1" customHeight="1" x14ac:dyDescent="0.25">
      <c r="A116" s="76"/>
      <c r="B116" s="167"/>
      <c r="C116" s="135"/>
      <c r="D116" s="61"/>
      <c r="E116" s="61"/>
      <c r="F116" s="61"/>
      <c r="G116" s="61"/>
      <c r="H116" s="157"/>
      <c r="I116" s="61"/>
      <c r="J116" s="61"/>
      <c r="K116" s="61"/>
      <c r="L116" s="61"/>
      <c r="M116" s="61"/>
      <c r="N116" s="61"/>
      <c r="O116" s="61"/>
      <c r="P116" s="61"/>
      <c r="Q116" s="61"/>
      <c r="R116" s="61"/>
      <c r="S116" s="61"/>
      <c r="T116" s="61"/>
      <c r="U116" s="61"/>
      <c r="V116" s="61"/>
      <c r="W116" s="61"/>
      <c r="X116" s="61"/>
      <c r="Y116" s="135">
        <f t="shared" si="147"/>
        <v>0</v>
      </c>
      <c r="Z116" s="61"/>
      <c r="AA116" s="61"/>
      <c r="AB116" s="61"/>
      <c r="AC116" s="61"/>
      <c r="AD116" s="61"/>
      <c r="AE116" s="60"/>
    </row>
    <row r="117" spans="1:31" ht="15" hidden="1" customHeight="1" x14ac:dyDescent="0.25">
      <c r="A117" s="76"/>
      <c r="B117" s="167"/>
      <c r="C117" s="135"/>
      <c r="D117" s="61"/>
      <c r="E117" s="61"/>
      <c r="F117" s="61"/>
      <c r="G117" s="61"/>
      <c r="H117" s="157"/>
      <c r="I117" s="61"/>
      <c r="J117" s="61"/>
      <c r="K117" s="61"/>
      <c r="L117" s="61"/>
      <c r="M117" s="61"/>
      <c r="N117" s="61"/>
      <c r="O117" s="61"/>
      <c r="P117" s="61"/>
      <c r="Q117" s="61"/>
      <c r="R117" s="61"/>
      <c r="S117" s="61"/>
      <c r="T117" s="61"/>
      <c r="U117" s="61"/>
      <c r="V117" s="61"/>
      <c r="W117" s="61"/>
      <c r="X117" s="61"/>
      <c r="Y117" s="135">
        <f t="shared" si="147"/>
        <v>0</v>
      </c>
      <c r="Z117" s="61"/>
      <c r="AA117" s="61"/>
      <c r="AB117" s="61"/>
      <c r="AC117" s="61"/>
      <c r="AD117" s="61"/>
      <c r="AE117" s="60"/>
    </row>
    <row r="118" spans="1:31" ht="15" hidden="1" customHeight="1" x14ac:dyDescent="0.25">
      <c r="A118" s="76"/>
      <c r="B118" s="167"/>
      <c r="C118" s="135"/>
      <c r="D118" s="61"/>
      <c r="E118" s="61"/>
      <c r="F118" s="61"/>
      <c r="G118" s="61"/>
      <c r="H118" s="157"/>
      <c r="I118" s="61"/>
      <c r="J118" s="61"/>
      <c r="K118" s="61"/>
      <c r="L118" s="61"/>
      <c r="M118" s="61"/>
      <c r="N118" s="61"/>
      <c r="O118" s="61"/>
      <c r="P118" s="61"/>
      <c r="Q118" s="61"/>
      <c r="R118" s="61"/>
      <c r="S118" s="61"/>
      <c r="T118" s="61"/>
      <c r="U118" s="61"/>
      <c r="V118" s="61"/>
      <c r="W118" s="61"/>
      <c r="X118" s="61"/>
      <c r="Y118" s="135">
        <f t="shared" si="147"/>
        <v>0</v>
      </c>
      <c r="Z118" s="61"/>
      <c r="AA118" s="61"/>
      <c r="AB118" s="61"/>
      <c r="AC118" s="61"/>
      <c r="AD118" s="61"/>
      <c r="AE118" s="60"/>
    </row>
    <row r="119" spans="1:31" ht="15" hidden="1" customHeight="1" x14ac:dyDescent="0.25">
      <c r="A119" s="76"/>
      <c r="B119" s="167"/>
      <c r="C119" s="135"/>
      <c r="D119" s="61"/>
      <c r="E119" s="61"/>
      <c r="F119" s="61"/>
      <c r="G119" s="61"/>
      <c r="H119" s="157"/>
      <c r="I119" s="61"/>
      <c r="J119" s="61"/>
      <c r="K119" s="61"/>
      <c r="L119" s="61"/>
      <c r="M119" s="61"/>
      <c r="N119" s="61"/>
      <c r="O119" s="61"/>
      <c r="P119" s="61"/>
      <c r="Q119" s="61"/>
      <c r="R119" s="61"/>
      <c r="S119" s="61"/>
      <c r="T119" s="61"/>
      <c r="U119" s="61"/>
      <c r="V119" s="61"/>
      <c r="W119" s="61"/>
      <c r="X119" s="61"/>
      <c r="Y119" s="135">
        <f t="shared" si="147"/>
        <v>0</v>
      </c>
      <c r="Z119" s="61"/>
      <c r="AA119" s="61"/>
      <c r="AB119" s="61"/>
      <c r="AC119" s="61"/>
      <c r="AD119" s="61"/>
      <c r="AE119" s="60"/>
    </row>
    <row r="120" spans="1:31" ht="15" hidden="1" customHeight="1" x14ac:dyDescent="0.25">
      <c r="A120" s="76"/>
      <c r="B120" s="167"/>
      <c r="C120" s="135"/>
      <c r="D120" s="61"/>
      <c r="E120" s="61"/>
      <c r="F120" s="61"/>
      <c r="G120" s="61"/>
      <c r="H120" s="157"/>
      <c r="I120" s="61"/>
      <c r="J120" s="61"/>
      <c r="K120" s="61"/>
      <c r="L120" s="61"/>
      <c r="M120" s="61"/>
      <c r="N120" s="61"/>
      <c r="O120" s="61"/>
      <c r="P120" s="61"/>
      <c r="Q120" s="61"/>
      <c r="R120" s="61"/>
      <c r="S120" s="61"/>
      <c r="T120" s="61"/>
      <c r="U120" s="61"/>
      <c r="V120" s="61"/>
      <c r="W120" s="61"/>
      <c r="X120" s="61"/>
      <c r="Y120" s="135">
        <f t="shared" si="147"/>
        <v>0</v>
      </c>
      <c r="Z120" s="61"/>
      <c r="AA120" s="61"/>
      <c r="AB120" s="61"/>
      <c r="AC120" s="61"/>
      <c r="AD120" s="61"/>
      <c r="AE120" s="60"/>
    </row>
    <row r="121" spans="1:31" ht="15" hidden="1" customHeight="1" x14ac:dyDescent="0.25">
      <c r="A121" s="76"/>
      <c r="B121" s="167"/>
      <c r="C121" s="135"/>
      <c r="D121" s="61"/>
      <c r="E121" s="61"/>
      <c r="F121" s="61"/>
      <c r="G121" s="61"/>
      <c r="H121" s="157"/>
      <c r="I121" s="61"/>
      <c r="J121" s="61"/>
      <c r="K121" s="61"/>
      <c r="L121" s="61"/>
      <c r="M121" s="61"/>
      <c r="N121" s="61"/>
      <c r="O121" s="61"/>
      <c r="P121" s="61"/>
      <c r="Q121" s="61"/>
      <c r="R121" s="61"/>
      <c r="S121" s="61"/>
      <c r="T121" s="61"/>
      <c r="U121" s="61"/>
      <c r="V121" s="61"/>
      <c r="W121" s="61"/>
      <c r="X121" s="61"/>
      <c r="Y121" s="135">
        <f t="shared" si="147"/>
        <v>0</v>
      </c>
      <c r="Z121" s="61"/>
      <c r="AA121" s="61"/>
      <c r="AB121" s="61"/>
      <c r="AC121" s="61"/>
      <c r="AD121" s="61"/>
      <c r="AE121" s="60"/>
    </row>
    <row r="122" spans="1:31" ht="15" hidden="1" customHeight="1" x14ac:dyDescent="0.25">
      <c r="A122" s="76"/>
      <c r="B122" s="167"/>
      <c r="C122" s="135"/>
      <c r="D122" s="61"/>
      <c r="E122" s="61"/>
      <c r="F122" s="61"/>
      <c r="G122" s="61"/>
      <c r="H122" s="157"/>
      <c r="I122" s="61"/>
      <c r="J122" s="61"/>
      <c r="K122" s="61"/>
      <c r="L122" s="61"/>
      <c r="M122" s="61"/>
      <c r="N122" s="61"/>
      <c r="O122" s="61"/>
      <c r="P122" s="61"/>
      <c r="Q122" s="61"/>
      <c r="R122" s="61"/>
      <c r="S122" s="61"/>
      <c r="T122" s="61"/>
      <c r="U122" s="61"/>
      <c r="V122" s="61"/>
      <c r="W122" s="61"/>
      <c r="X122" s="61"/>
      <c r="Y122" s="135">
        <f t="shared" si="147"/>
        <v>0</v>
      </c>
      <c r="Z122" s="61"/>
      <c r="AA122" s="61"/>
      <c r="AB122" s="61"/>
      <c r="AC122" s="61"/>
      <c r="AD122" s="61"/>
      <c r="AE122" s="60"/>
    </row>
    <row r="123" spans="1:31" ht="15" hidden="1" customHeight="1" x14ac:dyDescent="0.25">
      <c r="A123" s="76"/>
      <c r="B123" s="167"/>
      <c r="C123" s="135"/>
      <c r="D123" s="61"/>
      <c r="E123" s="61"/>
      <c r="F123" s="61"/>
      <c r="G123" s="61"/>
      <c r="H123" s="157"/>
      <c r="I123" s="61"/>
      <c r="J123" s="61"/>
      <c r="K123" s="61"/>
      <c r="L123" s="61"/>
      <c r="M123" s="61"/>
      <c r="N123" s="61"/>
      <c r="O123" s="61"/>
      <c r="P123" s="61"/>
      <c r="Q123" s="61"/>
      <c r="R123" s="61"/>
      <c r="S123" s="61"/>
      <c r="T123" s="61"/>
      <c r="U123" s="61"/>
      <c r="V123" s="61"/>
      <c r="W123" s="61"/>
      <c r="X123" s="61"/>
      <c r="Y123" s="135">
        <f t="shared" si="147"/>
        <v>0</v>
      </c>
      <c r="Z123" s="61"/>
      <c r="AA123" s="61"/>
      <c r="AB123" s="61"/>
      <c r="AC123" s="61"/>
      <c r="AD123" s="61"/>
      <c r="AE123" s="60"/>
    </row>
    <row r="124" spans="1:31" ht="15" hidden="1" customHeight="1" x14ac:dyDescent="0.25">
      <c r="A124" s="76"/>
      <c r="B124" s="167"/>
      <c r="C124" s="135"/>
      <c r="D124" s="61"/>
      <c r="E124" s="61"/>
      <c r="F124" s="61"/>
      <c r="G124" s="61"/>
      <c r="H124" s="157"/>
      <c r="I124" s="61"/>
      <c r="J124" s="61"/>
      <c r="K124" s="61"/>
      <c r="L124" s="61"/>
      <c r="M124" s="61"/>
      <c r="N124" s="61"/>
      <c r="O124" s="61"/>
      <c r="P124" s="61"/>
      <c r="Q124" s="61"/>
      <c r="R124" s="61"/>
      <c r="S124" s="61"/>
      <c r="T124" s="61"/>
      <c r="U124" s="61"/>
      <c r="V124" s="61"/>
      <c r="W124" s="61"/>
      <c r="X124" s="61"/>
      <c r="Y124" s="135">
        <f t="shared" si="147"/>
        <v>0</v>
      </c>
      <c r="Z124" s="61"/>
      <c r="AA124" s="61"/>
      <c r="AB124" s="61"/>
      <c r="AC124" s="61"/>
      <c r="AD124" s="61"/>
      <c r="AE124" s="60"/>
    </row>
    <row r="125" spans="1:31" ht="15" hidden="1" customHeight="1" x14ac:dyDescent="0.25">
      <c r="A125" s="76"/>
      <c r="B125" s="30"/>
      <c r="C125" s="135"/>
      <c r="D125" s="61"/>
      <c r="E125" s="61"/>
      <c r="F125" s="61"/>
      <c r="G125" s="61"/>
      <c r="H125" s="157"/>
      <c r="I125" s="61"/>
      <c r="J125" s="61"/>
      <c r="K125" s="61"/>
      <c r="L125" s="61"/>
      <c r="M125" s="61"/>
      <c r="N125" s="61"/>
      <c r="O125" s="61"/>
      <c r="P125" s="61"/>
      <c r="Q125" s="61"/>
      <c r="R125" s="61"/>
      <c r="S125" s="61"/>
      <c r="T125" s="61"/>
      <c r="U125" s="61"/>
      <c r="V125" s="61"/>
      <c r="W125" s="61"/>
      <c r="X125" s="61"/>
      <c r="Y125" s="135">
        <f t="shared" si="147"/>
        <v>0</v>
      </c>
      <c r="Z125" s="61"/>
      <c r="AA125" s="61"/>
      <c r="AB125" s="61"/>
      <c r="AC125" s="61"/>
      <c r="AD125" s="61"/>
      <c r="AE125" s="60"/>
    </row>
    <row r="126" spans="1:31" ht="15" hidden="1" customHeight="1" x14ac:dyDescent="0.25">
      <c r="A126" s="76"/>
      <c r="B126" s="30"/>
      <c r="C126" s="135"/>
      <c r="D126" s="61"/>
      <c r="E126" s="61"/>
      <c r="F126" s="61"/>
      <c r="G126" s="61"/>
      <c r="H126" s="157"/>
      <c r="I126" s="61"/>
      <c r="J126" s="61"/>
      <c r="K126" s="61"/>
      <c r="L126" s="61"/>
      <c r="M126" s="61"/>
      <c r="N126" s="61"/>
      <c r="O126" s="61"/>
      <c r="P126" s="61"/>
      <c r="Q126" s="61"/>
      <c r="R126" s="61"/>
      <c r="S126" s="61"/>
      <c r="T126" s="61"/>
      <c r="U126" s="61"/>
      <c r="V126" s="61"/>
      <c r="W126" s="61"/>
      <c r="X126" s="61"/>
      <c r="Y126" s="135">
        <f t="shared" si="147"/>
        <v>0</v>
      </c>
      <c r="Z126" s="61"/>
      <c r="AA126" s="61"/>
      <c r="AB126" s="61"/>
      <c r="AC126" s="61"/>
      <c r="AD126" s="61"/>
      <c r="AE126" s="60"/>
    </row>
    <row r="127" spans="1:31" ht="15" hidden="1" customHeight="1" x14ac:dyDescent="0.25">
      <c r="A127" s="76"/>
      <c r="B127" s="30"/>
      <c r="C127" s="135"/>
      <c r="D127" s="61"/>
      <c r="E127" s="61"/>
      <c r="F127" s="61"/>
      <c r="G127" s="61"/>
      <c r="H127" s="157"/>
      <c r="I127" s="61"/>
      <c r="J127" s="61"/>
      <c r="K127" s="61"/>
      <c r="L127" s="61"/>
      <c r="M127" s="61"/>
      <c r="N127" s="61"/>
      <c r="O127" s="61"/>
      <c r="P127" s="61"/>
      <c r="Q127" s="61"/>
      <c r="R127" s="61"/>
      <c r="S127" s="61"/>
      <c r="T127" s="61"/>
      <c r="U127" s="61"/>
      <c r="V127" s="61"/>
      <c r="W127" s="61"/>
      <c r="X127" s="61"/>
      <c r="Y127" s="135">
        <f t="shared" si="147"/>
        <v>0</v>
      </c>
      <c r="Z127" s="61"/>
      <c r="AA127" s="61"/>
      <c r="AB127" s="61"/>
      <c r="AC127" s="61"/>
      <c r="AD127" s="61"/>
      <c r="AE127" s="60"/>
    </row>
    <row r="128" spans="1:31" ht="15" hidden="1" customHeight="1" x14ac:dyDescent="0.25">
      <c r="A128" s="76"/>
      <c r="B128" s="30"/>
      <c r="C128" s="135"/>
      <c r="D128" s="61"/>
      <c r="E128" s="61"/>
      <c r="F128" s="61"/>
      <c r="G128" s="61"/>
      <c r="H128" s="157"/>
      <c r="I128" s="61"/>
      <c r="J128" s="61"/>
      <c r="K128" s="61"/>
      <c r="L128" s="61"/>
      <c r="M128" s="61"/>
      <c r="N128" s="61"/>
      <c r="O128" s="61"/>
      <c r="P128" s="61"/>
      <c r="Q128" s="61"/>
      <c r="R128" s="61"/>
      <c r="S128" s="61"/>
      <c r="T128" s="61"/>
      <c r="U128" s="61"/>
      <c r="V128" s="61"/>
      <c r="W128" s="61"/>
      <c r="X128" s="61"/>
      <c r="Y128" s="135">
        <f t="shared" si="147"/>
        <v>0</v>
      </c>
      <c r="Z128" s="61"/>
      <c r="AA128" s="61"/>
      <c r="AB128" s="61"/>
      <c r="AC128" s="61"/>
      <c r="AD128" s="61"/>
      <c r="AE128" s="60"/>
    </row>
    <row r="129" spans="1:31" x14ac:dyDescent="0.25">
      <c r="A129" s="15"/>
      <c r="B129" s="159" t="s">
        <v>389</v>
      </c>
      <c r="C129" s="135"/>
      <c r="D129" s="146"/>
      <c r="E129" s="146"/>
      <c r="F129" s="146"/>
      <c r="G129" s="146"/>
      <c r="H129" s="146"/>
      <c r="I129" s="146"/>
      <c r="J129" s="146"/>
      <c r="K129" s="146"/>
      <c r="L129" s="146"/>
      <c r="M129" s="146"/>
      <c r="N129" s="146"/>
      <c r="O129" s="146"/>
      <c r="P129" s="146"/>
      <c r="Q129" s="146"/>
      <c r="R129" s="146"/>
      <c r="S129" s="146"/>
      <c r="T129" s="146"/>
      <c r="U129" s="146"/>
      <c r="V129" s="146"/>
      <c r="W129" s="146"/>
      <c r="X129" s="146"/>
      <c r="Y129" s="146"/>
      <c r="Z129" s="146"/>
      <c r="AA129" s="146"/>
      <c r="AB129" s="146"/>
      <c r="AC129" s="146"/>
      <c r="AD129" s="146"/>
      <c r="AE129" s="148"/>
    </row>
    <row r="130" spans="1:31" x14ac:dyDescent="0.25">
      <c r="A130" s="262" t="s">
        <v>399</v>
      </c>
      <c r="B130" s="263"/>
      <c r="C130" s="145"/>
      <c r="D130" s="146">
        <f>+D94*$C$94+D98*$C$98+D103*$C$103+D105*$C$105</f>
        <v>0.1125</v>
      </c>
      <c r="E130" s="146">
        <f t="shared" ref="E130" si="148">+E94*$C$94+E98*$C$98+E103*$C$103+E105*$C$105</f>
        <v>4.2931818181818189E-2</v>
      </c>
      <c r="F130" s="146">
        <f t="shared" ref="F130" si="149">+E130/D130</f>
        <v>0.38161616161616169</v>
      </c>
      <c r="G130" s="146">
        <f t="shared" ref="G130:X130" si="150">+G94*$C$94+G98*$C$98+G103*$C$103+G105*$C$105</f>
        <v>0.23625000000000002</v>
      </c>
      <c r="H130" s="146">
        <f t="shared" si="150"/>
        <v>0.10326</v>
      </c>
      <c r="I130" s="124">
        <f>+H130/G130</f>
        <v>0.43707936507936507</v>
      </c>
      <c r="J130" s="146">
        <f t="shared" si="150"/>
        <v>6.4027777777777781E-2</v>
      </c>
      <c r="K130" s="146">
        <f t="shared" si="150"/>
        <v>6.4299999999999996E-2</v>
      </c>
      <c r="L130" s="124">
        <f>+K130/J130</f>
        <v>1.0042516268980477</v>
      </c>
      <c r="M130" s="146">
        <f t="shared" si="150"/>
        <v>0.18902777777777779</v>
      </c>
      <c r="N130" s="146">
        <f t="shared" si="150"/>
        <v>0.18902777777777779</v>
      </c>
      <c r="O130" s="146">
        <f>+N130/M130</f>
        <v>1</v>
      </c>
      <c r="P130" s="146">
        <f t="shared" si="150"/>
        <v>0.18902777777777779</v>
      </c>
      <c r="Q130" s="146">
        <f t="shared" si="150"/>
        <v>0.18902777777777779</v>
      </c>
      <c r="R130" s="146">
        <f>+Q130/P130</f>
        <v>1</v>
      </c>
      <c r="S130" s="146">
        <f t="shared" si="150"/>
        <v>3.4861111111111114E-2</v>
      </c>
      <c r="T130" s="146">
        <f t="shared" si="150"/>
        <v>3.4861111111111114E-2</v>
      </c>
      <c r="U130" s="146">
        <f t="shared" si="150"/>
        <v>3.4861111111111114E-2</v>
      </c>
      <c r="V130" s="146">
        <f t="shared" si="150"/>
        <v>3.4861111111111114E-2</v>
      </c>
      <c r="W130" s="146">
        <f t="shared" si="150"/>
        <v>3.4861111111111114E-2</v>
      </c>
      <c r="X130" s="146">
        <f t="shared" si="150"/>
        <v>3.4861111111111114E-2</v>
      </c>
      <c r="Y130" s="116">
        <f>+D130+G130+J130+M130+P130+S130+T130+U130+V130+W130+X130</f>
        <v>1</v>
      </c>
      <c r="Z130" s="146">
        <f t="shared" ref="Z130:AD130" si="151">+Z94*$C$94+Z98*$C$98+Z103*$C$103+Z105*$C$105</f>
        <v>0.60180555555555559</v>
      </c>
      <c r="AA130" s="146">
        <f t="shared" si="151"/>
        <v>0.39951959595959596</v>
      </c>
      <c r="AB130" s="146">
        <f t="shared" si="151"/>
        <v>0.2022859595959596</v>
      </c>
      <c r="AC130" s="146">
        <f t="shared" si="151"/>
        <v>0.18902777777777779</v>
      </c>
      <c r="AD130" s="146">
        <f t="shared" si="151"/>
        <v>0.20916666666666672</v>
      </c>
      <c r="AE130" s="148"/>
    </row>
    <row r="131" spans="1:31" x14ac:dyDescent="0.25">
      <c r="H131" s="126"/>
    </row>
    <row r="132" spans="1:31" x14ac:dyDescent="0.25">
      <c r="H132" s="126"/>
      <c r="AD132" s="127">
        <f>+AD130+AC130+Z130</f>
        <v>1</v>
      </c>
    </row>
    <row r="133" spans="1:31" ht="18.75" x14ac:dyDescent="0.3">
      <c r="A133" s="271" t="s">
        <v>373</v>
      </c>
      <c r="B133" s="271"/>
      <c r="C133" s="271"/>
      <c r="D133" s="271"/>
      <c r="E133" s="271"/>
      <c r="F133" s="271"/>
      <c r="G133" s="271"/>
      <c r="H133" s="271"/>
      <c r="I133" s="271"/>
      <c r="J133" s="271"/>
      <c r="K133" s="271"/>
      <c r="L133" s="271"/>
      <c r="M133" s="271"/>
      <c r="N133" s="271"/>
      <c r="O133" s="271"/>
      <c r="P133" s="271"/>
      <c r="Q133" s="271"/>
      <c r="R133" s="271"/>
      <c r="S133" s="271"/>
      <c r="T133" s="271"/>
      <c r="U133" s="271"/>
      <c r="V133" s="271"/>
      <c r="W133" s="271"/>
      <c r="X133" s="271"/>
      <c r="Y133" s="271"/>
    </row>
    <row r="134" spans="1:31" ht="18.75" x14ac:dyDescent="0.3">
      <c r="A134" s="271" t="s">
        <v>400</v>
      </c>
      <c r="B134" s="271"/>
      <c r="C134" s="271"/>
      <c r="D134" s="271"/>
      <c r="E134" s="271"/>
      <c r="F134" s="271"/>
      <c r="G134" s="271"/>
      <c r="H134" s="271"/>
      <c r="I134" s="271"/>
      <c r="J134" s="271"/>
      <c r="K134" s="271"/>
      <c r="L134" s="271"/>
      <c r="M134" s="271"/>
      <c r="N134" s="271"/>
      <c r="O134" s="271"/>
      <c r="P134" s="271"/>
      <c r="Q134" s="271"/>
      <c r="R134" s="271"/>
      <c r="S134" s="271"/>
      <c r="T134" s="271"/>
      <c r="U134" s="271"/>
      <c r="V134" s="271"/>
      <c r="W134" s="271"/>
      <c r="X134" s="271"/>
      <c r="Y134" s="271"/>
    </row>
    <row r="135" spans="1:31" ht="18.75" x14ac:dyDescent="0.3">
      <c r="A135" s="271" t="s">
        <v>377</v>
      </c>
      <c r="B135" s="271"/>
      <c r="C135" s="271"/>
      <c r="D135" s="271"/>
      <c r="E135" s="271"/>
      <c r="F135" s="271"/>
      <c r="G135" s="271"/>
      <c r="H135" s="271"/>
      <c r="I135" s="271"/>
      <c r="J135" s="271"/>
      <c r="K135" s="271"/>
      <c r="L135" s="271"/>
      <c r="M135" s="271"/>
      <c r="N135" s="271"/>
      <c r="O135" s="271"/>
      <c r="P135" s="271"/>
      <c r="Q135" s="271"/>
      <c r="R135" s="271"/>
      <c r="S135" s="271"/>
      <c r="T135" s="271"/>
      <c r="U135" s="271"/>
      <c r="V135" s="271"/>
      <c r="W135" s="271"/>
      <c r="X135" s="271"/>
      <c r="Y135" s="271"/>
    </row>
    <row r="136" spans="1:31" ht="42.75" customHeight="1" x14ac:dyDescent="0.25">
      <c r="A136" s="280" t="s">
        <v>486</v>
      </c>
      <c r="B136" s="280"/>
      <c r="C136" s="280"/>
      <c r="D136" s="280"/>
      <c r="E136" s="280"/>
      <c r="F136" s="280"/>
      <c r="G136" s="280"/>
      <c r="H136" s="280"/>
      <c r="I136" s="280"/>
      <c r="J136" s="280"/>
      <c r="K136" s="280"/>
      <c r="L136" s="280"/>
      <c r="M136" s="280"/>
      <c r="N136" s="280"/>
      <c r="O136" s="280"/>
      <c r="P136" s="280"/>
      <c r="Q136" s="280"/>
      <c r="R136" s="280"/>
      <c r="S136" s="280"/>
      <c r="T136" s="280"/>
      <c r="U136" s="280"/>
      <c r="V136" s="280"/>
      <c r="W136" s="280"/>
      <c r="X136" s="280"/>
      <c r="Y136" s="280"/>
    </row>
    <row r="137" spans="1:31" ht="18.75" x14ac:dyDescent="0.3">
      <c r="A137" s="271" t="s">
        <v>378</v>
      </c>
      <c r="B137" s="271"/>
      <c r="C137" s="271"/>
      <c r="D137" s="271"/>
      <c r="E137" s="271"/>
      <c r="F137" s="271"/>
      <c r="G137" s="271"/>
      <c r="H137" s="271"/>
      <c r="I137" s="271"/>
      <c r="J137" s="271"/>
      <c r="K137" s="271"/>
      <c r="L137" s="271"/>
      <c r="M137" s="271"/>
      <c r="N137" s="271"/>
      <c r="O137" s="271"/>
      <c r="P137" s="271"/>
      <c r="Q137" s="271"/>
      <c r="R137" s="271"/>
      <c r="S137" s="271"/>
      <c r="T137" s="271"/>
      <c r="U137" s="271"/>
      <c r="V137" s="271"/>
      <c r="W137" s="271"/>
      <c r="X137" s="271"/>
      <c r="Y137" s="271"/>
    </row>
    <row r="138" spans="1:31" ht="18.75" x14ac:dyDescent="0.3">
      <c r="A138" s="271"/>
      <c r="B138" s="271"/>
      <c r="C138" s="271"/>
      <c r="D138" s="271"/>
      <c r="E138" s="271"/>
      <c r="F138" s="271"/>
      <c r="G138" s="271"/>
      <c r="H138" s="271"/>
      <c r="I138" s="271"/>
      <c r="J138" s="271"/>
      <c r="K138" s="271"/>
      <c r="L138" s="271"/>
      <c r="M138" s="271"/>
      <c r="N138" s="271"/>
      <c r="O138" s="271"/>
      <c r="P138" s="271"/>
      <c r="Q138" s="271"/>
      <c r="R138" s="271"/>
      <c r="S138" s="271"/>
      <c r="T138" s="271"/>
      <c r="U138" s="271"/>
      <c r="V138" s="271"/>
      <c r="W138" s="271"/>
      <c r="X138" s="271"/>
      <c r="Y138" s="271"/>
    </row>
    <row r="139" spans="1:31" ht="15" customHeight="1" x14ac:dyDescent="0.25">
      <c r="A139" s="272" t="s">
        <v>402</v>
      </c>
      <c r="B139" s="272" t="s">
        <v>403</v>
      </c>
      <c r="C139" s="272" t="s">
        <v>379</v>
      </c>
      <c r="D139" s="262" t="s">
        <v>404</v>
      </c>
      <c r="E139" s="274"/>
      <c r="F139" s="274"/>
      <c r="G139" s="274"/>
      <c r="H139" s="274"/>
      <c r="I139" s="274"/>
      <c r="J139" s="274"/>
      <c r="K139" s="274"/>
      <c r="L139" s="274"/>
      <c r="M139" s="274"/>
      <c r="N139" s="274"/>
      <c r="O139" s="274"/>
      <c r="P139" s="274"/>
      <c r="Q139" s="274"/>
      <c r="R139" s="274"/>
      <c r="S139" s="274"/>
      <c r="T139" s="274"/>
      <c r="U139" s="274"/>
      <c r="V139" s="274"/>
      <c r="W139" s="274"/>
      <c r="X139" s="274"/>
      <c r="Y139" s="263"/>
      <c r="Z139" s="264" t="s">
        <v>381</v>
      </c>
      <c r="AA139" s="264" t="s">
        <v>382</v>
      </c>
      <c r="AB139" s="264" t="s">
        <v>383</v>
      </c>
      <c r="AC139" s="265" t="s">
        <v>384</v>
      </c>
      <c r="AD139" s="266" t="s">
        <v>385</v>
      </c>
      <c r="AE139" s="267" t="s">
        <v>386</v>
      </c>
    </row>
    <row r="140" spans="1:31" x14ac:dyDescent="0.25">
      <c r="A140" s="273" t="s">
        <v>402</v>
      </c>
      <c r="B140" s="273"/>
      <c r="C140" s="273" t="s">
        <v>379</v>
      </c>
      <c r="D140" s="109">
        <v>2012</v>
      </c>
      <c r="E140" s="109" t="s">
        <v>387</v>
      </c>
      <c r="F140" s="109" t="s">
        <v>388</v>
      </c>
      <c r="G140" s="109">
        <v>2013</v>
      </c>
      <c r="H140" s="109" t="s">
        <v>387</v>
      </c>
      <c r="I140" s="109" t="s">
        <v>388</v>
      </c>
      <c r="J140" s="109">
        <v>2014</v>
      </c>
      <c r="K140" s="109" t="s">
        <v>387</v>
      </c>
      <c r="L140" s="109" t="s">
        <v>388</v>
      </c>
      <c r="M140" s="109">
        <v>2015</v>
      </c>
      <c r="N140" s="109" t="s">
        <v>387</v>
      </c>
      <c r="O140" s="109" t="s">
        <v>388</v>
      </c>
      <c r="P140" s="109">
        <v>2016</v>
      </c>
      <c r="Q140" s="109" t="s">
        <v>387</v>
      </c>
      <c r="R140" s="109" t="s">
        <v>388</v>
      </c>
      <c r="S140" s="109">
        <v>2017</v>
      </c>
      <c r="T140" s="109">
        <v>2018</v>
      </c>
      <c r="U140" s="109">
        <v>2019</v>
      </c>
      <c r="V140" s="109">
        <v>2020</v>
      </c>
      <c r="W140" s="109">
        <v>2021</v>
      </c>
      <c r="X140" s="109">
        <v>2022</v>
      </c>
      <c r="Y140" s="109" t="s">
        <v>389</v>
      </c>
      <c r="Z140" s="264"/>
      <c r="AA140" s="264"/>
      <c r="AB140" s="264"/>
      <c r="AC140" s="265"/>
      <c r="AD140" s="266"/>
      <c r="AE140" s="267"/>
    </row>
    <row r="141" spans="1:31" ht="30" x14ac:dyDescent="0.25">
      <c r="A141" s="168"/>
      <c r="B141" s="169" t="s">
        <v>487</v>
      </c>
      <c r="C141" s="163">
        <v>0.5</v>
      </c>
      <c r="D141" s="164">
        <f>+D142*$C$142+D143*$C$143+D144*$C$144+D145*$C$145</f>
        <v>0.29545454545454541</v>
      </c>
      <c r="E141" s="164">
        <f>+E142*$C$142+E143*$C$143+E144*$C$144+E145*$C$145</f>
        <v>0.29545454545454541</v>
      </c>
      <c r="F141" s="118">
        <f t="shared" ref="F141:F142" si="152">+E141/D141</f>
        <v>1</v>
      </c>
      <c r="G141" s="164">
        <f t="shared" ref="G141:X141" si="153">+G142*$C$142+G143*$C$143+G144*$C$144+G145*$C$145</f>
        <v>0.29545454545454541</v>
      </c>
      <c r="H141" s="164">
        <f t="shared" si="153"/>
        <v>4.5454545454545456E-2</v>
      </c>
      <c r="I141" s="118">
        <f>+H141/G141</f>
        <v>0.15384615384615388</v>
      </c>
      <c r="J141" s="164">
        <f t="shared" si="153"/>
        <v>4.5454545454545456E-2</v>
      </c>
      <c r="K141" s="164">
        <f t="shared" si="153"/>
        <v>4.4999999999999998E-2</v>
      </c>
      <c r="L141" s="118">
        <f>+K141/J141</f>
        <v>0.99</v>
      </c>
      <c r="M141" s="164">
        <f t="shared" si="153"/>
        <v>4.5454545454545456E-2</v>
      </c>
      <c r="N141" s="164">
        <f t="shared" si="153"/>
        <v>2.7272727272727268E-2</v>
      </c>
      <c r="O141" s="164">
        <f>+N141/M141</f>
        <v>0.59999999999999987</v>
      </c>
      <c r="P141" s="164">
        <f t="shared" si="153"/>
        <v>4.5454545454545456E-2</v>
      </c>
      <c r="Q141" s="164">
        <f t="shared" si="153"/>
        <v>4.5454545454545456E-2</v>
      </c>
      <c r="R141" s="153">
        <f>+Q141/P141</f>
        <v>1</v>
      </c>
      <c r="S141" s="164">
        <f t="shared" si="153"/>
        <v>4.5454545454545456E-2</v>
      </c>
      <c r="T141" s="164">
        <f t="shared" si="153"/>
        <v>4.5454545454545456E-2</v>
      </c>
      <c r="U141" s="164">
        <f t="shared" si="153"/>
        <v>4.5454545454545456E-2</v>
      </c>
      <c r="V141" s="164">
        <f t="shared" si="153"/>
        <v>4.5454545454545456E-2</v>
      </c>
      <c r="W141" s="164">
        <f t="shared" si="153"/>
        <v>4.5454545454545456E-2</v>
      </c>
      <c r="X141" s="164">
        <f t="shared" si="153"/>
        <v>4.5454545454545456E-2</v>
      </c>
      <c r="Y141" s="116">
        <f t="shared" ref="Y141:Y163" si="154">+D141+G141+J141+M141+P141+S141+T141+U141+V141+W141+X141</f>
        <v>0.99999999999999956</v>
      </c>
      <c r="Z141" s="164">
        <f t="shared" ref="Z141:AD141" si="155">+Z142*$C$142+Z143*$C$143+Z144*$C$144+Z145*$C$145</f>
        <v>0.68181818181818188</v>
      </c>
      <c r="AA141" s="164">
        <f t="shared" si="155"/>
        <v>0.41318181818181821</v>
      </c>
      <c r="AB141" s="164">
        <f t="shared" si="155"/>
        <v>0.26863636363636356</v>
      </c>
      <c r="AC141" s="164">
        <f t="shared" si="155"/>
        <v>4.5454545454545456E-2</v>
      </c>
      <c r="AD141" s="164">
        <f t="shared" si="155"/>
        <v>0.27272727272727276</v>
      </c>
      <c r="AE141" s="165"/>
    </row>
    <row r="142" spans="1:31" ht="30" hidden="1" x14ac:dyDescent="0.25">
      <c r="A142" s="76" t="s">
        <v>488</v>
      </c>
      <c r="B142" s="89" t="s">
        <v>307</v>
      </c>
      <c r="C142" s="135">
        <v>0.25</v>
      </c>
      <c r="D142" s="70">
        <v>1</v>
      </c>
      <c r="E142" s="70">
        <v>1</v>
      </c>
      <c r="F142" s="118">
        <f t="shared" si="152"/>
        <v>1</v>
      </c>
      <c r="G142" s="70"/>
      <c r="H142" s="70"/>
      <c r="I142" s="113" t="e">
        <f t="shared" ref="I142:I145" si="156">+H142/G142</f>
        <v>#DIV/0!</v>
      </c>
      <c r="J142" s="70"/>
      <c r="K142" s="70"/>
      <c r="L142" s="113"/>
      <c r="M142" s="70"/>
      <c r="N142" s="70"/>
      <c r="O142" s="70"/>
      <c r="P142" s="70"/>
      <c r="Q142" s="70"/>
      <c r="R142" s="70"/>
      <c r="S142" s="70"/>
      <c r="T142" s="70"/>
      <c r="U142" s="70"/>
      <c r="V142" s="70"/>
      <c r="W142" s="70"/>
      <c r="X142" s="70"/>
      <c r="Y142" s="116">
        <f t="shared" si="154"/>
        <v>1</v>
      </c>
      <c r="Z142" s="113">
        <f t="shared" ref="Z142:AA145" si="157">+D142+G142+J142+M142</f>
        <v>1</v>
      </c>
      <c r="AA142" s="113">
        <f t="shared" si="157"/>
        <v>1</v>
      </c>
      <c r="AB142" s="113">
        <f t="shared" ref="AB142:AB145" si="158">+Z142-AA142</f>
        <v>0</v>
      </c>
      <c r="AC142" s="113">
        <f t="shared" ref="AC142:AC145" si="159">+P142</f>
        <v>0</v>
      </c>
      <c r="AD142" s="113">
        <f t="shared" ref="AD142:AD145" si="160">+S142+T142+U142+V142+W142+X142</f>
        <v>0</v>
      </c>
      <c r="AE142" s="117"/>
    </row>
    <row r="143" spans="1:31" ht="60" hidden="1" x14ac:dyDescent="0.25">
      <c r="A143" s="76" t="s">
        <v>489</v>
      </c>
      <c r="B143" s="89" t="s">
        <v>309</v>
      </c>
      <c r="C143" s="135">
        <v>0.25</v>
      </c>
      <c r="D143" s="61"/>
      <c r="E143" s="61"/>
      <c r="F143" s="118"/>
      <c r="G143" s="61">
        <v>1</v>
      </c>
      <c r="H143" s="70"/>
      <c r="I143" s="113">
        <f t="shared" si="156"/>
        <v>0</v>
      </c>
      <c r="J143" s="61"/>
      <c r="K143" s="61"/>
      <c r="L143" s="113"/>
      <c r="M143" s="61"/>
      <c r="N143" s="61"/>
      <c r="O143" s="61"/>
      <c r="P143" s="61"/>
      <c r="Q143" s="61"/>
      <c r="R143" s="61"/>
      <c r="S143" s="61"/>
      <c r="T143" s="61"/>
      <c r="U143" s="61"/>
      <c r="V143" s="61"/>
      <c r="W143" s="61"/>
      <c r="X143" s="61"/>
      <c r="Y143" s="116">
        <f t="shared" si="154"/>
        <v>1</v>
      </c>
      <c r="Z143" s="113">
        <f t="shared" si="157"/>
        <v>1</v>
      </c>
      <c r="AA143" s="113">
        <f t="shared" si="157"/>
        <v>0</v>
      </c>
      <c r="AB143" s="113">
        <f t="shared" si="158"/>
        <v>1</v>
      </c>
      <c r="AC143" s="113">
        <f t="shared" si="159"/>
        <v>0</v>
      </c>
      <c r="AD143" s="113">
        <f t="shared" si="160"/>
        <v>0</v>
      </c>
      <c r="AE143" s="117"/>
    </row>
    <row r="144" spans="1:31" ht="45" x14ac:dyDescent="0.25">
      <c r="A144" s="76" t="s">
        <v>490</v>
      </c>
      <c r="B144" s="134" t="s">
        <v>311</v>
      </c>
      <c r="C144" s="135">
        <v>0.25</v>
      </c>
      <c r="D144" s="61">
        <v>9.0909090909090912E-2</v>
      </c>
      <c r="E144" s="61">
        <v>9.0909090909090912E-2</v>
      </c>
      <c r="F144" s="118">
        <f t="shared" ref="F144:F150" si="161">+E144/D144</f>
        <v>1</v>
      </c>
      <c r="G144" s="61">
        <v>9.0909090909090912E-2</v>
      </c>
      <c r="H144" s="61">
        <v>9.0909090909090912E-2</v>
      </c>
      <c r="I144" s="113">
        <f t="shared" si="156"/>
        <v>1</v>
      </c>
      <c r="J144" s="61">
        <v>9.0909090909090912E-2</v>
      </c>
      <c r="K144" s="61">
        <v>0.09</v>
      </c>
      <c r="L144" s="113">
        <f t="shared" ref="L144:L145" si="162">+K144/J144</f>
        <v>0.99</v>
      </c>
      <c r="M144" s="61">
        <v>9.0909090909090912E-2</v>
      </c>
      <c r="N144" s="61">
        <f>9.09090909090909%*60%</f>
        <v>5.4545454545454536E-2</v>
      </c>
      <c r="O144" s="61">
        <f t="shared" ref="O144:O145" si="163">+N144/M144</f>
        <v>0.59999999999999987</v>
      </c>
      <c r="P144" s="61">
        <v>9.0909090909090912E-2</v>
      </c>
      <c r="Q144" s="61">
        <v>9.0909090909090912E-2</v>
      </c>
      <c r="R144" s="113">
        <f t="shared" ref="R144:R145" si="164">+Q144/P144</f>
        <v>1</v>
      </c>
      <c r="S144" s="61">
        <v>9.0909090909090912E-2</v>
      </c>
      <c r="T144" s="61">
        <v>9.0909090909090912E-2</v>
      </c>
      <c r="U144" s="61">
        <v>9.0909090909090912E-2</v>
      </c>
      <c r="V144" s="61">
        <v>9.0909090909090912E-2</v>
      </c>
      <c r="W144" s="61">
        <v>9.0909090909090912E-2</v>
      </c>
      <c r="X144" s="61">
        <v>9.0909090909090912E-2</v>
      </c>
      <c r="Y144" s="116">
        <f t="shared" si="154"/>
        <v>1.0000000000000002</v>
      </c>
      <c r="Z144" s="113">
        <f t="shared" si="157"/>
        <v>0.36363636363636365</v>
      </c>
      <c r="AA144" s="113">
        <f t="shared" si="157"/>
        <v>0.32636363636363641</v>
      </c>
      <c r="AB144" s="113">
        <f t="shared" si="158"/>
        <v>3.7272727272727235E-2</v>
      </c>
      <c r="AC144" s="113">
        <f t="shared" si="159"/>
        <v>9.0909090909090912E-2</v>
      </c>
      <c r="AD144" s="113">
        <f t="shared" si="160"/>
        <v>0.54545454545454553</v>
      </c>
      <c r="AE144" s="117" t="s">
        <v>491</v>
      </c>
    </row>
    <row r="145" spans="1:31" ht="45" x14ac:dyDescent="0.25">
      <c r="A145" s="76" t="s">
        <v>492</v>
      </c>
      <c r="B145" s="89" t="s">
        <v>317</v>
      </c>
      <c r="C145" s="135">
        <v>0.25</v>
      </c>
      <c r="D145" s="61">
        <v>9.0909090909090912E-2</v>
      </c>
      <c r="E145" s="61">
        <v>9.0909090909090912E-2</v>
      </c>
      <c r="F145" s="118">
        <f t="shared" si="161"/>
        <v>1</v>
      </c>
      <c r="G145" s="61">
        <v>9.0909090909090912E-2</v>
      </c>
      <c r="H145" s="61">
        <v>9.0909090909090912E-2</v>
      </c>
      <c r="I145" s="113">
        <f t="shared" si="156"/>
        <v>1</v>
      </c>
      <c r="J145" s="61">
        <v>9.0909090909090912E-2</v>
      </c>
      <c r="K145" s="61">
        <v>0.09</v>
      </c>
      <c r="L145" s="113">
        <f t="shared" si="162"/>
        <v>0.99</v>
      </c>
      <c r="M145" s="61">
        <v>9.0909090909090912E-2</v>
      </c>
      <c r="N145" s="61">
        <f>9.09090909090909%*60%</f>
        <v>5.4545454545454536E-2</v>
      </c>
      <c r="O145" s="61">
        <f t="shared" si="163"/>
        <v>0.59999999999999987</v>
      </c>
      <c r="P145" s="61">
        <v>9.0909090909090912E-2</v>
      </c>
      <c r="Q145" s="61">
        <v>9.0909090909090912E-2</v>
      </c>
      <c r="R145" s="113">
        <f t="shared" si="164"/>
        <v>1</v>
      </c>
      <c r="S145" s="61">
        <v>9.0909090909090912E-2</v>
      </c>
      <c r="T145" s="61">
        <v>9.0909090909090912E-2</v>
      </c>
      <c r="U145" s="61">
        <v>9.0909090909090912E-2</v>
      </c>
      <c r="V145" s="61">
        <v>9.0909090909090912E-2</v>
      </c>
      <c r="W145" s="61">
        <v>9.0909090909090912E-2</v>
      </c>
      <c r="X145" s="61">
        <v>9.0909090909090912E-2</v>
      </c>
      <c r="Y145" s="116">
        <f t="shared" si="154"/>
        <v>1.0000000000000002</v>
      </c>
      <c r="Z145" s="113">
        <f t="shared" si="157"/>
        <v>0.36363636363636365</v>
      </c>
      <c r="AA145" s="113">
        <f t="shared" si="157"/>
        <v>0.32636363636363641</v>
      </c>
      <c r="AB145" s="113">
        <f t="shared" si="158"/>
        <v>3.7272727272727235E-2</v>
      </c>
      <c r="AC145" s="113">
        <f t="shared" si="159"/>
        <v>9.0909090909090912E-2</v>
      </c>
      <c r="AD145" s="113">
        <f t="shared" si="160"/>
        <v>0.54545454545454553</v>
      </c>
      <c r="AE145" s="117" t="s">
        <v>491</v>
      </c>
    </row>
    <row r="146" spans="1:31" ht="30" x14ac:dyDescent="0.25">
      <c r="A146" s="168"/>
      <c r="B146" s="169" t="s">
        <v>493</v>
      </c>
      <c r="C146" s="163">
        <v>0.25</v>
      </c>
      <c r="D146" s="164">
        <f>+D147*$C$147+D148*$C$148+D149*$C$149+D150*$C$150+D151*$C$151</f>
        <v>0.66363636363636358</v>
      </c>
      <c r="E146" s="164">
        <f>+E147*$C$147+E148*$C$148+E149*$C$149+E150*$C$150+E151*$C$151</f>
        <v>0.46363636363636362</v>
      </c>
      <c r="F146" s="118">
        <f t="shared" si="161"/>
        <v>0.69863013698630139</v>
      </c>
      <c r="G146" s="164">
        <f t="shared" ref="G146:X146" si="165">+G147*$C$147+G148*$C$148+G149*$C$149+G150*$C$150+G151*$C$151</f>
        <v>3.3636363636363638E-2</v>
      </c>
      <c r="H146" s="164">
        <f t="shared" si="165"/>
        <v>3.3636363636363638E-2</v>
      </c>
      <c r="I146" s="118">
        <f>+H146/G146</f>
        <v>1</v>
      </c>
      <c r="J146" s="164">
        <f t="shared" si="165"/>
        <v>3.3636363636363638E-2</v>
      </c>
      <c r="K146" s="164">
        <f t="shared" si="165"/>
        <v>1.35E-2</v>
      </c>
      <c r="L146" s="118">
        <f>+K146/J146</f>
        <v>0.4013513513513513</v>
      </c>
      <c r="M146" s="164">
        <f t="shared" si="165"/>
        <v>3.3636363636363638E-2</v>
      </c>
      <c r="N146" s="164">
        <f t="shared" si="165"/>
        <v>3.3636363636363638E-2</v>
      </c>
      <c r="O146" s="164">
        <f>+N146/M146</f>
        <v>1</v>
      </c>
      <c r="P146" s="164">
        <f t="shared" si="165"/>
        <v>3.3636363636363638E-2</v>
      </c>
      <c r="Q146" s="164">
        <f t="shared" si="165"/>
        <v>3.3636363636363638E-2</v>
      </c>
      <c r="R146" s="153">
        <f>+Q146/P146</f>
        <v>1</v>
      </c>
      <c r="S146" s="164">
        <f t="shared" si="165"/>
        <v>3.3636363636363638E-2</v>
      </c>
      <c r="T146" s="164">
        <f t="shared" si="165"/>
        <v>3.3636363636363638E-2</v>
      </c>
      <c r="U146" s="164">
        <f t="shared" si="165"/>
        <v>3.3636363636363638E-2</v>
      </c>
      <c r="V146" s="164">
        <f t="shared" si="165"/>
        <v>3.3636363636363638E-2</v>
      </c>
      <c r="W146" s="164">
        <f t="shared" si="165"/>
        <v>3.3636363636363638E-2</v>
      </c>
      <c r="X146" s="164">
        <f t="shared" si="165"/>
        <v>3.3636363636363638E-2</v>
      </c>
      <c r="Y146" s="116">
        <f t="shared" si="154"/>
        <v>1.0000000000000004</v>
      </c>
      <c r="Z146" s="164">
        <f t="shared" ref="Z146:AD146" si="166">+Z147*$C$147+Z148*$C$148+Z149*$C$149+Z150*$C$150+Z151*$C$151</f>
        <v>0.76454545454545464</v>
      </c>
      <c r="AA146" s="164">
        <f t="shared" si="166"/>
        <v>0.54440909090909095</v>
      </c>
      <c r="AB146" s="164">
        <f t="shared" si="166"/>
        <v>0.22013636363636363</v>
      </c>
      <c r="AC146" s="164">
        <f t="shared" si="166"/>
        <v>3.3636363636363638E-2</v>
      </c>
      <c r="AD146" s="164">
        <f t="shared" si="166"/>
        <v>0.20181818181818184</v>
      </c>
      <c r="AE146" s="165"/>
    </row>
    <row r="147" spans="1:31" ht="30" hidden="1" customHeight="1" x14ac:dyDescent="0.25">
      <c r="A147" s="76" t="s">
        <v>494</v>
      </c>
      <c r="B147" s="89" t="s">
        <v>321</v>
      </c>
      <c r="C147" s="135">
        <v>0.25</v>
      </c>
      <c r="D147" s="61">
        <v>1</v>
      </c>
      <c r="E147" s="61">
        <v>1</v>
      </c>
      <c r="F147" s="118">
        <f t="shared" si="161"/>
        <v>1</v>
      </c>
      <c r="G147" s="61"/>
      <c r="H147" s="70"/>
      <c r="I147" s="113" t="e">
        <f t="shared" ref="I147:I151" si="167">+H147/G147</f>
        <v>#DIV/0!</v>
      </c>
      <c r="J147" s="61"/>
      <c r="K147" s="61"/>
      <c r="L147" s="113"/>
      <c r="M147" s="61"/>
      <c r="N147" s="61"/>
      <c r="O147" s="61"/>
      <c r="P147" s="61"/>
      <c r="Q147" s="61"/>
      <c r="R147" s="61"/>
      <c r="S147" s="61"/>
      <c r="T147" s="61"/>
      <c r="U147" s="61"/>
      <c r="V147" s="61"/>
      <c r="W147" s="61"/>
      <c r="X147" s="61"/>
      <c r="Y147" s="116">
        <f t="shared" si="154"/>
        <v>1</v>
      </c>
      <c r="Z147" s="113">
        <f t="shared" ref="Z147:AA151" si="168">+D147+G147+J147+M147</f>
        <v>1</v>
      </c>
      <c r="AA147" s="113">
        <f t="shared" si="168"/>
        <v>1</v>
      </c>
      <c r="AB147" s="113">
        <f t="shared" ref="AB147:AB151" si="169">+Z147-AA147</f>
        <v>0</v>
      </c>
      <c r="AC147" s="113">
        <f t="shared" ref="AC147:AC151" si="170">+P147</f>
        <v>0</v>
      </c>
      <c r="AD147" s="113">
        <f t="shared" ref="AD147:AD151" si="171">+S147+T147+U147+V147+W147+X147</f>
        <v>0</v>
      </c>
      <c r="AE147" s="117"/>
    </row>
    <row r="148" spans="1:31" ht="30" hidden="1" customHeight="1" x14ac:dyDescent="0.25">
      <c r="A148" s="76" t="s">
        <v>495</v>
      </c>
      <c r="B148" s="89" t="s">
        <v>496</v>
      </c>
      <c r="C148" s="135">
        <v>0.15</v>
      </c>
      <c r="D148" s="61">
        <v>1</v>
      </c>
      <c r="E148" s="61">
        <v>0.5</v>
      </c>
      <c r="F148" s="118">
        <f t="shared" si="161"/>
        <v>0.5</v>
      </c>
      <c r="G148" s="61"/>
      <c r="H148" s="70"/>
      <c r="I148" s="113" t="e">
        <f t="shared" si="167"/>
        <v>#DIV/0!</v>
      </c>
      <c r="J148" s="61"/>
      <c r="K148" s="61"/>
      <c r="L148" s="113"/>
      <c r="M148" s="61"/>
      <c r="N148" s="61"/>
      <c r="O148" s="61"/>
      <c r="P148" s="61"/>
      <c r="Q148" s="61"/>
      <c r="R148" s="61"/>
      <c r="S148" s="61"/>
      <c r="T148" s="61"/>
      <c r="U148" s="61"/>
      <c r="V148" s="61"/>
      <c r="W148" s="61"/>
      <c r="X148" s="61"/>
      <c r="Y148" s="116">
        <f t="shared" si="154"/>
        <v>1</v>
      </c>
      <c r="Z148" s="113">
        <f t="shared" si="168"/>
        <v>1</v>
      </c>
      <c r="AA148" s="113">
        <f t="shared" si="168"/>
        <v>0.5</v>
      </c>
      <c r="AB148" s="113">
        <f t="shared" si="169"/>
        <v>0.5</v>
      </c>
      <c r="AC148" s="113">
        <f t="shared" si="170"/>
        <v>0</v>
      </c>
      <c r="AD148" s="113">
        <f t="shared" si="171"/>
        <v>0</v>
      </c>
      <c r="AE148" s="117"/>
    </row>
    <row r="149" spans="1:31" ht="45" x14ac:dyDescent="0.25">
      <c r="A149" s="76" t="s">
        <v>497</v>
      </c>
      <c r="B149" s="89" t="s">
        <v>323</v>
      </c>
      <c r="C149" s="135">
        <v>0.15</v>
      </c>
      <c r="D149" s="61">
        <v>9.0909090909090912E-2</v>
      </c>
      <c r="E149" s="61">
        <v>9.0909090909090912E-2</v>
      </c>
      <c r="F149" s="118">
        <f t="shared" si="161"/>
        <v>1</v>
      </c>
      <c r="G149" s="61">
        <v>9.0909090909090912E-2</v>
      </c>
      <c r="H149" s="61">
        <v>9.0909090909090912E-2</v>
      </c>
      <c r="I149" s="113">
        <f t="shared" si="167"/>
        <v>1</v>
      </c>
      <c r="J149" s="61">
        <v>9.0909090909090912E-2</v>
      </c>
      <c r="K149" s="61">
        <v>0.09</v>
      </c>
      <c r="L149" s="113">
        <f t="shared" ref="L149:L151" si="172">+K149/J149</f>
        <v>0.99</v>
      </c>
      <c r="M149" s="61">
        <v>9.0909090909090912E-2</v>
      </c>
      <c r="N149" s="61">
        <v>9.0909090909090912E-2</v>
      </c>
      <c r="O149" s="61">
        <f>+N149/M149</f>
        <v>1</v>
      </c>
      <c r="P149" s="61">
        <v>9.0909090909090912E-2</v>
      </c>
      <c r="Q149" s="61">
        <v>9.0909090909090912E-2</v>
      </c>
      <c r="R149" s="113">
        <f t="shared" ref="R149" si="173">+Q149/P149</f>
        <v>1</v>
      </c>
      <c r="S149" s="61">
        <v>9.0909090909090912E-2</v>
      </c>
      <c r="T149" s="61">
        <v>9.0909090909090912E-2</v>
      </c>
      <c r="U149" s="61">
        <v>9.0909090909090912E-2</v>
      </c>
      <c r="V149" s="61">
        <v>9.0909090909090912E-2</v>
      </c>
      <c r="W149" s="61">
        <v>9.0909090909090912E-2</v>
      </c>
      <c r="X149" s="61">
        <v>9.0909090909090912E-2</v>
      </c>
      <c r="Y149" s="116">
        <f t="shared" si="154"/>
        <v>1.0000000000000002</v>
      </c>
      <c r="Z149" s="113">
        <f t="shared" si="168"/>
        <v>0.36363636363636365</v>
      </c>
      <c r="AA149" s="113">
        <f t="shared" si="168"/>
        <v>0.36272727272727279</v>
      </c>
      <c r="AB149" s="113">
        <f t="shared" si="169"/>
        <v>9.0909090909085943E-4</v>
      </c>
      <c r="AC149" s="113">
        <f t="shared" si="170"/>
        <v>9.0909090909090912E-2</v>
      </c>
      <c r="AD149" s="113">
        <f t="shared" si="171"/>
        <v>0.54545454545454553</v>
      </c>
      <c r="AE149" s="117" t="s">
        <v>491</v>
      </c>
    </row>
    <row r="150" spans="1:31" ht="45" hidden="1" customHeight="1" x14ac:dyDescent="0.25">
      <c r="A150" s="76" t="s">
        <v>498</v>
      </c>
      <c r="B150" s="89" t="s">
        <v>328</v>
      </c>
      <c r="C150" s="135">
        <v>0.25</v>
      </c>
      <c r="D150" s="61">
        <v>1</v>
      </c>
      <c r="E150" s="61">
        <v>0.5</v>
      </c>
      <c r="F150" s="118">
        <f t="shared" si="161"/>
        <v>0.5</v>
      </c>
      <c r="G150" s="61"/>
      <c r="H150" s="70"/>
      <c r="I150" s="113" t="e">
        <f t="shared" si="167"/>
        <v>#DIV/0!</v>
      </c>
      <c r="J150" s="61"/>
      <c r="K150" s="61"/>
      <c r="L150" s="113"/>
      <c r="M150" s="61"/>
      <c r="N150" s="61"/>
      <c r="O150" s="61"/>
      <c r="P150" s="61"/>
      <c r="Q150" s="61"/>
      <c r="R150" s="61"/>
      <c r="S150" s="61"/>
      <c r="T150" s="61"/>
      <c r="U150" s="61"/>
      <c r="V150" s="61"/>
      <c r="W150" s="61"/>
      <c r="X150" s="61"/>
      <c r="Y150" s="116">
        <f t="shared" si="154"/>
        <v>1</v>
      </c>
      <c r="Z150" s="113">
        <f t="shared" si="168"/>
        <v>1</v>
      </c>
      <c r="AA150" s="113">
        <f t="shared" si="168"/>
        <v>0.5</v>
      </c>
      <c r="AB150" s="113">
        <f t="shared" si="169"/>
        <v>0.5</v>
      </c>
      <c r="AC150" s="113">
        <f t="shared" si="170"/>
        <v>0</v>
      </c>
      <c r="AD150" s="113">
        <f t="shared" si="171"/>
        <v>0</v>
      </c>
      <c r="AE150" s="117"/>
    </row>
    <row r="151" spans="1:31" ht="45" x14ac:dyDescent="0.25">
      <c r="A151" s="76" t="s">
        <v>499</v>
      </c>
      <c r="B151" s="89" t="s">
        <v>329</v>
      </c>
      <c r="C151" s="135">
        <v>0.2</v>
      </c>
      <c r="D151" s="61"/>
      <c r="E151" s="61"/>
      <c r="F151" s="118"/>
      <c r="G151" s="61">
        <v>0.1</v>
      </c>
      <c r="H151" s="61">
        <v>0.1</v>
      </c>
      <c r="I151" s="113">
        <f t="shared" si="167"/>
        <v>1</v>
      </c>
      <c r="J151" s="61">
        <v>0.1</v>
      </c>
      <c r="K151" s="61">
        <v>0</v>
      </c>
      <c r="L151" s="113">
        <f t="shared" si="172"/>
        <v>0</v>
      </c>
      <c r="M151" s="61">
        <v>0.1</v>
      </c>
      <c r="N151" s="61">
        <v>0.1</v>
      </c>
      <c r="O151" s="61">
        <f>+N151/M151</f>
        <v>1</v>
      </c>
      <c r="P151" s="61">
        <v>0.1</v>
      </c>
      <c r="Q151" s="61">
        <v>0.1</v>
      </c>
      <c r="R151" s="113">
        <f t="shared" ref="R151" si="174">+Q151/P151</f>
        <v>1</v>
      </c>
      <c r="S151" s="61">
        <v>0.1</v>
      </c>
      <c r="T151" s="61">
        <v>0.1</v>
      </c>
      <c r="U151" s="61">
        <v>0.1</v>
      </c>
      <c r="V151" s="61">
        <v>0.1</v>
      </c>
      <c r="W151" s="61">
        <v>0.1</v>
      </c>
      <c r="X151" s="61">
        <v>0.1</v>
      </c>
      <c r="Y151" s="116">
        <f t="shared" si="154"/>
        <v>0.99999999999999989</v>
      </c>
      <c r="Z151" s="113">
        <f t="shared" si="168"/>
        <v>0.30000000000000004</v>
      </c>
      <c r="AA151" s="113">
        <f t="shared" si="168"/>
        <v>0.2</v>
      </c>
      <c r="AB151" s="113">
        <f t="shared" si="169"/>
        <v>0.10000000000000003</v>
      </c>
      <c r="AC151" s="113">
        <f t="shared" si="170"/>
        <v>0.1</v>
      </c>
      <c r="AD151" s="113">
        <f t="shared" si="171"/>
        <v>0.6</v>
      </c>
      <c r="AE151" s="117" t="s">
        <v>491</v>
      </c>
    </row>
    <row r="152" spans="1:31" ht="45" x14ac:dyDescent="0.25">
      <c r="A152" s="170"/>
      <c r="B152" s="171" t="s">
        <v>500</v>
      </c>
      <c r="C152" s="163">
        <v>0.25</v>
      </c>
      <c r="D152" s="172">
        <f>+D153*$C$153+D154*$C$154</f>
        <v>4.5454545454545456E-2</v>
      </c>
      <c r="E152" s="172">
        <f>+E153*$C$153+E154*$C$154</f>
        <v>4.5454545454545456E-2</v>
      </c>
      <c r="F152" s="118">
        <v>0</v>
      </c>
      <c r="G152" s="172">
        <f t="shared" ref="G152:X152" si="175">+G153*$C$153+G154*$C$154</f>
        <v>0.54545454545454541</v>
      </c>
      <c r="H152" s="172">
        <f t="shared" si="175"/>
        <v>0.54545454545454541</v>
      </c>
      <c r="I152" s="118">
        <f>+H152/G152</f>
        <v>1</v>
      </c>
      <c r="J152" s="172">
        <f t="shared" si="175"/>
        <v>4.5454545454545456E-2</v>
      </c>
      <c r="K152" s="172">
        <f t="shared" si="175"/>
        <v>4.4999999999999998E-2</v>
      </c>
      <c r="L152" s="118">
        <f>+K152/J152</f>
        <v>0.99</v>
      </c>
      <c r="M152" s="172">
        <f t="shared" si="175"/>
        <v>4.5454545454545456E-2</v>
      </c>
      <c r="N152" s="172">
        <f t="shared" si="175"/>
        <v>4.5454545454545456E-2</v>
      </c>
      <c r="O152" s="164">
        <f>+N152/M152</f>
        <v>1</v>
      </c>
      <c r="P152" s="172">
        <f t="shared" si="175"/>
        <v>4.5454545454545456E-2</v>
      </c>
      <c r="Q152" s="172">
        <f t="shared" si="175"/>
        <v>4.5454545454545456E-2</v>
      </c>
      <c r="R152" s="153">
        <f>+Q152/P152</f>
        <v>1</v>
      </c>
      <c r="S152" s="172">
        <f t="shared" si="175"/>
        <v>4.5454545454545456E-2</v>
      </c>
      <c r="T152" s="172">
        <f t="shared" si="175"/>
        <v>4.5454545454545456E-2</v>
      </c>
      <c r="U152" s="172">
        <f t="shared" si="175"/>
        <v>4.5454545454545456E-2</v>
      </c>
      <c r="V152" s="172">
        <f t="shared" si="175"/>
        <v>4.5454545454545456E-2</v>
      </c>
      <c r="W152" s="172">
        <f t="shared" si="175"/>
        <v>4.5454545454545456E-2</v>
      </c>
      <c r="X152" s="172">
        <f t="shared" si="175"/>
        <v>4.5454545454545456E-2</v>
      </c>
      <c r="Y152" s="116">
        <f t="shared" si="154"/>
        <v>0.99999999999999956</v>
      </c>
      <c r="Z152" s="172">
        <f t="shared" ref="Z152:AD152" si="176">+Z153*$C$153+Z154*$C$154</f>
        <v>0.68181818181818188</v>
      </c>
      <c r="AA152" s="172">
        <f t="shared" si="176"/>
        <v>0.68136363636363639</v>
      </c>
      <c r="AB152" s="172">
        <f t="shared" si="176"/>
        <v>4.5454545454542972E-4</v>
      </c>
      <c r="AC152" s="172">
        <f t="shared" si="176"/>
        <v>4.5454545454545456E-2</v>
      </c>
      <c r="AD152" s="172">
        <f t="shared" si="176"/>
        <v>0.27272727272727276</v>
      </c>
      <c r="AE152" s="173"/>
    </row>
    <row r="153" spans="1:31" ht="60" hidden="1" x14ac:dyDescent="0.25">
      <c r="A153" s="144" t="s">
        <v>501</v>
      </c>
      <c r="B153" s="89" t="s">
        <v>334</v>
      </c>
      <c r="C153" s="135">
        <v>0.5</v>
      </c>
      <c r="D153" s="141"/>
      <c r="E153" s="141"/>
      <c r="F153" s="118"/>
      <c r="G153" s="141">
        <v>1</v>
      </c>
      <c r="H153" s="141">
        <v>1</v>
      </c>
      <c r="I153" s="113">
        <f t="shared" ref="I153:I154" si="177">+H153/G153</f>
        <v>1</v>
      </c>
      <c r="J153" s="141"/>
      <c r="K153" s="141"/>
      <c r="L153" s="113"/>
      <c r="M153" s="141"/>
      <c r="N153" s="141"/>
      <c r="O153" s="141"/>
      <c r="P153" s="141"/>
      <c r="Q153" s="141"/>
      <c r="R153" s="141"/>
      <c r="S153" s="141"/>
      <c r="T153" s="141"/>
      <c r="U153" s="141"/>
      <c r="V153" s="141"/>
      <c r="W153" s="141"/>
      <c r="X153" s="141"/>
      <c r="Y153" s="116">
        <f t="shared" si="154"/>
        <v>1</v>
      </c>
      <c r="Z153" s="113">
        <f t="shared" ref="Z153:AA154" si="178">+D153+G153+J153+M153</f>
        <v>1</v>
      </c>
      <c r="AA153" s="113">
        <f t="shared" si="178"/>
        <v>1</v>
      </c>
      <c r="AB153" s="113">
        <f t="shared" ref="AB153:AB154" si="179">+Z153-AA153</f>
        <v>0</v>
      </c>
      <c r="AC153" s="113">
        <f t="shared" ref="AC153:AC154" si="180">+P153</f>
        <v>0</v>
      </c>
      <c r="AD153" s="113">
        <f t="shared" ref="AD153:AD154" si="181">+S153+T153+U153+V153+W153+X153</f>
        <v>0</v>
      </c>
      <c r="AE153" s="117"/>
    </row>
    <row r="154" spans="1:31" ht="60" x14ac:dyDescent="0.25">
      <c r="A154" s="144" t="s">
        <v>502</v>
      </c>
      <c r="B154" s="89" t="s">
        <v>336</v>
      </c>
      <c r="C154" s="135">
        <v>0.5</v>
      </c>
      <c r="D154" s="61">
        <v>9.0909090909090912E-2</v>
      </c>
      <c r="E154" s="61">
        <v>9.0909090909090912E-2</v>
      </c>
      <c r="F154" s="118">
        <f t="shared" ref="F154" si="182">+E154/D154</f>
        <v>1</v>
      </c>
      <c r="G154" s="61">
        <v>9.0909090909090912E-2</v>
      </c>
      <c r="H154" s="61">
        <v>9.0909090909090912E-2</v>
      </c>
      <c r="I154" s="113">
        <f t="shared" si="177"/>
        <v>1</v>
      </c>
      <c r="J154" s="61">
        <v>9.0909090909090912E-2</v>
      </c>
      <c r="K154" s="61">
        <v>0.09</v>
      </c>
      <c r="L154" s="113">
        <f t="shared" ref="L154" si="183">+K154/J154</f>
        <v>0.99</v>
      </c>
      <c r="M154" s="61">
        <v>9.0909090909090912E-2</v>
      </c>
      <c r="N154" s="61">
        <v>9.0909090909090912E-2</v>
      </c>
      <c r="O154" s="61">
        <f>+N154/M154</f>
        <v>1</v>
      </c>
      <c r="P154" s="61">
        <v>9.0909090909090912E-2</v>
      </c>
      <c r="Q154" s="61">
        <v>9.0909090909090912E-2</v>
      </c>
      <c r="R154" s="113">
        <f t="shared" ref="R154" si="184">+Q154/P154</f>
        <v>1</v>
      </c>
      <c r="S154" s="61">
        <v>9.0909090909090912E-2</v>
      </c>
      <c r="T154" s="61">
        <v>9.0909090909090912E-2</v>
      </c>
      <c r="U154" s="61">
        <v>9.0909090909090912E-2</v>
      </c>
      <c r="V154" s="61">
        <v>9.0909090909090912E-2</v>
      </c>
      <c r="W154" s="61">
        <v>9.0909090909090912E-2</v>
      </c>
      <c r="X154" s="61">
        <v>9.0909090909090912E-2</v>
      </c>
      <c r="Y154" s="116">
        <f t="shared" si="154"/>
        <v>1.0000000000000002</v>
      </c>
      <c r="Z154" s="113">
        <f t="shared" si="178"/>
        <v>0.36363636363636365</v>
      </c>
      <c r="AA154" s="113">
        <f t="shared" si="178"/>
        <v>0.36272727272727279</v>
      </c>
      <c r="AB154" s="113">
        <f t="shared" si="179"/>
        <v>9.0909090909085943E-4</v>
      </c>
      <c r="AC154" s="113">
        <f t="shared" si="180"/>
        <v>9.0909090909090912E-2</v>
      </c>
      <c r="AD154" s="113">
        <f t="shared" si="181"/>
        <v>0.54545454545454553</v>
      </c>
      <c r="AE154" s="117" t="s">
        <v>491</v>
      </c>
    </row>
    <row r="155" spans="1:31" ht="15" hidden="1" customHeight="1" x14ac:dyDescent="0.25">
      <c r="A155" s="174"/>
      <c r="B155" s="89"/>
      <c r="C155" s="135"/>
      <c r="D155" s="146"/>
      <c r="E155" s="146"/>
      <c r="F155" s="146"/>
      <c r="G155" s="146"/>
      <c r="H155" s="120"/>
      <c r="I155" s="146"/>
      <c r="J155" s="146"/>
      <c r="K155" s="146"/>
      <c r="L155" s="146"/>
      <c r="M155" s="146"/>
      <c r="N155" s="146"/>
      <c r="O155" s="146"/>
      <c r="P155" s="146"/>
      <c r="Q155" s="146"/>
      <c r="R155" s="146"/>
      <c r="S155" s="146"/>
      <c r="T155" s="146"/>
      <c r="U155" s="146"/>
      <c r="V155" s="146"/>
      <c r="W155" s="146"/>
      <c r="X155" s="146"/>
      <c r="Y155" s="116">
        <f t="shared" si="154"/>
        <v>0</v>
      </c>
      <c r="Z155" s="146"/>
      <c r="AA155" s="146"/>
      <c r="AB155" s="146"/>
      <c r="AC155" s="146"/>
      <c r="AD155" s="146"/>
      <c r="AE155" s="148"/>
    </row>
    <row r="156" spans="1:31" ht="15" hidden="1" customHeight="1" x14ac:dyDescent="0.25">
      <c r="A156" s="174"/>
      <c r="B156" s="89"/>
      <c r="C156" s="135"/>
      <c r="D156" s="146"/>
      <c r="E156" s="146"/>
      <c r="F156" s="146"/>
      <c r="G156" s="146"/>
      <c r="H156" s="120"/>
      <c r="I156" s="146"/>
      <c r="J156" s="146"/>
      <c r="K156" s="146"/>
      <c r="L156" s="146"/>
      <c r="M156" s="146"/>
      <c r="N156" s="146"/>
      <c r="O156" s="146"/>
      <c r="P156" s="146"/>
      <c r="Q156" s="146"/>
      <c r="R156" s="146"/>
      <c r="S156" s="146"/>
      <c r="T156" s="146"/>
      <c r="U156" s="146"/>
      <c r="V156" s="146"/>
      <c r="W156" s="146"/>
      <c r="X156" s="146"/>
      <c r="Y156" s="116">
        <f t="shared" si="154"/>
        <v>0</v>
      </c>
      <c r="Z156" s="146"/>
      <c r="AA156" s="146"/>
      <c r="AB156" s="146"/>
      <c r="AC156" s="146"/>
      <c r="AD156" s="146"/>
      <c r="AE156" s="148"/>
    </row>
    <row r="157" spans="1:31" ht="15" hidden="1" customHeight="1" x14ac:dyDescent="0.25">
      <c r="A157" s="174"/>
      <c r="B157" s="89"/>
      <c r="C157" s="135"/>
      <c r="D157" s="146"/>
      <c r="E157" s="146"/>
      <c r="F157" s="146"/>
      <c r="G157" s="146"/>
      <c r="H157" s="120"/>
      <c r="I157" s="146"/>
      <c r="J157" s="146"/>
      <c r="K157" s="146"/>
      <c r="L157" s="146"/>
      <c r="M157" s="146"/>
      <c r="N157" s="146"/>
      <c r="O157" s="146"/>
      <c r="P157" s="146"/>
      <c r="Q157" s="146"/>
      <c r="R157" s="146"/>
      <c r="S157" s="146"/>
      <c r="T157" s="146"/>
      <c r="U157" s="146"/>
      <c r="V157" s="146"/>
      <c r="W157" s="146"/>
      <c r="X157" s="146"/>
      <c r="Y157" s="116">
        <f t="shared" si="154"/>
        <v>0</v>
      </c>
      <c r="Z157" s="146"/>
      <c r="AA157" s="146"/>
      <c r="AB157" s="146"/>
      <c r="AC157" s="146"/>
      <c r="AD157" s="146"/>
      <c r="AE157" s="148"/>
    </row>
    <row r="158" spans="1:31" ht="15" hidden="1" customHeight="1" x14ac:dyDescent="0.25">
      <c r="A158" s="174"/>
      <c r="B158" s="30"/>
      <c r="C158" s="135"/>
      <c r="D158" s="146"/>
      <c r="E158" s="146"/>
      <c r="F158" s="146"/>
      <c r="G158" s="146"/>
      <c r="H158" s="120"/>
      <c r="I158" s="146"/>
      <c r="J158" s="146"/>
      <c r="K158" s="146"/>
      <c r="L158" s="146"/>
      <c r="M158" s="146"/>
      <c r="N158" s="146"/>
      <c r="O158" s="146"/>
      <c r="P158" s="146"/>
      <c r="Q158" s="146"/>
      <c r="R158" s="146"/>
      <c r="S158" s="146"/>
      <c r="T158" s="146"/>
      <c r="U158" s="146"/>
      <c r="V158" s="146"/>
      <c r="W158" s="146"/>
      <c r="X158" s="146"/>
      <c r="Y158" s="116">
        <f t="shared" si="154"/>
        <v>0</v>
      </c>
      <c r="Z158" s="146"/>
      <c r="AA158" s="146"/>
      <c r="AB158" s="146"/>
      <c r="AC158" s="146"/>
      <c r="AD158" s="146"/>
      <c r="AE158" s="148"/>
    </row>
    <row r="159" spans="1:31" ht="15" hidden="1" customHeight="1" x14ac:dyDescent="0.25">
      <c r="A159" s="174"/>
      <c r="B159" s="30"/>
      <c r="C159" s="135"/>
      <c r="D159" s="146"/>
      <c r="E159" s="146"/>
      <c r="F159" s="146"/>
      <c r="G159" s="146"/>
      <c r="H159" s="120"/>
      <c r="I159" s="146"/>
      <c r="J159" s="146"/>
      <c r="K159" s="146"/>
      <c r="L159" s="146"/>
      <c r="M159" s="146"/>
      <c r="N159" s="146"/>
      <c r="O159" s="146"/>
      <c r="P159" s="146"/>
      <c r="Q159" s="146"/>
      <c r="R159" s="146"/>
      <c r="S159" s="146"/>
      <c r="T159" s="146"/>
      <c r="U159" s="146"/>
      <c r="V159" s="146"/>
      <c r="W159" s="146"/>
      <c r="X159" s="146"/>
      <c r="Y159" s="116">
        <f t="shared" si="154"/>
        <v>0</v>
      </c>
      <c r="Z159" s="146"/>
      <c r="AA159" s="146"/>
      <c r="AB159" s="146"/>
      <c r="AC159" s="146"/>
      <c r="AD159" s="146"/>
      <c r="AE159" s="148"/>
    </row>
    <row r="160" spans="1:31" ht="15" hidden="1" customHeight="1" x14ac:dyDescent="0.25">
      <c r="A160" s="15"/>
      <c r="B160" s="30"/>
      <c r="C160" s="135"/>
      <c r="D160" s="146"/>
      <c r="E160" s="146"/>
      <c r="F160" s="146"/>
      <c r="G160" s="146"/>
      <c r="H160" s="120"/>
      <c r="I160" s="146"/>
      <c r="J160" s="146"/>
      <c r="K160" s="146"/>
      <c r="L160" s="146"/>
      <c r="M160" s="146"/>
      <c r="N160" s="146"/>
      <c r="O160" s="146"/>
      <c r="P160" s="146"/>
      <c r="Q160" s="146"/>
      <c r="R160" s="146"/>
      <c r="S160" s="146"/>
      <c r="T160" s="146"/>
      <c r="U160" s="146"/>
      <c r="V160" s="146"/>
      <c r="W160" s="146"/>
      <c r="X160" s="146"/>
      <c r="Y160" s="116">
        <f t="shared" si="154"/>
        <v>0</v>
      </c>
      <c r="Z160" s="146"/>
      <c r="AA160" s="146"/>
      <c r="AB160" s="146"/>
      <c r="AC160" s="146"/>
      <c r="AD160" s="146"/>
      <c r="AE160" s="148"/>
    </row>
    <row r="161" spans="1:31" ht="15" hidden="1" customHeight="1" x14ac:dyDescent="0.25">
      <c r="A161" s="15"/>
      <c r="B161" s="30"/>
      <c r="C161" s="135"/>
      <c r="D161" s="146"/>
      <c r="E161" s="146"/>
      <c r="F161" s="146"/>
      <c r="G161" s="146"/>
      <c r="H161" s="120"/>
      <c r="I161" s="146"/>
      <c r="J161" s="146"/>
      <c r="K161" s="146"/>
      <c r="L161" s="146"/>
      <c r="M161" s="146"/>
      <c r="N161" s="146"/>
      <c r="O161" s="146"/>
      <c r="P161" s="146"/>
      <c r="Q161" s="146"/>
      <c r="R161" s="146"/>
      <c r="S161" s="146"/>
      <c r="T161" s="146"/>
      <c r="U161" s="146"/>
      <c r="V161" s="146"/>
      <c r="W161" s="146"/>
      <c r="X161" s="146"/>
      <c r="Y161" s="116">
        <f t="shared" si="154"/>
        <v>0</v>
      </c>
      <c r="Z161" s="146"/>
      <c r="AA161" s="146"/>
      <c r="AB161" s="146"/>
      <c r="AC161" s="146"/>
      <c r="AD161" s="146"/>
      <c r="AE161" s="148"/>
    </row>
    <row r="162" spans="1:31" hidden="1" x14ac:dyDescent="0.25">
      <c r="A162" s="15"/>
      <c r="B162" s="30" t="s">
        <v>389</v>
      </c>
      <c r="C162" s="135"/>
      <c r="D162" s="146"/>
      <c r="E162" s="146"/>
      <c r="F162" s="146"/>
      <c r="G162" s="146"/>
      <c r="H162" s="146"/>
      <c r="I162" s="146"/>
      <c r="J162" s="146"/>
      <c r="K162" s="146"/>
      <c r="L162" s="146"/>
      <c r="M162" s="146"/>
      <c r="N162" s="146"/>
      <c r="O162" s="146"/>
      <c r="P162" s="146"/>
      <c r="Q162" s="146"/>
      <c r="R162" s="146"/>
      <c r="S162" s="146"/>
      <c r="T162" s="146"/>
      <c r="U162" s="146"/>
      <c r="V162" s="146"/>
      <c r="W162" s="146"/>
      <c r="X162" s="146"/>
      <c r="Y162" s="116">
        <f t="shared" si="154"/>
        <v>0</v>
      </c>
      <c r="Z162" s="146"/>
      <c r="AA162" s="146"/>
      <c r="AB162" s="146"/>
      <c r="AC162" s="146"/>
      <c r="AD162" s="146"/>
      <c r="AE162" s="148"/>
    </row>
    <row r="163" spans="1:31" x14ac:dyDescent="0.25">
      <c r="A163" s="262" t="s">
        <v>399</v>
      </c>
      <c r="B163" s="263"/>
      <c r="C163" s="135"/>
      <c r="D163" s="146">
        <f>+D141*$C$141+D146*$C$146+D152*$C$152</f>
        <v>0.32499999999999996</v>
      </c>
      <c r="E163" s="146">
        <f t="shared" ref="E163:X163" si="185">+E141*$C$141+E146*$C$146+E152*$C$152</f>
        <v>0.27499999999999997</v>
      </c>
      <c r="F163" s="146">
        <f t="shared" ref="F163" si="186">+E163/D163</f>
        <v>0.84615384615384615</v>
      </c>
      <c r="G163" s="146">
        <f t="shared" si="185"/>
        <v>0.29249999999999998</v>
      </c>
      <c r="H163" s="146">
        <f t="shared" si="185"/>
        <v>0.16749999999999998</v>
      </c>
      <c r="I163" s="124">
        <f>+H163/G163</f>
        <v>0.57264957264957261</v>
      </c>
      <c r="J163" s="146">
        <f t="shared" si="185"/>
        <v>4.2499999999999996E-2</v>
      </c>
      <c r="K163" s="146">
        <f t="shared" si="185"/>
        <v>3.7124999999999998E-2</v>
      </c>
      <c r="L163" s="124">
        <f>+K163/J163</f>
        <v>0.87352941176470589</v>
      </c>
      <c r="M163" s="146">
        <f t="shared" si="185"/>
        <v>4.2499999999999996E-2</v>
      </c>
      <c r="N163" s="146">
        <f t="shared" si="185"/>
        <v>3.3409090909090902E-2</v>
      </c>
      <c r="O163" s="146">
        <f>+N163/M163</f>
        <v>0.7860962566844919</v>
      </c>
      <c r="P163" s="146">
        <f t="shared" si="185"/>
        <v>4.2499999999999996E-2</v>
      </c>
      <c r="Q163" s="146">
        <f t="shared" si="185"/>
        <v>4.2499999999999996E-2</v>
      </c>
      <c r="R163" s="146">
        <f>+Q163/P163</f>
        <v>1</v>
      </c>
      <c r="S163" s="146">
        <f t="shared" si="185"/>
        <v>4.2499999999999996E-2</v>
      </c>
      <c r="T163" s="146">
        <f t="shared" si="185"/>
        <v>4.2499999999999996E-2</v>
      </c>
      <c r="U163" s="146">
        <f t="shared" si="185"/>
        <v>4.2499999999999996E-2</v>
      </c>
      <c r="V163" s="146">
        <f t="shared" si="185"/>
        <v>4.2499999999999996E-2</v>
      </c>
      <c r="W163" s="146">
        <f t="shared" si="185"/>
        <v>4.2499999999999996E-2</v>
      </c>
      <c r="X163" s="146">
        <f t="shared" si="185"/>
        <v>4.2499999999999996E-2</v>
      </c>
      <c r="Y163" s="116">
        <f t="shared" si="154"/>
        <v>0.99999999999999978</v>
      </c>
      <c r="Z163" s="146">
        <f t="shared" ref="Z163:AD163" si="187">+Z141*$C$141+Z146*$C$146+Z152*$C$152</f>
        <v>0.70250000000000012</v>
      </c>
      <c r="AA163" s="146">
        <f t="shared" si="187"/>
        <v>0.51303409090909091</v>
      </c>
      <c r="AB163" s="146">
        <f t="shared" si="187"/>
        <v>0.18946590909090905</v>
      </c>
      <c r="AC163" s="146">
        <f t="shared" si="187"/>
        <v>4.2499999999999996E-2</v>
      </c>
      <c r="AD163" s="146">
        <f t="shared" si="187"/>
        <v>0.255</v>
      </c>
      <c r="AE163" s="148"/>
    </row>
    <row r="164" spans="1:31" x14ac:dyDescent="0.25">
      <c r="B164" s="149"/>
      <c r="F164" s="175"/>
      <c r="H164" s="126"/>
    </row>
    <row r="165" spans="1:31" x14ac:dyDescent="0.25">
      <c r="B165" s="149"/>
      <c r="H165" s="126"/>
      <c r="AD165" s="127">
        <f>+AD163+AC163+Z163</f>
        <v>1</v>
      </c>
    </row>
    <row r="166" spans="1:31" ht="18.75" x14ac:dyDescent="0.3">
      <c r="A166" s="271" t="s">
        <v>373</v>
      </c>
      <c r="B166" s="271"/>
      <c r="C166" s="271"/>
      <c r="D166" s="271"/>
      <c r="E166" s="271"/>
      <c r="F166" s="271"/>
      <c r="G166" s="271"/>
      <c r="H166" s="271"/>
      <c r="I166" s="271"/>
      <c r="J166" s="271"/>
      <c r="K166" s="271"/>
      <c r="L166" s="271"/>
      <c r="M166" s="271"/>
      <c r="N166" s="271"/>
      <c r="O166" s="271"/>
      <c r="P166" s="271"/>
      <c r="Q166" s="271"/>
      <c r="R166" s="271"/>
      <c r="S166" s="271"/>
      <c r="T166" s="271"/>
      <c r="U166" s="271"/>
      <c r="V166" s="271"/>
      <c r="W166" s="271"/>
      <c r="X166" s="271"/>
      <c r="Y166" s="271"/>
    </row>
    <row r="167" spans="1:31" ht="18.75" x14ac:dyDescent="0.3">
      <c r="A167" s="271" t="s">
        <v>376</v>
      </c>
      <c r="B167" s="271"/>
      <c r="C167" s="271"/>
      <c r="D167" s="271"/>
      <c r="E167" s="271"/>
      <c r="F167" s="271"/>
      <c r="G167" s="271"/>
      <c r="H167" s="271"/>
      <c r="I167" s="271"/>
      <c r="J167" s="271"/>
      <c r="K167" s="271"/>
      <c r="L167" s="271"/>
      <c r="M167" s="271"/>
      <c r="N167" s="271"/>
      <c r="O167" s="271"/>
      <c r="P167" s="271"/>
      <c r="Q167" s="271"/>
      <c r="R167" s="271"/>
      <c r="S167" s="271"/>
      <c r="T167" s="271"/>
      <c r="U167" s="271"/>
      <c r="V167" s="271"/>
      <c r="W167" s="271"/>
      <c r="X167" s="271"/>
      <c r="Y167" s="271"/>
    </row>
    <row r="168" spans="1:31" ht="18.75" x14ac:dyDescent="0.3">
      <c r="A168" s="271" t="s">
        <v>377</v>
      </c>
      <c r="B168" s="271"/>
      <c r="C168" s="271"/>
      <c r="D168" s="271"/>
      <c r="E168" s="271"/>
      <c r="F168" s="271"/>
      <c r="G168" s="271"/>
      <c r="H168" s="271"/>
      <c r="I168" s="271"/>
      <c r="J168" s="271"/>
      <c r="K168" s="271"/>
      <c r="L168" s="271"/>
      <c r="M168" s="271"/>
      <c r="N168" s="271"/>
      <c r="O168" s="271"/>
      <c r="P168" s="271"/>
      <c r="Q168" s="271"/>
      <c r="R168" s="271"/>
      <c r="S168" s="271"/>
      <c r="T168" s="271"/>
      <c r="U168" s="271"/>
      <c r="V168" s="271"/>
      <c r="W168" s="271"/>
      <c r="X168" s="271"/>
      <c r="Y168" s="271"/>
    </row>
    <row r="169" spans="1:31" ht="18.75" x14ac:dyDescent="0.25">
      <c r="A169" s="276" t="s">
        <v>503</v>
      </c>
      <c r="B169" s="276"/>
      <c r="C169" s="276"/>
      <c r="D169" s="276"/>
      <c r="E169" s="276"/>
      <c r="F169" s="276"/>
      <c r="G169" s="276"/>
      <c r="H169" s="276"/>
      <c r="I169" s="276"/>
      <c r="J169" s="276"/>
      <c r="K169" s="276"/>
      <c r="L169" s="276"/>
      <c r="M169" s="276"/>
      <c r="N169" s="276"/>
      <c r="O169" s="276"/>
      <c r="P169" s="276"/>
      <c r="Q169" s="276"/>
      <c r="R169" s="276"/>
      <c r="S169" s="276"/>
      <c r="T169" s="276"/>
      <c r="U169" s="276"/>
      <c r="V169" s="276"/>
      <c r="W169" s="276"/>
      <c r="X169" s="276"/>
      <c r="Y169" s="276"/>
    </row>
    <row r="170" spans="1:31" ht="18.75" x14ac:dyDescent="0.3">
      <c r="A170" s="271" t="s">
        <v>378</v>
      </c>
      <c r="B170" s="271"/>
      <c r="C170" s="271"/>
      <c r="D170" s="271"/>
      <c r="E170" s="271"/>
      <c r="F170" s="271"/>
      <c r="G170" s="271"/>
      <c r="H170" s="271"/>
      <c r="I170" s="271"/>
      <c r="J170" s="271"/>
      <c r="K170" s="271"/>
      <c r="L170" s="271"/>
      <c r="M170" s="271"/>
      <c r="N170" s="271"/>
      <c r="O170" s="271"/>
      <c r="P170" s="271"/>
      <c r="Q170" s="271"/>
      <c r="R170" s="271"/>
      <c r="S170" s="271"/>
      <c r="T170" s="271"/>
      <c r="U170" s="271"/>
      <c r="V170" s="271"/>
      <c r="W170" s="271"/>
      <c r="X170" s="271"/>
      <c r="Y170" s="271"/>
    </row>
    <row r="171" spans="1:31" ht="18.75" x14ac:dyDescent="0.3">
      <c r="A171" s="271"/>
      <c r="B171" s="271"/>
      <c r="C171" s="271"/>
      <c r="D171" s="271"/>
      <c r="E171" s="271"/>
      <c r="F171" s="271"/>
      <c r="G171" s="271"/>
      <c r="H171" s="271"/>
      <c r="I171" s="271"/>
      <c r="J171" s="271"/>
      <c r="K171" s="271"/>
      <c r="L171" s="271"/>
      <c r="M171" s="271"/>
      <c r="N171" s="271"/>
      <c r="O171" s="271"/>
      <c r="P171" s="271"/>
      <c r="Q171" s="271"/>
      <c r="R171" s="271"/>
      <c r="S171" s="271"/>
      <c r="T171" s="271"/>
      <c r="U171" s="271"/>
      <c r="V171" s="271"/>
      <c r="W171" s="271"/>
      <c r="X171" s="271"/>
      <c r="Y171" s="271"/>
    </row>
    <row r="172" spans="1:31" ht="15" customHeight="1" x14ac:dyDescent="0.25">
      <c r="A172" s="272" t="s">
        <v>402</v>
      </c>
      <c r="B172" s="272" t="s">
        <v>403</v>
      </c>
      <c r="C172" s="272" t="s">
        <v>379</v>
      </c>
      <c r="D172" s="262" t="s">
        <v>404</v>
      </c>
      <c r="E172" s="274"/>
      <c r="F172" s="274"/>
      <c r="G172" s="274"/>
      <c r="H172" s="274"/>
      <c r="I172" s="274"/>
      <c r="J172" s="274"/>
      <c r="K172" s="274"/>
      <c r="L172" s="274"/>
      <c r="M172" s="274"/>
      <c r="N172" s="274"/>
      <c r="O172" s="274"/>
      <c r="P172" s="274"/>
      <c r="Q172" s="274"/>
      <c r="R172" s="274"/>
      <c r="S172" s="274"/>
      <c r="T172" s="274"/>
      <c r="U172" s="274"/>
      <c r="V172" s="274"/>
      <c r="W172" s="274"/>
      <c r="X172" s="274"/>
      <c r="Y172" s="263"/>
      <c r="Z172" s="264" t="s">
        <v>381</v>
      </c>
      <c r="AA172" s="264" t="s">
        <v>382</v>
      </c>
      <c r="AB172" s="264" t="s">
        <v>383</v>
      </c>
      <c r="AC172" s="265" t="s">
        <v>384</v>
      </c>
      <c r="AD172" s="266" t="s">
        <v>385</v>
      </c>
      <c r="AE172" s="267" t="s">
        <v>386</v>
      </c>
    </row>
    <row r="173" spans="1:31" x14ac:dyDescent="0.25">
      <c r="A173" s="273" t="s">
        <v>402</v>
      </c>
      <c r="B173" s="273"/>
      <c r="C173" s="273" t="s">
        <v>379</v>
      </c>
      <c r="D173" s="109">
        <v>2012</v>
      </c>
      <c r="E173" s="109" t="s">
        <v>387</v>
      </c>
      <c r="F173" s="109" t="s">
        <v>388</v>
      </c>
      <c r="G173" s="109">
        <v>2013</v>
      </c>
      <c r="H173" s="109" t="s">
        <v>387</v>
      </c>
      <c r="I173" s="109" t="s">
        <v>388</v>
      </c>
      <c r="J173" s="109">
        <v>2014</v>
      </c>
      <c r="K173" s="109" t="s">
        <v>387</v>
      </c>
      <c r="L173" s="109" t="s">
        <v>388</v>
      </c>
      <c r="M173" s="109">
        <v>2015</v>
      </c>
      <c r="N173" s="109" t="s">
        <v>387</v>
      </c>
      <c r="O173" s="109" t="s">
        <v>388</v>
      </c>
      <c r="P173" s="109">
        <v>2016</v>
      </c>
      <c r="Q173" s="109" t="s">
        <v>387</v>
      </c>
      <c r="R173" s="109" t="s">
        <v>388</v>
      </c>
      <c r="S173" s="109">
        <v>2017</v>
      </c>
      <c r="T173" s="109">
        <v>2018</v>
      </c>
      <c r="U173" s="109">
        <v>2019</v>
      </c>
      <c r="V173" s="109">
        <v>2020</v>
      </c>
      <c r="W173" s="109">
        <v>2021</v>
      </c>
      <c r="X173" s="109">
        <v>2022</v>
      </c>
      <c r="Y173" s="109" t="s">
        <v>389</v>
      </c>
      <c r="Z173" s="264"/>
      <c r="AA173" s="264"/>
      <c r="AB173" s="264"/>
      <c r="AC173" s="265"/>
      <c r="AD173" s="266"/>
      <c r="AE173" s="267"/>
    </row>
    <row r="174" spans="1:31" ht="45" x14ac:dyDescent="0.25">
      <c r="A174" s="161"/>
      <c r="B174" s="176" t="s">
        <v>504</v>
      </c>
      <c r="C174" s="163">
        <v>0.25</v>
      </c>
      <c r="D174" s="164">
        <f>+D175*$C$175+D176*$C$176+D177*$C$177</f>
        <v>0.33</v>
      </c>
      <c r="E174" s="164">
        <f>+E175*$C$175+E176*$C$176+E177*$C$177</f>
        <v>0.33</v>
      </c>
      <c r="F174" s="118">
        <f t="shared" ref="F174:F183" si="188">+E174/D174</f>
        <v>1</v>
      </c>
      <c r="G174" s="164">
        <f t="shared" ref="G174:X174" si="189">+G175*$C$175+G176*$C$176+G177*$C$177</f>
        <v>0.33</v>
      </c>
      <c r="H174" s="118">
        <f t="shared" si="189"/>
        <v>0</v>
      </c>
      <c r="I174" s="118">
        <f>+H174/G174</f>
        <v>0</v>
      </c>
      <c r="J174" s="164">
        <f t="shared" si="189"/>
        <v>0</v>
      </c>
      <c r="K174" s="164"/>
      <c r="L174" s="118"/>
      <c r="M174" s="164">
        <f t="shared" si="189"/>
        <v>0</v>
      </c>
      <c r="N174" s="164"/>
      <c r="O174" s="164"/>
      <c r="P174" s="164">
        <f t="shared" si="189"/>
        <v>0.13600000000000001</v>
      </c>
      <c r="Q174" s="164">
        <f t="shared" si="189"/>
        <v>6.8000000000000005E-2</v>
      </c>
      <c r="R174" s="164">
        <f>+Q174/P174</f>
        <v>0.5</v>
      </c>
      <c r="S174" s="164">
        <f t="shared" si="189"/>
        <v>3.4000000000000002E-2</v>
      </c>
      <c r="T174" s="164">
        <f t="shared" si="189"/>
        <v>3.4000000000000002E-2</v>
      </c>
      <c r="U174" s="164">
        <f t="shared" si="189"/>
        <v>3.4000000000000002E-2</v>
      </c>
      <c r="V174" s="164">
        <f t="shared" si="189"/>
        <v>3.4000000000000002E-2</v>
      </c>
      <c r="W174" s="164">
        <f t="shared" si="189"/>
        <v>3.4000000000000002E-2</v>
      </c>
      <c r="X174" s="164">
        <f t="shared" si="189"/>
        <v>3.4000000000000002E-2</v>
      </c>
      <c r="Y174" s="116">
        <f t="shared" ref="Y174:Y191" si="190">+D174+G174+J174+M174+P174+S174+T174+U174+V174+W174+X174</f>
        <v>1.0000000000000002</v>
      </c>
      <c r="Z174" s="164">
        <f t="shared" ref="Z174:AD174" si="191">+Z175*$C$175+Z176*$C$176+Z177*$C$177</f>
        <v>0.66</v>
      </c>
      <c r="AA174" s="164">
        <f t="shared" si="191"/>
        <v>0.33</v>
      </c>
      <c r="AB174" s="164">
        <f t="shared" si="191"/>
        <v>0.33</v>
      </c>
      <c r="AC174" s="164">
        <f t="shared" si="191"/>
        <v>0.13600000000000001</v>
      </c>
      <c r="AD174" s="164">
        <f t="shared" si="191"/>
        <v>0.20400000000000001</v>
      </c>
      <c r="AE174" s="165"/>
    </row>
    <row r="175" spans="1:31" ht="45" hidden="1" x14ac:dyDescent="0.25">
      <c r="A175" s="76" t="s">
        <v>505</v>
      </c>
      <c r="B175" s="96" t="s">
        <v>241</v>
      </c>
      <c r="C175" s="135">
        <v>0.33</v>
      </c>
      <c r="D175" s="61"/>
      <c r="E175" s="61"/>
      <c r="F175" s="118"/>
      <c r="G175" s="61">
        <v>1</v>
      </c>
      <c r="H175" s="70">
        <v>0</v>
      </c>
      <c r="I175" s="113">
        <f t="shared" ref="I175:I177" si="192">+H175/G175</f>
        <v>0</v>
      </c>
      <c r="J175" s="61"/>
      <c r="K175" s="61"/>
      <c r="L175" s="113"/>
      <c r="M175" s="61"/>
      <c r="N175" s="61"/>
      <c r="O175" s="61"/>
      <c r="P175" s="61"/>
      <c r="Q175" s="61"/>
      <c r="R175" s="61"/>
      <c r="S175" s="61"/>
      <c r="T175" s="61"/>
      <c r="U175" s="61"/>
      <c r="V175" s="61"/>
      <c r="W175" s="61"/>
      <c r="X175" s="61"/>
      <c r="Y175" s="116">
        <f t="shared" si="190"/>
        <v>1</v>
      </c>
      <c r="Z175" s="113">
        <f t="shared" ref="Z175:AA177" si="193">+D175+G175+J175+M175</f>
        <v>1</v>
      </c>
      <c r="AA175" s="113">
        <f t="shared" si="193"/>
        <v>0</v>
      </c>
      <c r="AB175" s="113">
        <f t="shared" ref="AB175:AB177" si="194">+Z175-AA175</f>
        <v>1</v>
      </c>
      <c r="AC175" s="113">
        <f t="shared" ref="AC175:AC177" si="195">+P175</f>
        <v>0</v>
      </c>
      <c r="AD175" s="113">
        <f t="shared" ref="AD175:AD177" si="196">+S175+T175+U175+V175+W175+X175</f>
        <v>0</v>
      </c>
      <c r="AE175" s="117"/>
    </row>
    <row r="176" spans="1:31" ht="45" hidden="1" x14ac:dyDescent="0.25">
      <c r="A176" s="76" t="s">
        <v>506</v>
      </c>
      <c r="B176" s="96" t="s">
        <v>242</v>
      </c>
      <c r="C176" s="135">
        <v>0.33</v>
      </c>
      <c r="D176" s="61">
        <v>1</v>
      </c>
      <c r="E176" s="61">
        <v>1</v>
      </c>
      <c r="F176" s="118">
        <f t="shared" si="188"/>
        <v>1</v>
      </c>
      <c r="G176" s="61"/>
      <c r="H176" s="70"/>
      <c r="I176" s="113" t="e">
        <f t="shared" si="192"/>
        <v>#DIV/0!</v>
      </c>
      <c r="J176" s="61"/>
      <c r="K176" s="61"/>
      <c r="L176" s="113"/>
      <c r="M176" s="61"/>
      <c r="N176" s="61"/>
      <c r="O176" s="61"/>
      <c r="P176" s="61"/>
      <c r="Q176" s="61"/>
      <c r="R176" s="61"/>
      <c r="S176" s="61"/>
      <c r="T176" s="61"/>
      <c r="U176" s="61"/>
      <c r="V176" s="61"/>
      <c r="W176" s="61"/>
      <c r="X176" s="61"/>
      <c r="Y176" s="116">
        <f t="shared" si="190"/>
        <v>1</v>
      </c>
      <c r="Z176" s="113">
        <f t="shared" si="193"/>
        <v>1</v>
      </c>
      <c r="AA176" s="113">
        <f t="shared" si="193"/>
        <v>1</v>
      </c>
      <c r="AB176" s="113">
        <f t="shared" si="194"/>
        <v>0</v>
      </c>
      <c r="AC176" s="113">
        <f t="shared" si="195"/>
        <v>0</v>
      </c>
      <c r="AD176" s="113">
        <f t="shared" si="196"/>
        <v>0</v>
      </c>
      <c r="AE176" s="117"/>
    </row>
    <row r="177" spans="1:31" ht="60" x14ac:dyDescent="0.25">
      <c r="A177" s="76" t="s">
        <v>507</v>
      </c>
      <c r="B177" s="134" t="s">
        <v>508</v>
      </c>
      <c r="C177" s="135">
        <v>0.34</v>
      </c>
      <c r="D177" s="61"/>
      <c r="E177" s="61"/>
      <c r="F177" s="118"/>
      <c r="G177" s="61"/>
      <c r="H177" s="70"/>
      <c r="I177" s="113" t="e">
        <f t="shared" si="192"/>
        <v>#DIV/0!</v>
      </c>
      <c r="J177" s="61"/>
      <c r="K177" s="61"/>
      <c r="L177" s="113"/>
      <c r="M177" s="70"/>
      <c r="N177" s="70"/>
      <c r="O177" s="70"/>
      <c r="P177" s="70">
        <v>0.4</v>
      </c>
      <c r="Q177" s="70">
        <v>0.2</v>
      </c>
      <c r="R177" s="113">
        <f t="shared" ref="R177" si="197">+Q177/P177</f>
        <v>0.5</v>
      </c>
      <c r="S177" s="136">
        <v>0.1</v>
      </c>
      <c r="T177" s="136">
        <v>0.1</v>
      </c>
      <c r="U177" s="136">
        <v>0.1</v>
      </c>
      <c r="V177" s="136">
        <v>0.1</v>
      </c>
      <c r="W177" s="136">
        <v>0.1</v>
      </c>
      <c r="X177" s="136">
        <v>0.1</v>
      </c>
      <c r="Y177" s="116">
        <f t="shared" si="190"/>
        <v>0.99999999999999989</v>
      </c>
      <c r="Z177" s="113">
        <f t="shared" si="193"/>
        <v>0</v>
      </c>
      <c r="AA177" s="113">
        <f t="shared" si="193"/>
        <v>0</v>
      </c>
      <c r="AB177" s="113">
        <f t="shared" si="194"/>
        <v>0</v>
      </c>
      <c r="AC177" s="113">
        <f t="shared" si="195"/>
        <v>0.4</v>
      </c>
      <c r="AD177" s="113">
        <f t="shared" si="196"/>
        <v>0.6</v>
      </c>
      <c r="AE177" s="117" t="s">
        <v>509</v>
      </c>
    </row>
    <row r="178" spans="1:31" ht="75" x14ac:dyDescent="0.25">
      <c r="A178" s="161"/>
      <c r="B178" s="176" t="s">
        <v>510</v>
      </c>
      <c r="C178" s="163">
        <v>0.25</v>
      </c>
      <c r="D178" s="164">
        <f>+D179*$C$179+D180*$C$180+D181*$C$181+D182*$C$182+D183*$C$183</f>
        <v>7.6363636363636384E-2</v>
      </c>
      <c r="E178" s="164">
        <f>+E179*$C$179+E180*$C$180+E181*$C$181+E182*$C$182+E183*$C$183</f>
        <v>7.1163636363636373E-2</v>
      </c>
      <c r="F178" s="118">
        <f t="shared" si="188"/>
        <v>0.93190476190476179</v>
      </c>
      <c r="G178" s="164">
        <f t="shared" ref="G178:X178" si="198">+G179*$C$179+G180*$C$180+G181*$C$181+G182*$C$182+G183*$C$183</f>
        <v>0.29636363636363638</v>
      </c>
      <c r="H178" s="118">
        <f t="shared" si="198"/>
        <v>9.6363636363636387E-2</v>
      </c>
      <c r="I178" s="118">
        <f>+H178/G178</f>
        <v>0.3251533742331289</v>
      </c>
      <c r="J178" s="164">
        <f t="shared" si="198"/>
        <v>9.6363636363636387E-2</v>
      </c>
      <c r="K178" s="164">
        <f t="shared" si="198"/>
        <v>8.6363636363636392E-2</v>
      </c>
      <c r="L178" s="118">
        <f>+K178/J178</f>
        <v>0.89622641509433965</v>
      </c>
      <c r="M178" s="164">
        <f t="shared" si="198"/>
        <v>9.6363636363636387E-2</v>
      </c>
      <c r="N178" s="164">
        <f t="shared" si="198"/>
        <v>9.6363636363636387E-2</v>
      </c>
      <c r="O178" s="164">
        <f>+N178/M178</f>
        <v>1</v>
      </c>
      <c r="P178" s="164">
        <f t="shared" si="198"/>
        <v>9.6363636363636387E-2</v>
      </c>
      <c r="Q178" s="164">
        <f t="shared" si="198"/>
        <v>9.6363636363636387E-2</v>
      </c>
      <c r="R178" s="164">
        <f>+Q178/P178</f>
        <v>1</v>
      </c>
      <c r="S178" s="164">
        <f t="shared" si="198"/>
        <v>5.636363636363638E-2</v>
      </c>
      <c r="T178" s="164">
        <f t="shared" si="198"/>
        <v>5.636363636363638E-2</v>
      </c>
      <c r="U178" s="164">
        <f t="shared" si="198"/>
        <v>5.636363636363638E-2</v>
      </c>
      <c r="V178" s="164">
        <f t="shared" si="198"/>
        <v>5.636363636363638E-2</v>
      </c>
      <c r="W178" s="164">
        <f t="shared" si="198"/>
        <v>5.636363636363638E-2</v>
      </c>
      <c r="X178" s="164">
        <f t="shared" si="198"/>
        <v>5.636363636363638E-2</v>
      </c>
      <c r="Y178" s="116">
        <f t="shared" si="190"/>
        <v>1.0000000000000002</v>
      </c>
      <c r="Z178" s="164">
        <f t="shared" ref="Z178:AD178" si="199">+Z179*$C$179+Z180*$C$180+Z181*$C$181+Z182*$C$182+Z183*$C$183</f>
        <v>0.56545454545454554</v>
      </c>
      <c r="AA178" s="164">
        <f t="shared" si="199"/>
        <v>0.35025454545454549</v>
      </c>
      <c r="AB178" s="164">
        <f t="shared" si="199"/>
        <v>0.21520000000000003</v>
      </c>
      <c r="AC178" s="164">
        <f t="shared" si="199"/>
        <v>9.6363636363636387E-2</v>
      </c>
      <c r="AD178" s="164">
        <f t="shared" si="199"/>
        <v>0.33818181818181825</v>
      </c>
      <c r="AE178" s="165"/>
    </row>
    <row r="179" spans="1:31" s="126" customFormat="1" ht="45" hidden="1" x14ac:dyDescent="0.25">
      <c r="A179" s="177" t="s">
        <v>511</v>
      </c>
      <c r="B179" s="96" t="s">
        <v>211</v>
      </c>
      <c r="C179" s="178">
        <v>0.2</v>
      </c>
      <c r="D179" s="70"/>
      <c r="E179" s="70"/>
      <c r="F179" s="118"/>
      <c r="G179" s="70">
        <v>1</v>
      </c>
      <c r="H179" s="70">
        <v>0</v>
      </c>
      <c r="I179" s="113">
        <f t="shared" ref="I179:I183" si="200">+H179/G179</f>
        <v>0</v>
      </c>
      <c r="J179" s="70"/>
      <c r="K179" s="70"/>
      <c r="L179" s="113"/>
      <c r="M179" s="70"/>
      <c r="N179" s="70"/>
      <c r="O179" s="70"/>
      <c r="P179" s="70"/>
      <c r="Q179" s="70"/>
      <c r="R179" s="70"/>
      <c r="S179" s="70"/>
      <c r="T179" s="70"/>
      <c r="U179" s="70"/>
      <c r="V179" s="70"/>
      <c r="W179" s="70"/>
      <c r="X179" s="70"/>
      <c r="Y179" s="116">
        <f t="shared" si="190"/>
        <v>1</v>
      </c>
      <c r="Z179" s="113">
        <f t="shared" ref="Z179:AA183" si="201">+D179+G179+J179+M179</f>
        <v>1</v>
      </c>
      <c r="AA179" s="113">
        <f t="shared" si="201"/>
        <v>0</v>
      </c>
      <c r="AB179" s="113">
        <f t="shared" ref="AB179:AB183" si="202">+Z179-AA179</f>
        <v>1</v>
      </c>
      <c r="AC179" s="113">
        <f t="shared" ref="AC179:AC183" si="203">+P179</f>
        <v>0</v>
      </c>
      <c r="AD179" s="113">
        <f t="shared" ref="AD179:AD183" si="204">+S179+T179+U179+V179+W179+X179</f>
        <v>0</v>
      </c>
      <c r="AE179" s="117"/>
    </row>
    <row r="180" spans="1:31" s="126" customFormat="1" ht="60" x14ac:dyDescent="0.25">
      <c r="A180" s="177" t="s">
        <v>512</v>
      </c>
      <c r="B180" s="96" t="s">
        <v>222</v>
      </c>
      <c r="C180" s="178">
        <v>0.2</v>
      </c>
      <c r="D180" s="70"/>
      <c r="E180" s="70"/>
      <c r="F180" s="118"/>
      <c r="G180" s="70">
        <v>0.1</v>
      </c>
      <c r="H180" s="70">
        <v>0.1</v>
      </c>
      <c r="I180" s="113">
        <f t="shared" si="200"/>
        <v>1</v>
      </c>
      <c r="J180" s="70">
        <v>0.1</v>
      </c>
      <c r="K180" s="70">
        <v>0.1</v>
      </c>
      <c r="L180" s="113">
        <f t="shared" ref="L180:L183" si="205">+K180/J180</f>
        <v>1</v>
      </c>
      <c r="M180" s="70">
        <v>0.1</v>
      </c>
      <c r="N180" s="70">
        <v>0.1</v>
      </c>
      <c r="O180" s="70">
        <f>+N180/M180</f>
        <v>1</v>
      </c>
      <c r="P180" s="70">
        <v>0.1</v>
      </c>
      <c r="Q180" s="70">
        <v>0.1</v>
      </c>
      <c r="R180" s="113">
        <f t="shared" ref="R180:R183" si="206">+Q180/P180</f>
        <v>1</v>
      </c>
      <c r="S180" s="70">
        <v>0.1</v>
      </c>
      <c r="T180" s="70">
        <v>0.1</v>
      </c>
      <c r="U180" s="70">
        <v>0.1</v>
      </c>
      <c r="V180" s="70">
        <v>0.1</v>
      </c>
      <c r="W180" s="70">
        <v>0.1</v>
      </c>
      <c r="X180" s="70">
        <v>0.1</v>
      </c>
      <c r="Y180" s="116">
        <f t="shared" si="190"/>
        <v>0.99999999999999989</v>
      </c>
      <c r="Z180" s="113">
        <f t="shared" si="201"/>
        <v>0.30000000000000004</v>
      </c>
      <c r="AA180" s="113">
        <f t="shared" si="201"/>
        <v>0.30000000000000004</v>
      </c>
      <c r="AB180" s="113">
        <f t="shared" si="202"/>
        <v>0</v>
      </c>
      <c r="AC180" s="113">
        <f t="shared" si="203"/>
        <v>0.1</v>
      </c>
      <c r="AD180" s="113">
        <f t="shared" si="204"/>
        <v>0.6</v>
      </c>
      <c r="AE180" s="117" t="s">
        <v>509</v>
      </c>
    </row>
    <row r="181" spans="1:31" s="126" customFormat="1" ht="60" x14ac:dyDescent="0.25">
      <c r="A181" s="177" t="s">
        <v>513</v>
      </c>
      <c r="B181" s="96" t="s">
        <v>217</v>
      </c>
      <c r="C181" s="70">
        <v>0.2</v>
      </c>
      <c r="D181" s="70">
        <v>9.0909090909090912E-2</v>
      </c>
      <c r="E181" s="70">
        <v>9.0909090909090912E-2</v>
      </c>
      <c r="F181" s="118">
        <f t="shared" si="188"/>
        <v>1</v>
      </c>
      <c r="G181" s="70">
        <v>9.0909090909090912E-2</v>
      </c>
      <c r="H181" s="70">
        <v>9.0909090909090912E-2</v>
      </c>
      <c r="I181" s="113">
        <f t="shared" si="200"/>
        <v>1</v>
      </c>
      <c r="J181" s="70">
        <v>9.0909090909090912E-2</v>
      </c>
      <c r="K181" s="70">
        <v>9.0909090909090912E-2</v>
      </c>
      <c r="L181" s="113">
        <f t="shared" si="205"/>
        <v>1</v>
      </c>
      <c r="M181" s="70">
        <v>9.0909090909090912E-2</v>
      </c>
      <c r="N181" s="70">
        <v>9.0909090909090912E-2</v>
      </c>
      <c r="O181" s="70">
        <f t="shared" ref="O181:O183" si="207">+N181/M181</f>
        <v>1</v>
      </c>
      <c r="P181" s="70">
        <v>9.0909090909090912E-2</v>
      </c>
      <c r="Q181" s="70">
        <v>9.0909090909090912E-2</v>
      </c>
      <c r="R181" s="113">
        <f t="shared" si="206"/>
        <v>1</v>
      </c>
      <c r="S181" s="70">
        <v>9.0909090909090912E-2</v>
      </c>
      <c r="T181" s="70">
        <v>9.0909090909090912E-2</v>
      </c>
      <c r="U181" s="70">
        <v>9.0909090909090912E-2</v>
      </c>
      <c r="V181" s="70">
        <v>9.0909090909090912E-2</v>
      </c>
      <c r="W181" s="70">
        <v>9.0909090909090912E-2</v>
      </c>
      <c r="X181" s="70">
        <v>9.0909090909090912E-2</v>
      </c>
      <c r="Y181" s="116">
        <f t="shared" si="190"/>
        <v>1.0000000000000002</v>
      </c>
      <c r="Z181" s="113">
        <f t="shared" si="201"/>
        <v>0.36363636363636365</v>
      </c>
      <c r="AA181" s="113">
        <f t="shared" si="201"/>
        <v>0.36363636363636365</v>
      </c>
      <c r="AB181" s="113">
        <f t="shared" si="202"/>
        <v>0</v>
      </c>
      <c r="AC181" s="113">
        <f t="shared" si="203"/>
        <v>9.0909090909090912E-2</v>
      </c>
      <c r="AD181" s="113">
        <f t="shared" si="204"/>
        <v>0.54545454545454553</v>
      </c>
      <c r="AE181" s="117" t="s">
        <v>509</v>
      </c>
    </row>
    <row r="182" spans="1:31" s="126" customFormat="1" ht="60" x14ac:dyDescent="0.25">
      <c r="A182" s="177" t="s">
        <v>514</v>
      </c>
      <c r="B182" s="96" t="s">
        <v>225</v>
      </c>
      <c r="C182" s="70">
        <v>0.2</v>
      </c>
      <c r="D182" s="70">
        <v>9.0909090909090912E-2</v>
      </c>
      <c r="E182" s="70">
        <v>9.0909090909090912E-2</v>
      </c>
      <c r="F182" s="118">
        <f t="shared" si="188"/>
        <v>1</v>
      </c>
      <c r="G182" s="70">
        <v>9.0909090909090912E-2</v>
      </c>
      <c r="H182" s="70">
        <v>9.0909090909090912E-2</v>
      </c>
      <c r="I182" s="113">
        <f t="shared" si="200"/>
        <v>1</v>
      </c>
      <c r="J182" s="70">
        <v>9.0909090909090912E-2</v>
      </c>
      <c r="K182" s="70">
        <v>9.0909090909090912E-2</v>
      </c>
      <c r="L182" s="113">
        <f t="shared" si="205"/>
        <v>1</v>
      </c>
      <c r="M182" s="70">
        <v>9.0909090909090912E-2</v>
      </c>
      <c r="N182" s="70">
        <v>9.0909090909090912E-2</v>
      </c>
      <c r="O182" s="70">
        <f t="shared" si="207"/>
        <v>1</v>
      </c>
      <c r="P182" s="70">
        <v>9.0909090909090912E-2</v>
      </c>
      <c r="Q182" s="70">
        <v>9.0909090909090912E-2</v>
      </c>
      <c r="R182" s="113">
        <f t="shared" si="206"/>
        <v>1</v>
      </c>
      <c r="S182" s="70">
        <v>9.0909090909090912E-2</v>
      </c>
      <c r="T182" s="70">
        <v>9.0909090909090912E-2</v>
      </c>
      <c r="U182" s="70">
        <v>9.0909090909090912E-2</v>
      </c>
      <c r="V182" s="70">
        <v>9.0909090909090912E-2</v>
      </c>
      <c r="W182" s="70">
        <v>9.0909090909090912E-2</v>
      </c>
      <c r="X182" s="70">
        <v>9.0909090909090912E-2</v>
      </c>
      <c r="Y182" s="116">
        <f t="shared" si="190"/>
        <v>1.0000000000000002</v>
      </c>
      <c r="Z182" s="113">
        <f t="shared" si="201"/>
        <v>0.36363636363636365</v>
      </c>
      <c r="AA182" s="113">
        <f t="shared" si="201"/>
        <v>0.36363636363636365</v>
      </c>
      <c r="AB182" s="113">
        <f t="shared" si="202"/>
        <v>0</v>
      </c>
      <c r="AC182" s="113">
        <f t="shared" si="203"/>
        <v>9.0909090909090912E-2</v>
      </c>
      <c r="AD182" s="113">
        <f t="shared" si="204"/>
        <v>0.54545454545454553</v>
      </c>
      <c r="AE182" s="117" t="s">
        <v>509</v>
      </c>
    </row>
    <row r="183" spans="1:31" s="126" customFormat="1" ht="45" x14ac:dyDescent="0.25">
      <c r="A183" s="133" t="s">
        <v>515</v>
      </c>
      <c r="B183" s="139" t="s">
        <v>259</v>
      </c>
      <c r="C183" s="70">
        <v>0.2</v>
      </c>
      <c r="D183" s="70">
        <v>0.2</v>
      </c>
      <c r="E183" s="70">
        <f>20%*87%</f>
        <v>0.17400000000000002</v>
      </c>
      <c r="F183" s="118">
        <f t="shared" si="188"/>
        <v>0.87</v>
      </c>
      <c r="G183" s="70">
        <v>0.2</v>
      </c>
      <c r="H183" s="70">
        <v>0.2</v>
      </c>
      <c r="I183" s="113">
        <f t="shared" si="200"/>
        <v>1</v>
      </c>
      <c r="J183" s="70">
        <v>0.2</v>
      </c>
      <c r="K183" s="70">
        <f>20%*75%</f>
        <v>0.15000000000000002</v>
      </c>
      <c r="L183" s="113">
        <f t="shared" si="205"/>
        <v>0.75000000000000011</v>
      </c>
      <c r="M183" s="70">
        <v>0.2</v>
      </c>
      <c r="N183" s="70">
        <v>0.2</v>
      </c>
      <c r="O183" s="70">
        <f t="shared" si="207"/>
        <v>1</v>
      </c>
      <c r="P183" s="70">
        <v>0.2</v>
      </c>
      <c r="Q183" s="70">
        <v>0.2</v>
      </c>
      <c r="R183" s="113">
        <f t="shared" si="206"/>
        <v>1</v>
      </c>
      <c r="S183" s="70"/>
      <c r="T183" s="70"/>
      <c r="U183" s="70"/>
      <c r="V183" s="70"/>
      <c r="W183" s="70"/>
      <c r="X183" s="70"/>
      <c r="Y183" s="116">
        <f t="shared" si="190"/>
        <v>1</v>
      </c>
      <c r="Z183" s="113">
        <f t="shared" si="201"/>
        <v>0.8</v>
      </c>
      <c r="AA183" s="113">
        <f t="shared" si="201"/>
        <v>0.72399999999999998</v>
      </c>
      <c r="AB183" s="113">
        <f t="shared" si="202"/>
        <v>7.6000000000000068E-2</v>
      </c>
      <c r="AC183" s="113">
        <f t="shared" si="203"/>
        <v>0.2</v>
      </c>
      <c r="AD183" s="113">
        <f t="shared" si="204"/>
        <v>0</v>
      </c>
      <c r="AE183" s="117"/>
    </row>
    <row r="184" spans="1:31" s="126" customFormat="1" ht="30" x14ac:dyDescent="0.25">
      <c r="A184" s="161"/>
      <c r="B184" s="176" t="s">
        <v>516</v>
      </c>
      <c r="C184" s="163">
        <v>0.25</v>
      </c>
      <c r="D184" s="164">
        <f>+D185*$C$185+D186*$C$186+D187*$C$187</f>
        <v>0</v>
      </c>
      <c r="E184" s="164">
        <f>+E185*$C$185+E186*$C$186+E187*$C$187</f>
        <v>0</v>
      </c>
      <c r="F184" s="118"/>
      <c r="G184" s="164">
        <f t="shared" ref="G184:X184" si="208">+G185*$C$185+G186*$C$186+G187*$C$187</f>
        <v>3.4000000000000002E-2</v>
      </c>
      <c r="H184" s="164">
        <f t="shared" si="208"/>
        <v>3.4000000000000002E-2</v>
      </c>
      <c r="I184" s="118">
        <f>+H184/G184</f>
        <v>1</v>
      </c>
      <c r="J184" s="164">
        <f t="shared" si="208"/>
        <v>0.44650000000000001</v>
      </c>
      <c r="K184" s="164">
        <f t="shared" si="208"/>
        <v>0.44650000000000001</v>
      </c>
      <c r="L184" s="118">
        <f>+K184/J184</f>
        <v>1</v>
      </c>
      <c r="M184" s="164">
        <f t="shared" si="208"/>
        <v>0.11650000000000001</v>
      </c>
      <c r="N184" s="164">
        <f t="shared" si="208"/>
        <v>0.11650000000000001</v>
      </c>
      <c r="O184" s="164">
        <f>+N184/M184</f>
        <v>1</v>
      </c>
      <c r="P184" s="164">
        <f t="shared" si="208"/>
        <v>0.11650000000000001</v>
      </c>
      <c r="Q184" s="164">
        <f t="shared" si="208"/>
        <v>0.11650000000000001</v>
      </c>
      <c r="R184" s="164">
        <f>+Q184/P184</f>
        <v>1</v>
      </c>
      <c r="S184" s="164">
        <f t="shared" si="208"/>
        <v>0.11650000000000001</v>
      </c>
      <c r="T184" s="164">
        <f t="shared" si="208"/>
        <v>3.4000000000000002E-2</v>
      </c>
      <c r="U184" s="164">
        <f t="shared" si="208"/>
        <v>3.4000000000000002E-2</v>
      </c>
      <c r="V184" s="164">
        <f t="shared" si="208"/>
        <v>3.4000000000000002E-2</v>
      </c>
      <c r="W184" s="164">
        <f t="shared" si="208"/>
        <v>3.4000000000000002E-2</v>
      </c>
      <c r="X184" s="164">
        <f t="shared" si="208"/>
        <v>3.4000000000000002E-2</v>
      </c>
      <c r="Y184" s="116">
        <f t="shared" si="190"/>
        <v>1.0000000000000002</v>
      </c>
      <c r="Z184" s="164">
        <f t="shared" ref="Z184:AD184" si="209">+Z185*$C$185+Z186*$C$186+Z187*$C$187</f>
        <v>0.59699999999999998</v>
      </c>
      <c r="AA184" s="164">
        <f t="shared" si="209"/>
        <v>0.59699999999999998</v>
      </c>
      <c r="AB184" s="164">
        <f t="shared" si="209"/>
        <v>0</v>
      </c>
      <c r="AC184" s="164">
        <f t="shared" si="209"/>
        <v>0.11650000000000001</v>
      </c>
      <c r="AD184" s="164">
        <f t="shared" si="209"/>
        <v>0.28650000000000003</v>
      </c>
      <c r="AE184" s="165"/>
    </row>
    <row r="185" spans="1:31" s="126" customFormat="1" ht="45" hidden="1" x14ac:dyDescent="0.25">
      <c r="A185" s="177" t="s">
        <v>517</v>
      </c>
      <c r="B185" s="96" t="s">
        <v>229</v>
      </c>
      <c r="C185" s="179">
        <v>0.33</v>
      </c>
      <c r="D185" s="70"/>
      <c r="E185" s="70"/>
      <c r="F185" s="118"/>
      <c r="G185" s="70"/>
      <c r="H185" s="70"/>
      <c r="I185" s="113" t="e">
        <f t="shared" ref="I185:I187" si="210">+H185/G185</f>
        <v>#DIV/0!</v>
      </c>
      <c r="J185" s="70">
        <v>1</v>
      </c>
      <c r="K185" s="70">
        <v>1</v>
      </c>
      <c r="L185" s="113">
        <f t="shared" ref="L185:L187" si="211">+K185/J185</f>
        <v>1</v>
      </c>
      <c r="M185" s="70"/>
      <c r="N185" s="70"/>
      <c r="O185" s="70"/>
      <c r="P185" s="70"/>
      <c r="Q185" s="70"/>
      <c r="R185" s="70"/>
      <c r="S185" s="70"/>
      <c r="T185" s="70"/>
      <c r="U185" s="70"/>
      <c r="V185" s="70"/>
      <c r="W185" s="70"/>
      <c r="X185" s="70"/>
      <c r="Y185" s="116">
        <f t="shared" si="190"/>
        <v>1</v>
      </c>
      <c r="Z185" s="113">
        <f t="shared" ref="Z185:AA187" si="212">+D185+G185+J185+M185</f>
        <v>1</v>
      </c>
      <c r="AA185" s="113">
        <f t="shared" si="212"/>
        <v>1</v>
      </c>
      <c r="AB185" s="113">
        <f t="shared" ref="AB185:AB187" si="213">+Z185-AA185</f>
        <v>0</v>
      </c>
      <c r="AC185" s="113">
        <f t="shared" ref="AC185:AC187" si="214">+P185</f>
        <v>0</v>
      </c>
      <c r="AD185" s="113">
        <f t="shared" ref="AD185:AD187" si="215">+S185+T185+U185+V185+W185+X185</f>
        <v>0</v>
      </c>
      <c r="AE185" s="117"/>
    </row>
    <row r="186" spans="1:31" s="126" customFormat="1" ht="60" x14ac:dyDescent="0.25">
      <c r="A186" s="177" t="s">
        <v>518</v>
      </c>
      <c r="B186" s="96" t="s">
        <v>231</v>
      </c>
      <c r="C186" s="179">
        <v>0.33</v>
      </c>
      <c r="D186" s="70"/>
      <c r="E186" s="70"/>
      <c r="F186" s="118"/>
      <c r="G186" s="70"/>
      <c r="H186" s="70"/>
      <c r="I186" s="113" t="e">
        <f t="shared" si="210"/>
        <v>#DIV/0!</v>
      </c>
      <c r="J186" s="70">
        <v>0.25</v>
      </c>
      <c r="K186" s="70">
        <v>0.25</v>
      </c>
      <c r="L186" s="113">
        <f t="shared" si="211"/>
        <v>1</v>
      </c>
      <c r="M186" s="70">
        <v>0.25</v>
      </c>
      <c r="N186" s="70">
        <v>0.25</v>
      </c>
      <c r="O186" s="70">
        <f t="shared" ref="O186:O187" si="216">+N186/M186</f>
        <v>1</v>
      </c>
      <c r="P186" s="70">
        <v>0.25</v>
      </c>
      <c r="Q186" s="70">
        <v>0.25</v>
      </c>
      <c r="R186" s="113">
        <f t="shared" ref="R186:R187" si="217">+Q186/P186</f>
        <v>1</v>
      </c>
      <c r="S186" s="70">
        <v>0.25</v>
      </c>
      <c r="T186" s="70"/>
      <c r="U186" s="70"/>
      <c r="V186" s="70"/>
      <c r="W186" s="70"/>
      <c r="X186" s="70"/>
      <c r="Y186" s="116">
        <f t="shared" si="190"/>
        <v>1</v>
      </c>
      <c r="Z186" s="113">
        <f t="shared" si="212"/>
        <v>0.5</v>
      </c>
      <c r="AA186" s="113">
        <f t="shared" si="212"/>
        <v>0.5</v>
      </c>
      <c r="AB186" s="113">
        <f t="shared" si="213"/>
        <v>0</v>
      </c>
      <c r="AC186" s="113">
        <f t="shared" si="214"/>
        <v>0.25</v>
      </c>
      <c r="AD186" s="113">
        <f t="shared" si="215"/>
        <v>0.25</v>
      </c>
      <c r="AE186" s="117" t="s">
        <v>509</v>
      </c>
    </row>
    <row r="187" spans="1:31" s="126" customFormat="1" ht="60" x14ac:dyDescent="0.25">
      <c r="A187" s="177" t="s">
        <v>519</v>
      </c>
      <c r="B187" s="96" t="s">
        <v>234</v>
      </c>
      <c r="C187" s="179">
        <v>0.34</v>
      </c>
      <c r="D187" s="70"/>
      <c r="E187" s="70"/>
      <c r="F187" s="118"/>
      <c r="G187" s="70">
        <v>0.1</v>
      </c>
      <c r="H187" s="70">
        <v>0.1</v>
      </c>
      <c r="I187" s="113">
        <f t="shared" si="210"/>
        <v>1</v>
      </c>
      <c r="J187" s="70">
        <v>0.1</v>
      </c>
      <c r="K187" s="70">
        <v>0.1</v>
      </c>
      <c r="L187" s="113">
        <f t="shared" si="211"/>
        <v>1</v>
      </c>
      <c r="M187" s="70">
        <v>0.1</v>
      </c>
      <c r="N187" s="70">
        <v>0.1</v>
      </c>
      <c r="O187" s="70">
        <f t="shared" si="216"/>
        <v>1</v>
      </c>
      <c r="P187" s="70">
        <v>0.1</v>
      </c>
      <c r="Q187" s="70">
        <v>0.1</v>
      </c>
      <c r="R187" s="113">
        <f t="shared" si="217"/>
        <v>1</v>
      </c>
      <c r="S187" s="70">
        <v>0.1</v>
      </c>
      <c r="T187" s="70">
        <v>0.1</v>
      </c>
      <c r="U187" s="70">
        <v>0.1</v>
      </c>
      <c r="V187" s="70">
        <v>0.1</v>
      </c>
      <c r="W187" s="70">
        <v>0.1</v>
      </c>
      <c r="X187" s="70">
        <v>0.1</v>
      </c>
      <c r="Y187" s="116">
        <f t="shared" si="190"/>
        <v>0.99999999999999989</v>
      </c>
      <c r="Z187" s="113">
        <f t="shared" si="212"/>
        <v>0.30000000000000004</v>
      </c>
      <c r="AA187" s="113">
        <f t="shared" si="212"/>
        <v>0.30000000000000004</v>
      </c>
      <c r="AB187" s="113">
        <f t="shared" si="213"/>
        <v>0</v>
      </c>
      <c r="AC187" s="113">
        <f t="shared" si="214"/>
        <v>0.1</v>
      </c>
      <c r="AD187" s="113">
        <f t="shared" si="215"/>
        <v>0.6</v>
      </c>
      <c r="AE187" s="117" t="s">
        <v>509</v>
      </c>
    </row>
    <row r="188" spans="1:31" s="126" customFormat="1" ht="60" x14ac:dyDescent="0.25">
      <c r="A188" s="161"/>
      <c r="B188" s="176" t="s">
        <v>520</v>
      </c>
      <c r="C188" s="163">
        <v>0.25</v>
      </c>
      <c r="D188" s="164">
        <f>+D189*$C$189+D190*$C$190+D191*$C$191</f>
        <v>0</v>
      </c>
      <c r="E188" s="164">
        <f>+E189*$C$189+E190*$C$190+E191*$C$191</f>
        <v>0</v>
      </c>
      <c r="F188" s="118"/>
      <c r="G188" s="164">
        <f t="shared" ref="G188:X188" si="218">+G189*$C$189+G190*$C$190+G191*$C$191</f>
        <v>0</v>
      </c>
      <c r="H188" s="164">
        <f t="shared" si="218"/>
        <v>0</v>
      </c>
      <c r="I188" s="118" t="e">
        <f>+H188/G188</f>
        <v>#DIV/0!</v>
      </c>
      <c r="J188" s="164">
        <f t="shared" si="218"/>
        <v>0.16500000000000001</v>
      </c>
      <c r="K188" s="164">
        <f t="shared" si="218"/>
        <v>0</v>
      </c>
      <c r="L188" s="118">
        <f>+K188/J188</f>
        <v>0</v>
      </c>
      <c r="M188" s="164">
        <f t="shared" si="218"/>
        <v>0</v>
      </c>
      <c r="N188" s="164"/>
      <c r="O188" s="164"/>
      <c r="P188" s="164">
        <f t="shared" si="218"/>
        <v>2.6400000000000003E-2</v>
      </c>
      <c r="Q188" s="164">
        <f t="shared" si="218"/>
        <v>1.3200000000000002E-2</v>
      </c>
      <c r="R188" s="164">
        <f>+Q188/P188</f>
        <v>0.5</v>
      </c>
      <c r="S188" s="164">
        <f t="shared" si="218"/>
        <v>2.3100000000000002E-2</v>
      </c>
      <c r="T188" s="164">
        <f t="shared" si="218"/>
        <v>8.9100000000000013E-2</v>
      </c>
      <c r="U188" s="164">
        <f t="shared" si="218"/>
        <v>0.2591</v>
      </c>
      <c r="V188" s="164">
        <f t="shared" si="218"/>
        <v>0.14576666666666668</v>
      </c>
      <c r="W188" s="164">
        <f t="shared" si="218"/>
        <v>0.14576666666666668</v>
      </c>
      <c r="X188" s="164">
        <f t="shared" si="218"/>
        <v>0.14576666666666668</v>
      </c>
      <c r="Y188" s="116">
        <f t="shared" si="190"/>
        <v>1</v>
      </c>
      <c r="Z188" s="164">
        <f t="shared" ref="Z188:AD188" si="219">+Z189*$C$189+Z190*$C$190+Z191*$C$191</f>
        <v>0.16500000000000001</v>
      </c>
      <c r="AA188" s="164">
        <f t="shared" si="219"/>
        <v>0</v>
      </c>
      <c r="AB188" s="164">
        <f t="shared" si="219"/>
        <v>0.16500000000000001</v>
      </c>
      <c r="AC188" s="164">
        <f t="shared" si="219"/>
        <v>2.6400000000000003E-2</v>
      </c>
      <c r="AD188" s="164">
        <f t="shared" si="219"/>
        <v>0.8086000000000001</v>
      </c>
      <c r="AE188" s="165"/>
    </row>
    <row r="189" spans="1:31" s="126" customFormat="1" ht="60" x14ac:dyDescent="0.25">
      <c r="A189" s="180" t="s">
        <v>521</v>
      </c>
      <c r="B189" s="96" t="s">
        <v>522</v>
      </c>
      <c r="C189" s="179">
        <v>0.33</v>
      </c>
      <c r="D189" s="70"/>
      <c r="E189" s="70"/>
      <c r="F189" s="118"/>
      <c r="G189" s="70"/>
      <c r="H189" s="70"/>
      <c r="I189" s="113" t="e">
        <f t="shared" ref="I189:I191" si="220">+H189/G189</f>
        <v>#DIV/0!</v>
      </c>
      <c r="J189" s="70">
        <v>0.5</v>
      </c>
      <c r="K189" s="70">
        <v>0</v>
      </c>
      <c r="L189" s="113">
        <f t="shared" ref="L189" si="221">+K189/J189</f>
        <v>0</v>
      </c>
      <c r="M189" s="70"/>
      <c r="N189" s="70"/>
      <c r="O189" s="70"/>
      <c r="P189" s="136">
        <v>0.08</v>
      </c>
      <c r="Q189" s="115">
        <v>0.04</v>
      </c>
      <c r="R189" s="113">
        <f t="shared" ref="R189" si="222">+Q189/P189</f>
        <v>0.5</v>
      </c>
      <c r="S189" s="136">
        <v>7.0000000000000007E-2</v>
      </c>
      <c r="T189" s="136">
        <v>7.0000000000000007E-2</v>
      </c>
      <c r="U189" s="136">
        <v>7.0000000000000007E-2</v>
      </c>
      <c r="V189" s="136">
        <v>7.0000000000000007E-2</v>
      </c>
      <c r="W189" s="136">
        <v>7.0000000000000007E-2</v>
      </c>
      <c r="X189" s="136">
        <v>7.0000000000000007E-2</v>
      </c>
      <c r="Y189" s="116">
        <f t="shared" si="190"/>
        <v>1.0000000000000002</v>
      </c>
      <c r="Z189" s="113">
        <f t="shared" ref="Z189:AA191" si="223">+D189+G189+J189+M189</f>
        <v>0.5</v>
      </c>
      <c r="AA189" s="113">
        <f t="shared" si="223"/>
        <v>0</v>
      </c>
      <c r="AB189" s="113">
        <f t="shared" ref="AB189:AB191" si="224">+Z189-AA189</f>
        <v>0.5</v>
      </c>
      <c r="AC189" s="113">
        <f t="shared" ref="AC189:AC191" si="225">+P189</f>
        <v>0.08</v>
      </c>
      <c r="AD189" s="113">
        <f t="shared" ref="AD189:AD191" si="226">+S189+T189+U189+V189+W189+X189</f>
        <v>0.42000000000000004</v>
      </c>
      <c r="AE189" s="117" t="s">
        <v>509</v>
      </c>
    </row>
    <row r="190" spans="1:31" ht="30" hidden="1" customHeight="1" x14ac:dyDescent="0.25">
      <c r="A190" s="76"/>
      <c r="B190" s="96" t="s">
        <v>257</v>
      </c>
      <c r="C190" s="179">
        <v>0.33</v>
      </c>
      <c r="D190" s="61"/>
      <c r="E190" s="61"/>
      <c r="F190" s="118"/>
      <c r="G190" s="61"/>
      <c r="H190" s="70"/>
      <c r="I190" s="113" t="e">
        <f t="shared" si="220"/>
        <v>#DIV/0!</v>
      </c>
      <c r="J190" s="61"/>
      <c r="K190" s="61"/>
      <c r="L190" s="113"/>
      <c r="M190" s="61"/>
      <c r="N190" s="61"/>
      <c r="O190" s="61"/>
      <c r="P190" s="61"/>
      <c r="Q190" s="61"/>
      <c r="R190" s="61"/>
      <c r="S190" s="61"/>
      <c r="T190" s="61">
        <v>0.2</v>
      </c>
      <c r="U190" s="61">
        <v>0.2</v>
      </c>
      <c r="V190" s="61">
        <v>0.2</v>
      </c>
      <c r="W190" s="61">
        <v>0.2</v>
      </c>
      <c r="X190" s="61">
        <v>0.2</v>
      </c>
      <c r="Y190" s="116">
        <f t="shared" si="190"/>
        <v>1</v>
      </c>
      <c r="Z190" s="113">
        <f t="shared" si="223"/>
        <v>0</v>
      </c>
      <c r="AA190" s="113">
        <f t="shared" si="223"/>
        <v>0</v>
      </c>
      <c r="AB190" s="113">
        <f t="shared" si="224"/>
        <v>0</v>
      </c>
      <c r="AC190" s="113">
        <f t="shared" si="225"/>
        <v>0</v>
      </c>
      <c r="AD190" s="113">
        <f t="shared" si="226"/>
        <v>1</v>
      </c>
      <c r="AE190" s="117" t="s">
        <v>459</v>
      </c>
    </row>
    <row r="191" spans="1:31" ht="45" hidden="1" customHeight="1" x14ac:dyDescent="0.25">
      <c r="A191" s="76"/>
      <c r="B191" s="96" t="s">
        <v>258</v>
      </c>
      <c r="C191" s="179">
        <v>0.34</v>
      </c>
      <c r="D191" s="61"/>
      <c r="E191" s="61"/>
      <c r="F191" s="118"/>
      <c r="G191" s="61"/>
      <c r="H191" s="70"/>
      <c r="I191" s="113" t="e">
        <f t="shared" si="220"/>
        <v>#DIV/0!</v>
      </c>
      <c r="J191" s="61"/>
      <c r="K191" s="61"/>
      <c r="L191" s="113"/>
      <c r="M191" s="61"/>
      <c r="N191" s="61"/>
      <c r="O191" s="61"/>
      <c r="P191" s="61"/>
      <c r="Q191" s="61"/>
      <c r="R191" s="61"/>
      <c r="S191" s="61"/>
      <c r="T191" s="61"/>
      <c r="U191" s="61">
        <v>0.5</v>
      </c>
      <c r="V191" s="61">
        <v>0.16666666666666669</v>
      </c>
      <c r="W191" s="61">
        <v>0.16666666666666669</v>
      </c>
      <c r="X191" s="61">
        <v>0.16666666666666669</v>
      </c>
      <c r="Y191" s="116">
        <f t="shared" si="190"/>
        <v>1.0000000000000002</v>
      </c>
      <c r="Z191" s="113">
        <f t="shared" si="223"/>
        <v>0</v>
      </c>
      <c r="AA191" s="113">
        <f t="shared" si="223"/>
        <v>0</v>
      </c>
      <c r="AB191" s="113">
        <f t="shared" si="224"/>
        <v>0</v>
      </c>
      <c r="AC191" s="113">
        <f t="shared" si="225"/>
        <v>0</v>
      </c>
      <c r="AD191" s="113">
        <f t="shared" si="226"/>
        <v>1.0000000000000002</v>
      </c>
      <c r="AE191" s="117" t="s">
        <v>523</v>
      </c>
    </row>
    <row r="192" spans="1:31" ht="15" hidden="1" customHeight="1" x14ac:dyDescent="0.25">
      <c r="A192" s="76"/>
      <c r="B192" s="30"/>
      <c r="C192" s="179"/>
      <c r="D192" s="61"/>
      <c r="E192" s="61"/>
      <c r="F192" s="61"/>
      <c r="G192" s="61"/>
      <c r="H192" s="157"/>
      <c r="I192" s="61"/>
      <c r="J192" s="61"/>
      <c r="K192" s="61"/>
      <c r="L192" s="61"/>
      <c r="M192" s="61"/>
      <c r="N192" s="61"/>
      <c r="O192" s="61"/>
      <c r="P192" s="61"/>
      <c r="Q192" s="61"/>
      <c r="R192" s="61"/>
      <c r="S192" s="61"/>
      <c r="T192" s="61"/>
      <c r="U192" s="61"/>
      <c r="V192" s="61"/>
      <c r="W192" s="61"/>
      <c r="X192" s="61"/>
      <c r="Y192" s="135">
        <f t="shared" ref="Y192:Y201" si="227">SUM(D192:X192)</f>
        <v>0</v>
      </c>
      <c r="Z192" s="61"/>
      <c r="AA192" s="61"/>
      <c r="AB192" s="61"/>
      <c r="AC192" s="61"/>
      <c r="AD192" s="61"/>
      <c r="AE192" s="60"/>
    </row>
    <row r="193" spans="1:31" ht="15" hidden="1" customHeight="1" x14ac:dyDescent="0.25">
      <c r="A193" s="76"/>
      <c r="B193" s="30"/>
      <c r="C193" s="179"/>
      <c r="D193" s="61"/>
      <c r="E193" s="61"/>
      <c r="F193" s="61"/>
      <c r="G193" s="61"/>
      <c r="H193" s="157"/>
      <c r="I193" s="61"/>
      <c r="J193" s="61"/>
      <c r="K193" s="61"/>
      <c r="L193" s="61"/>
      <c r="M193" s="61"/>
      <c r="N193" s="61"/>
      <c r="O193" s="61"/>
      <c r="P193" s="61"/>
      <c r="Q193" s="61"/>
      <c r="R193" s="61"/>
      <c r="S193" s="61"/>
      <c r="T193" s="61"/>
      <c r="U193" s="61"/>
      <c r="V193" s="61"/>
      <c r="W193" s="61"/>
      <c r="X193" s="61"/>
      <c r="Y193" s="135">
        <f t="shared" si="227"/>
        <v>0</v>
      </c>
      <c r="Z193" s="61"/>
      <c r="AA193" s="61"/>
      <c r="AB193" s="61"/>
      <c r="AC193" s="61"/>
      <c r="AD193" s="61"/>
      <c r="AE193" s="60"/>
    </row>
    <row r="194" spans="1:31" ht="15" hidden="1" customHeight="1" x14ac:dyDescent="0.25">
      <c r="A194" s="76"/>
      <c r="B194" s="30"/>
      <c r="C194" s="179"/>
      <c r="D194" s="61"/>
      <c r="E194" s="61"/>
      <c r="F194" s="61"/>
      <c r="G194" s="61"/>
      <c r="H194" s="157"/>
      <c r="I194" s="61"/>
      <c r="J194" s="61"/>
      <c r="K194" s="61"/>
      <c r="L194" s="61"/>
      <c r="M194" s="61"/>
      <c r="N194" s="61"/>
      <c r="O194" s="61"/>
      <c r="P194" s="61"/>
      <c r="Q194" s="61"/>
      <c r="R194" s="61"/>
      <c r="S194" s="61"/>
      <c r="T194" s="61"/>
      <c r="U194" s="61"/>
      <c r="V194" s="61"/>
      <c r="W194" s="61"/>
      <c r="X194" s="61"/>
      <c r="Y194" s="135">
        <f t="shared" si="227"/>
        <v>0</v>
      </c>
      <c r="Z194" s="61"/>
      <c r="AA194" s="61"/>
      <c r="AB194" s="61"/>
      <c r="AC194" s="61"/>
      <c r="AD194" s="61"/>
      <c r="AE194" s="60"/>
    </row>
    <row r="195" spans="1:31" ht="15" hidden="1" customHeight="1" x14ac:dyDescent="0.25">
      <c r="A195" s="76"/>
      <c r="B195" s="30"/>
      <c r="C195" s="179"/>
      <c r="D195" s="61"/>
      <c r="E195" s="61"/>
      <c r="F195" s="61"/>
      <c r="G195" s="61"/>
      <c r="H195" s="157"/>
      <c r="I195" s="61"/>
      <c r="J195" s="61"/>
      <c r="K195" s="61"/>
      <c r="L195" s="61"/>
      <c r="M195" s="61"/>
      <c r="N195" s="61"/>
      <c r="O195" s="61"/>
      <c r="P195" s="61"/>
      <c r="Q195" s="61"/>
      <c r="R195" s="61"/>
      <c r="S195" s="61"/>
      <c r="T195" s="61"/>
      <c r="U195" s="61"/>
      <c r="V195" s="61"/>
      <c r="W195" s="61"/>
      <c r="X195" s="61"/>
      <c r="Y195" s="135">
        <f t="shared" si="227"/>
        <v>0</v>
      </c>
      <c r="Z195" s="61"/>
      <c r="AA195" s="61"/>
      <c r="AB195" s="61"/>
      <c r="AC195" s="61"/>
      <c r="AD195" s="61"/>
      <c r="AE195" s="60"/>
    </row>
    <row r="196" spans="1:31" ht="15" hidden="1" customHeight="1" x14ac:dyDescent="0.25">
      <c r="A196" s="76"/>
      <c r="B196" s="30"/>
      <c r="C196" s="179"/>
      <c r="D196" s="61"/>
      <c r="E196" s="61"/>
      <c r="F196" s="61"/>
      <c r="G196" s="61"/>
      <c r="H196" s="157"/>
      <c r="I196" s="61"/>
      <c r="J196" s="61"/>
      <c r="K196" s="61"/>
      <c r="L196" s="61"/>
      <c r="M196" s="61"/>
      <c r="N196" s="61"/>
      <c r="O196" s="61"/>
      <c r="P196" s="61"/>
      <c r="Q196" s="61"/>
      <c r="R196" s="61"/>
      <c r="S196" s="61"/>
      <c r="T196" s="61"/>
      <c r="U196" s="61"/>
      <c r="V196" s="61"/>
      <c r="W196" s="61"/>
      <c r="X196" s="61"/>
      <c r="Y196" s="135">
        <f t="shared" si="227"/>
        <v>0</v>
      </c>
      <c r="Z196" s="61"/>
      <c r="AA196" s="61"/>
      <c r="AB196" s="61"/>
      <c r="AC196" s="61"/>
      <c r="AD196" s="61"/>
      <c r="AE196" s="60"/>
    </row>
    <row r="197" spans="1:31" ht="15" hidden="1" customHeight="1" x14ac:dyDescent="0.25">
      <c r="A197" s="76"/>
      <c r="B197" s="30"/>
      <c r="C197" s="179"/>
      <c r="D197" s="61"/>
      <c r="E197" s="61"/>
      <c r="F197" s="61"/>
      <c r="G197" s="61"/>
      <c r="H197" s="157"/>
      <c r="I197" s="61"/>
      <c r="J197" s="61"/>
      <c r="K197" s="61"/>
      <c r="L197" s="61"/>
      <c r="M197" s="61"/>
      <c r="N197" s="61"/>
      <c r="O197" s="61"/>
      <c r="P197" s="61"/>
      <c r="Q197" s="61"/>
      <c r="R197" s="61"/>
      <c r="S197" s="61"/>
      <c r="T197" s="61"/>
      <c r="U197" s="61"/>
      <c r="V197" s="61"/>
      <c r="W197" s="61"/>
      <c r="X197" s="61"/>
      <c r="Y197" s="135">
        <f t="shared" si="227"/>
        <v>0</v>
      </c>
      <c r="Z197" s="61"/>
      <c r="AA197" s="61"/>
      <c r="AB197" s="61"/>
      <c r="AC197" s="61"/>
      <c r="AD197" s="61"/>
      <c r="AE197" s="60"/>
    </row>
    <row r="198" spans="1:31" ht="15" hidden="1" customHeight="1" x14ac:dyDescent="0.25">
      <c r="A198" s="76"/>
      <c r="B198" s="30"/>
      <c r="C198" s="179"/>
      <c r="D198" s="61"/>
      <c r="E198" s="61"/>
      <c r="F198" s="61"/>
      <c r="G198" s="61"/>
      <c r="H198" s="157"/>
      <c r="I198" s="61"/>
      <c r="J198" s="61"/>
      <c r="K198" s="61"/>
      <c r="L198" s="61"/>
      <c r="M198" s="61"/>
      <c r="N198" s="61"/>
      <c r="O198" s="61"/>
      <c r="P198" s="61"/>
      <c r="Q198" s="61"/>
      <c r="R198" s="61"/>
      <c r="S198" s="61"/>
      <c r="T198" s="61"/>
      <c r="U198" s="61"/>
      <c r="V198" s="61"/>
      <c r="W198" s="61"/>
      <c r="X198" s="61"/>
      <c r="Y198" s="135">
        <f t="shared" si="227"/>
        <v>0</v>
      </c>
      <c r="Z198" s="61"/>
      <c r="AA198" s="61"/>
      <c r="AB198" s="61"/>
      <c r="AC198" s="61"/>
      <c r="AD198" s="61"/>
      <c r="AE198" s="60"/>
    </row>
    <row r="199" spans="1:31" ht="15" hidden="1" customHeight="1" x14ac:dyDescent="0.25">
      <c r="A199" s="76"/>
      <c r="B199" s="30"/>
      <c r="C199" s="179"/>
      <c r="D199" s="61"/>
      <c r="E199" s="61"/>
      <c r="F199" s="61"/>
      <c r="G199" s="61"/>
      <c r="H199" s="157"/>
      <c r="I199" s="61"/>
      <c r="J199" s="61"/>
      <c r="K199" s="61"/>
      <c r="L199" s="61"/>
      <c r="M199" s="61"/>
      <c r="N199" s="61"/>
      <c r="O199" s="61"/>
      <c r="P199" s="61"/>
      <c r="Q199" s="61"/>
      <c r="R199" s="61"/>
      <c r="S199" s="61"/>
      <c r="T199" s="61"/>
      <c r="U199" s="61"/>
      <c r="V199" s="61"/>
      <c r="W199" s="61"/>
      <c r="X199" s="61"/>
      <c r="Y199" s="135">
        <f t="shared" si="227"/>
        <v>0</v>
      </c>
      <c r="Z199" s="61"/>
      <c r="AA199" s="61"/>
      <c r="AB199" s="61"/>
      <c r="AC199" s="61"/>
      <c r="AD199" s="61"/>
      <c r="AE199" s="60"/>
    </row>
    <row r="200" spans="1:31" ht="15" hidden="1" customHeight="1" x14ac:dyDescent="0.25">
      <c r="A200" s="144"/>
      <c r="B200" s="30"/>
      <c r="C200" s="179"/>
      <c r="D200" s="61"/>
      <c r="E200" s="61"/>
      <c r="F200" s="61"/>
      <c r="G200" s="61"/>
      <c r="H200" s="157"/>
      <c r="I200" s="61"/>
      <c r="J200" s="61"/>
      <c r="K200" s="61"/>
      <c r="L200" s="61"/>
      <c r="M200" s="61"/>
      <c r="N200" s="61"/>
      <c r="O200" s="61"/>
      <c r="P200" s="61"/>
      <c r="Q200" s="61"/>
      <c r="R200" s="61"/>
      <c r="S200" s="61"/>
      <c r="T200" s="61"/>
      <c r="U200" s="61"/>
      <c r="V200" s="61"/>
      <c r="W200" s="61"/>
      <c r="X200" s="61"/>
      <c r="Y200" s="135">
        <f t="shared" si="227"/>
        <v>0</v>
      </c>
      <c r="Z200" s="61"/>
      <c r="AA200" s="61"/>
      <c r="AB200" s="61"/>
      <c r="AC200" s="61"/>
      <c r="AD200" s="61"/>
      <c r="AE200" s="60"/>
    </row>
    <row r="201" spans="1:31" ht="15" hidden="1" customHeight="1" x14ac:dyDescent="0.25">
      <c r="A201" s="144"/>
      <c r="B201" s="30"/>
      <c r="C201" s="179"/>
      <c r="D201" s="61"/>
      <c r="E201" s="61"/>
      <c r="F201" s="61"/>
      <c r="G201" s="61"/>
      <c r="H201" s="157"/>
      <c r="I201" s="61"/>
      <c r="J201" s="61"/>
      <c r="K201" s="61"/>
      <c r="L201" s="61"/>
      <c r="M201" s="61"/>
      <c r="N201" s="61"/>
      <c r="O201" s="61"/>
      <c r="P201" s="61"/>
      <c r="Q201" s="61"/>
      <c r="R201" s="61"/>
      <c r="S201" s="61"/>
      <c r="T201" s="61"/>
      <c r="U201" s="61"/>
      <c r="V201" s="61"/>
      <c r="W201" s="61"/>
      <c r="X201" s="61"/>
      <c r="Y201" s="135">
        <f t="shared" si="227"/>
        <v>0</v>
      </c>
      <c r="Z201" s="61"/>
      <c r="AA201" s="61"/>
      <c r="AB201" s="61"/>
      <c r="AC201" s="61"/>
      <c r="AD201" s="61"/>
      <c r="AE201" s="60"/>
    </row>
    <row r="202" spans="1:31" ht="15" customHeight="1" x14ac:dyDescent="0.25">
      <c r="A202" s="144"/>
      <c r="B202" s="30"/>
      <c r="C202" s="179"/>
      <c r="D202" s="278"/>
      <c r="E202" s="279"/>
      <c r="F202" s="279"/>
      <c r="G202" s="260"/>
      <c r="H202" s="260"/>
      <c r="I202" s="260"/>
      <c r="J202" s="260"/>
      <c r="K202" s="260"/>
      <c r="L202" s="260"/>
      <c r="M202" s="260"/>
      <c r="N202" s="260"/>
      <c r="O202" s="260"/>
      <c r="P202" s="260"/>
      <c r="Q202" s="260"/>
      <c r="R202" s="260"/>
      <c r="S202" s="260"/>
      <c r="T202" s="260"/>
      <c r="U202" s="260"/>
      <c r="V202" s="260"/>
      <c r="W202" s="260"/>
      <c r="X202" s="260"/>
      <c r="Y202" s="261"/>
    </row>
    <row r="203" spans="1:31" x14ac:dyDescent="0.25">
      <c r="A203" s="262" t="s">
        <v>399</v>
      </c>
      <c r="B203" s="263"/>
      <c r="C203" s="135"/>
      <c r="D203" s="146">
        <f>+D174*$C$174+D178*$C$178+D184*$C$184+D188*$C$188</f>
        <v>0.10159090909090909</v>
      </c>
      <c r="E203" s="146">
        <f t="shared" ref="E203" si="228">+E174*$C$174+E178*$C$178+E184*$C$184+E188*$C$188</f>
        <v>0.1002909090909091</v>
      </c>
      <c r="F203" s="146">
        <f t="shared" ref="F203" si="229">+E203/D203</f>
        <v>0.98720357941834458</v>
      </c>
      <c r="G203" s="146">
        <f t="shared" ref="G203:X203" si="230">+G174*$C$174+G178*$C$178+G184*$C$184+G188*$C$188</f>
        <v>0.16509090909090912</v>
      </c>
      <c r="H203" s="146">
        <f t="shared" si="230"/>
        <v>3.2590909090909101E-2</v>
      </c>
      <c r="I203" s="124">
        <f>+H203/G203</f>
        <v>0.19741189427312777</v>
      </c>
      <c r="J203" s="146">
        <f t="shared" si="230"/>
        <v>0.17696590909090912</v>
      </c>
      <c r="K203" s="146">
        <f t="shared" si="230"/>
        <v>0.13321590909090911</v>
      </c>
      <c r="L203" s="124">
        <f>+K203/J203</f>
        <v>0.75277724266358437</v>
      </c>
      <c r="M203" s="146">
        <f t="shared" si="230"/>
        <v>5.3215909090909098E-2</v>
      </c>
      <c r="N203" s="146">
        <f t="shared" si="230"/>
        <v>5.3215909090909098E-2</v>
      </c>
      <c r="O203" s="146">
        <f>+N203/M203</f>
        <v>1</v>
      </c>
      <c r="P203" s="146">
        <f t="shared" si="230"/>
        <v>9.3815909090909089E-2</v>
      </c>
      <c r="Q203" s="146">
        <f t="shared" si="230"/>
        <v>7.351590909090909E-2</v>
      </c>
      <c r="R203" s="146">
        <f>+Q203/P203</f>
        <v>0.78361878921485506</v>
      </c>
      <c r="S203" s="146">
        <f t="shared" si="230"/>
        <v>5.7490909090909099E-2</v>
      </c>
      <c r="T203" s="146">
        <f t="shared" si="230"/>
        <v>5.3365909090909103E-2</v>
      </c>
      <c r="U203" s="146">
        <f t="shared" si="230"/>
        <v>9.5865909090909099E-2</v>
      </c>
      <c r="V203" s="146">
        <f t="shared" si="230"/>
        <v>6.7532575757575763E-2</v>
      </c>
      <c r="W203" s="146">
        <f t="shared" si="230"/>
        <v>6.7532575757575763E-2</v>
      </c>
      <c r="X203" s="146">
        <f t="shared" si="230"/>
        <v>6.7532575757575763E-2</v>
      </c>
      <c r="Y203" s="116">
        <f>+D203+G203+J203+M203+P203+S203+T203+U203+V203+W203+X203</f>
        <v>1.0000000000000002</v>
      </c>
      <c r="Z203" s="146">
        <f t="shared" ref="Z203:AD203" si="231">+Z174*$C$174+Z178*$C$178+Z184*$C$184+Z188*$C$188</f>
        <v>0.4968636363636364</v>
      </c>
      <c r="AA203" s="146">
        <f t="shared" si="231"/>
        <v>0.31931363636363636</v>
      </c>
      <c r="AB203" s="146">
        <f t="shared" si="231"/>
        <v>0.17755000000000001</v>
      </c>
      <c r="AC203" s="146">
        <f t="shared" si="231"/>
        <v>9.3815909090909089E-2</v>
      </c>
      <c r="AD203" s="146">
        <f t="shared" si="231"/>
        <v>0.40932045454545463</v>
      </c>
      <c r="AE203" s="148"/>
    </row>
    <row r="204" spans="1:31" x14ac:dyDescent="0.25">
      <c r="B204" s="149"/>
      <c r="H204" s="126"/>
    </row>
    <row r="205" spans="1:31" x14ac:dyDescent="0.25">
      <c r="B205" s="149"/>
      <c r="H205" s="126"/>
      <c r="AD205" s="127">
        <f>+AD203+AC203+Z203</f>
        <v>1</v>
      </c>
    </row>
    <row r="206" spans="1:31" x14ac:dyDescent="0.25">
      <c r="H206" s="126"/>
    </row>
    <row r="207" spans="1:31" x14ac:dyDescent="0.25">
      <c r="H207" s="126"/>
    </row>
    <row r="208" spans="1:31" ht="18.75" x14ac:dyDescent="0.3">
      <c r="A208" s="271" t="s">
        <v>373</v>
      </c>
      <c r="B208" s="271"/>
      <c r="C208" s="271"/>
      <c r="D208" s="271"/>
      <c r="E208" s="271"/>
      <c r="F208" s="271"/>
      <c r="G208" s="271"/>
      <c r="H208" s="271"/>
      <c r="I208" s="271"/>
      <c r="J208" s="271"/>
      <c r="K208" s="271"/>
      <c r="L208" s="271"/>
      <c r="M208" s="271"/>
      <c r="N208" s="271"/>
      <c r="O208" s="271"/>
      <c r="P208" s="271"/>
      <c r="Q208" s="271"/>
      <c r="R208" s="271"/>
      <c r="S208" s="271"/>
      <c r="T208" s="271"/>
      <c r="U208" s="271"/>
      <c r="V208" s="271"/>
      <c r="W208" s="271"/>
      <c r="X208" s="271"/>
      <c r="Y208" s="271"/>
    </row>
    <row r="209" spans="1:31" ht="18.75" x14ac:dyDescent="0.3">
      <c r="A209" s="271" t="s">
        <v>376</v>
      </c>
      <c r="B209" s="271"/>
      <c r="C209" s="271"/>
      <c r="D209" s="271"/>
      <c r="E209" s="271"/>
      <c r="F209" s="271"/>
      <c r="G209" s="271"/>
      <c r="H209" s="271"/>
      <c r="I209" s="271"/>
      <c r="J209" s="271"/>
      <c r="K209" s="271"/>
      <c r="L209" s="271"/>
      <c r="M209" s="271"/>
      <c r="N209" s="271"/>
      <c r="O209" s="271"/>
      <c r="P209" s="271"/>
      <c r="Q209" s="271"/>
      <c r="R209" s="271"/>
      <c r="S209" s="271"/>
      <c r="T209" s="271"/>
      <c r="U209" s="271"/>
      <c r="V209" s="271"/>
      <c r="W209" s="271"/>
      <c r="X209" s="271"/>
      <c r="Y209" s="271"/>
    </row>
    <row r="210" spans="1:31" ht="18.75" x14ac:dyDescent="0.3">
      <c r="A210" s="271" t="s">
        <v>377</v>
      </c>
      <c r="B210" s="271"/>
      <c r="C210" s="271"/>
      <c r="D210" s="271"/>
      <c r="E210" s="271"/>
      <c r="F210" s="271"/>
      <c r="G210" s="271"/>
      <c r="H210" s="271"/>
      <c r="I210" s="271"/>
      <c r="J210" s="271"/>
      <c r="K210" s="271"/>
      <c r="L210" s="271"/>
      <c r="M210" s="271"/>
      <c r="N210" s="271"/>
      <c r="O210" s="271"/>
      <c r="P210" s="271"/>
      <c r="Q210" s="271"/>
      <c r="R210" s="271"/>
      <c r="S210" s="271"/>
      <c r="T210" s="271"/>
      <c r="U210" s="271"/>
      <c r="V210" s="271"/>
      <c r="W210" s="271"/>
      <c r="X210" s="271"/>
      <c r="Y210" s="271"/>
    </row>
    <row r="211" spans="1:31" ht="22.5" customHeight="1" x14ac:dyDescent="0.25">
      <c r="A211" s="280" t="s">
        <v>524</v>
      </c>
      <c r="B211" s="280"/>
      <c r="C211" s="280"/>
      <c r="D211" s="280"/>
      <c r="E211" s="280"/>
      <c r="F211" s="280"/>
      <c r="G211" s="280"/>
      <c r="H211" s="280"/>
      <c r="I211" s="280"/>
      <c r="J211" s="280"/>
      <c r="K211" s="280"/>
      <c r="L211" s="280"/>
      <c r="M211" s="280"/>
      <c r="N211" s="280"/>
      <c r="O211" s="280"/>
      <c r="P211" s="280"/>
      <c r="Q211" s="280"/>
      <c r="R211" s="280"/>
      <c r="S211" s="280"/>
      <c r="T211" s="280"/>
      <c r="U211" s="280"/>
      <c r="V211" s="280"/>
      <c r="W211" s="280"/>
      <c r="X211" s="280"/>
      <c r="Y211" s="280"/>
    </row>
    <row r="212" spans="1:31" ht="18.75" x14ac:dyDescent="0.3">
      <c r="A212" s="271" t="s">
        <v>378</v>
      </c>
      <c r="B212" s="271"/>
      <c r="C212" s="271"/>
      <c r="D212" s="271"/>
      <c r="E212" s="271"/>
      <c r="F212" s="271"/>
      <c r="G212" s="271"/>
      <c r="H212" s="271"/>
      <c r="I212" s="271"/>
      <c r="J212" s="271"/>
      <c r="K212" s="271"/>
      <c r="L212" s="271"/>
      <c r="M212" s="271"/>
      <c r="N212" s="271"/>
      <c r="O212" s="271"/>
      <c r="P212" s="271"/>
      <c r="Q212" s="271"/>
      <c r="R212" s="271"/>
      <c r="S212" s="271"/>
      <c r="T212" s="271"/>
      <c r="U212" s="271"/>
      <c r="V212" s="271"/>
      <c r="W212" s="271"/>
      <c r="X212" s="271"/>
      <c r="Y212" s="271"/>
    </row>
    <row r="213" spans="1:31" ht="18.75" x14ac:dyDescent="0.3">
      <c r="A213" s="271"/>
      <c r="B213" s="271"/>
      <c r="C213" s="271"/>
      <c r="D213" s="271"/>
      <c r="E213" s="271"/>
      <c r="F213" s="271"/>
      <c r="G213" s="271"/>
      <c r="H213" s="271"/>
      <c r="I213" s="271"/>
      <c r="J213" s="271"/>
      <c r="K213" s="271"/>
      <c r="L213" s="271"/>
      <c r="M213" s="271"/>
      <c r="N213" s="271"/>
      <c r="O213" s="271"/>
      <c r="P213" s="271"/>
      <c r="Q213" s="271"/>
      <c r="R213" s="271"/>
      <c r="S213" s="271"/>
      <c r="T213" s="271"/>
      <c r="U213" s="271"/>
      <c r="V213" s="271"/>
      <c r="W213" s="271"/>
      <c r="X213" s="271"/>
      <c r="Y213" s="271"/>
    </row>
    <row r="214" spans="1:31" ht="15" customHeight="1" x14ac:dyDescent="0.25">
      <c r="A214" s="272" t="s">
        <v>402</v>
      </c>
      <c r="B214" s="272" t="s">
        <v>403</v>
      </c>
      <c r="C214" s="272" t="s">
        <v>379</v>
      </c>
      <c r="D214" s="262" t="s">
        <v>404</v>
      </c>
      <c r="E214" s="274"/>
      <c r="F214" s="274"/>
      <c r="G214" s="274"/>
      <c r="H214" s="274"/>
      <c r="I214" s="274"/>
      <c r="J214" s="274"/>
      <c r="K214" s="274"/>
      <c r="L214" s="274"/>
      <c r="M214" s="274"/>
      <c r="N214" s="274"/>
      <c r="O214" s="274"/>
      <c r="P214" s="274"/>
      <c r="Q214" s="274"/>
      <c r="R214" s="274"/>
      <c r="S214" s="274"/>
      <c r="T214" s="274"/>
      <c r="U214" s="274"/>
      <c r="V214" s="274"/>
      <c r="W214" s="274"/>
      <c r="X214" s="274"/>
      <c r="Y214" s="263"/>
      <c r="Z214" s="264" t="s">
        <v>381</v>
      </c>
      <c r="AA214" s="264" t="s">
        <v>382</v>
      </c>
      <c r="AB214" s="264" t="s">
        <v>383</v>
      </c>
      <c r="AC214" s="265" t="s">
        <v>384</v>
      </c>
      <c r="AD214" s="266" t="s">
        <v>385</v>
      </c>
      <c r="AE214" s="267" t="s">
        <v>386</v>
      </c>
    </row>
    <row r="215" spans="1:31" x14ac:dyDescent="0.25">
      <c r="A215" s="273" t="s">
        <v>402</v>
      </c>
      <c r="B215" s="273"/>
      <c r="C215" s="273" t="s">
        <v>379</v>
      </c>
      <c r="D215" s="109">
        <v>2012</v>
      </c>
      <c r="E215" s="109" t="s">
        <v>387</v>
      </c>
      <c r="F215" s="109" t="s">
        <v>388</v>
      </c>
      <c r="G215" s="109">
        <v>2013</v>
      </c>
      <c r="H215" s="109" t="s">
        <v>387</v>
      </c>
      <c r="I215" s="109" t="s">
        <v>388</v>
      </c>
      <c r="J215" s="109">
        <v>2014</v>
      </c>
      <c r="K215" s="109" t="s">
        <v>387</v>
      </c>
      <c r="L215" s="109" t="s">
        <v>388</v>
      </c>
      <c r="M215" s="109">
        <v>2015</v>
      </c>
      <c r="N215" s="109" t="s">
        <v>387</v>
      </c>
      <c r="O215" s="109" t="s">
        <v>388</v>
      </c>
      <c r="P215" s="109">
        <v>2016</v>
      </c>
      <c r="Q215" s="109" t="s">
        <v>387</v>
      </c>
      <c r="R215" s="109" t="s">
        <v>388</v>
      </c>
      <c r="S215" s="109">
        <v>2017</v>
      </c>
      <c r="T215" s="109">
        <v>2018</v>
      </c>
      <c r="U215" s="109">
        <v>2019</v>
      </c>
      <c r="V215" s="109">
        <v>2020</v>
      </c>
      <c r="W215" s="109">
        <v>2021</v>
      </c>
      <c r="X215" s="109">
        <v>2022</v>
      </c>
      <c r="Y215" s="109" t="s">
        <v>389</v>
      </c>
      <c r="Z215" s="264"/>
      <c r="AA215" s="264"/>
      <c r="AB215" s="264"/>
      <c r="AC215" s="265"/>
      <c r="AD215" s="266"/>
      <c r="AE215" s="267"/>
    </row>
    <row r="216" spans="1:31" ht="45" x14ac:dyDescent="0.25">
      <c r="A216" s="168"/>
      <c r="B216" s="169" t="s">
        <v>525</v>
      </c>
      <c r="C216" s="116">
        <v>0.5</v>
      </c>
      <c r="D216" s="164">
        <f>+D217*$C$217+D218*$C$218+D219*$C$219</f>
        <v>0</v>
      </c>
      <c r="E216" s="164"/>
      <c r="F216" s="118"/>
      <c r="G216" s="164">
        <f t="shared" ref="G216:X216" si="232">+G217*$C$217+G218*$C$218+G219*$C$219</f>
        <v>0.5</v>
      </c>
      <c r="H216" s="164">
        <f t="shared" si="232"/>
        <v>0</v>
      </c>
      <c r="I216" s="118">
        <f>+H216/G216</f>
        <v>0</v>
      </c>
      <c r="J216" s="164">
        <f t="shared" si="232"/>
        <v>5.5555555555555552E-2</v>
      </c>
      <c r="K216" s="164">
        <f>+K217*$C$217+K218*$C$218+K219*$C$219</f>
        <v>5.5E-2</v>
      </c>
      <c r="L216" s="118">
        <f>+K216/J216</f>
        <v>0.9900000000000001</v>
      </c>
      <c r="M216" s="164">
        <f t="shared" si="232"/>
        <v>5.5555555555555552E-2</v>
      </c>
      <c r="N216" s="164">
        <f t="shared" si="232"/>
        <v>5.5555555555555552E-2</v>
      </c>
      <c r="O216" s="164">
        <f>+N216/M216</f>
        <v>1</v>
      </c>
      <c r="P216" s="164">
        <f t="shared" si="232"/>
        <v>5.5555555555555552E-2</v>
      </c>
      <c r="Q216" s="164">
        <f t="shared" si="232"/>
        <v>5.5555555555555552E-2</v>
      </c>
      <c r="R216" s="164">
        <f>+Q216/P216</f>
        <v>1</v>
      </c>
      <c r="S216" s="164">
        <f t="shared" si="232"/>
        <v>5.5555555555555552E-2</v>
      </c>
      <c r="T216" s="164">
        <f t="shared" si="232"/>
        <v>5.5555555555555552E-2</v>
      </c>
      <c r="U216" s="164">
        <f t="shared" si="232"/>
        <v>5.5555555555555552E-2</v>
      </c>
      <c r="V216" s="164">
        <f t="shared" si="232"/>
        <v>5.5555555555555552E-2</v>
      </c>
      <c r="W216" s="164">
        <f t="shared" si="232"/>
        <v>5.5555555555555552E-2</v>
      </c>
      <c r="X216" s="164">
        <f t="shared" si="232"/>
        <v>5.5555555555555552E-2</v>
      </c>
      <c r="Y216" s="116">
        <f t="shared" ref="Y216:Y230" si="233">+D216+G216+J216+M216+P216+S216+T216+U216+V216+W216+X216</f>
        <v>1.0000000000000002</v>
      </c>
      <c r="Z216" s="164">
        <f t="shared" ref="Z216:AD216" si="234">+Z217*$C$217+Z218*$C$218+Z219*$C$219</f>
        <v>0.61111111111111116</v>
      </c>
      <c r="AA216" s="164">
        <f t="shared" si="234"/>
        <v>0.11055555555555555</v>
      </c>
      <c r="AB216" s="164">
        <f t="shared" si="234"/>
        <v>0.50055555555555553</v>
      </c>
      <c r="AC216" s="164">
        <f t="shared" si="234"/>
        <v>5.5555555555555552E-2</v>
      </c>
      <c r="AD216" s="164">
        <f t="shared" si="234"/>
        <v>0.33333333333333337</v>
      </c>
      <c r="AE216" s="165"/>
    </row>
    <row r="217" spans="1:31" ht="45" hidden="1" x14ac:dyDescent="0.25">
      <c r="A217" s="76" t="s">
        <v>526</v>
      </c>
      <c r="B217" s="96" t="s">
        <v>341</v>
      </c>
      <c r="C217" s="146">
        <v>0.5</v>
      </c>
      <c r="D217" s="61"/>
      <c r="E217" s="61"/>
      <c r="F217" s="118"/>
      <c r="G217" s="61">
        <v>1</v>
      </c>
      <c r="H217" s="70">
        <v>0</v>
      </c>
      <c r="I217" s="113">
        <f t="shared" ref="I217:I218" si="235">+H217/G217</f>
        <v>0</v>
      </c>
      <c r="J217" s="61"/>
      <c r="K217" s="61"/>
      <c r="L217" s="113"/>
      <c r="M217" s="61"/>
      <c r="N217" s="61"/>
      <c r="O217" s="61"/>
      <c r="P217" s="61"/>
      <c r="Q217" s="61"/>
      <c r="R217" s="61"/>
      <c r="S217" s="61"/>
      <c r="T217" s="61"/>
      <c r="U217" s="61"/>
      <c r="V217" s="61"/>
      <c r="W217" s="61"/>
      <c r="X217" s="61"/>
      <c r="Y217" s="116">
        <f t="shared" si="233"/>
        <v>1</v>
      </c>
      <c r="Z217" s="113">
        <f t="shared" ref="Z217:AA219" si="236">+D217+G217+J217+M217</f>
        <v>1</v>
      </c>
      <c r="AA217" s="113">
        <f t="shared" si="236"/>
        <v>0</v>
      </c>
      <c r="AB217" s="113">
        <f t="shared" ref="AB217:AB219" si="237">+Z217-AA217</f>
        <v>1</v>
      </c>
      <c r="AC217" s="113">
        <f t="shared" ref="AC217:AC219" si="238">+P217</f>
        <v>0</v>
      </c>
      <c r="AD217" s="113">
        <f t="shared" ref="AD217:AD219" si="239">+S217+T217+U217+V217+W217+X217</f>
        <v>0</v>
      </c>
      <c r="AE217" s="117"/>
    </row>
    <row r="218" spans="1:31" ht="81" customHeight="1" x14ac:dyDescent="0.25">
      <c r="A218" s="76" t="s">
        <v>527</v>
      </c>
      <c r="B218" s="134" t="s">
        <v>528</v>
      </c>
      <c r="C218" s="146">
        <v>0.5</v>
      </c>
      <c r="D218" s="61"/>
      <c r="E218" s="61"/>
      <c r="F218" s="118"/>
      <c r="G218" s="61"/>
      <c r="H218" s="70"/>
      <c r="I218" s="113" t="e">
        <f t="shared" si="235"/>
        <v>#DIV/0!</v>
      </c>
      <c r="J218" s="61">
        <v>0.1111111111111111</v>
      </c>
      <c r="K218" s="61">
        <v>0.11</v>
      </c>
      <c r="L218" s="113">
        <f t="shared" ref="L218" si="240">+K218/J218</f>
        <v>0.9900000000000001</v>
      </c>
      <c r="M218" s="61">
        <v>0.1111111111111111</v>
      </c>
      <c r="N218" s="61">
        <v>0.1111111111111111</v>
      </c>
      <c r="O218" s="61">
        <f>+N218/M218</f>
        <v>1</v>
      </c>
      <c r="P218" s="61">
        <v>0.1111111111111111</v>
      </c>
      <c r="Q218" s="61">
        <v>0.1111111111111111</v>
      </c>
      <c r="R218" s="113">
        <f t="shared" ref="R218" si="241">+Q218/P218</f>
        <v>1</v>
      </c>
      <c r="S218" s="61">
        <v>0.1111111111111111</v>
      </c>
      <c r="T218" s="61">
        <v>0.1111111111111111</v>
      </c>
      <c r="U218" s="61">
        <v>0.1111111111111111</v>
      </c>
      <c r="V218" s="61">
        <v>0.1111111111111111</v>
      </c>
      <c r="W218" s="61">
        <v>0.1111111111111111</v>
      </c>
      <c r="X218" s="61">
        <v>0.1111111111111111</v>
      </c>
      <c r="Y218" s="116">
        <f t="shared" si="233"/>
        <v>1.0000000000000002</v>
      </c>
      <c r="Z218" s="113">
        <f t="shared" si="236"/>
        <v>0.22222222222222221</v>
      </c>
      <c r="AA218" s="113">
        <f t="shared" si="236"/>
        <v>0.22111111111111109</v>
      </c>
      <c r="AB218" s="113">
        <f t="shared" si="237"/>
        <v>1.1111111111111183E-3</v>
      </c>
      <c r="AC218" s="113">
        <f t="shared" si="238"/>
        <v>0.1111111111111111</v>
      </c>
      <c r="AD218" s="113">
        <f t="shared" si="239"/>
        <v>0.66666666666666674</v>
      </c>
      <c r="AE218" s="117" t="s">
        <v>529</v>
      </c>
    </row>
    <row r="219" spans="1:31" ht="30" hidden="1" x14ac:dyDescent="0.25">
      <c r="A219" s="76" t="s">
        <v>530</v>
      </c>
      <c r="B219" s="96" t="s">
        <v>531</v>
      </c>
      <c r="C219" s="146"/>
      <c r="D219" s="61"/>
      <c r="E219" s="61"/>
      <c r="F219" s="118"/>
      <c r="G219" s="70">
        <v>0</v>
      </c>
      <c r="H219" s="70"/>
      <c r="I219" s="70"/>
      <c r="J219" s="61"/>
      <c r="K219" s="61"/>
      <c r="L219" s="70"/>
      <c r="M219" s="70">
        <v>0</v>
      </c>
      <c r="N219" s="70"/>
      <c r="O219" s="70"/>
      <c r="P219" s="70"/>
      <c r="Q219" s="70"/>
      <c r="R219" s="70"/>
      <c r="S219" s="70">
        <v>0</v>
      </c>
      <c r="T219" s="70"/>
      <c r="U219" s="70">
        <v>0</v>
      </c>
      <c r="V219" s="70"/>
      <c r="W219" s="70">
        <v>0</v>
      </c>
      <c r="X219" s="61"/>
      <c r="Y219" s="116">
        <f t="shared" si="233"/>
        <v>0</v>
      </c>
      <c r="Z219" s="113">
        <f t="shared" si="236"/>
        <v>0</v>
      </c>
      <c r="AA219" s="113">
        <f t="shared" si="236"/>
        <v>0</v>
      </c>
      <c r="AB219" s="113">
        <f t="shared" si="237"/>
        <v>0</v>
      </c>
      <c r="AC219" s="113">
        <f t="shared" si="238"/>
        <v>0</v>
      </c>
      <c r="AD219" s="113">
        <f t="shared" si="239"/>
        <v>0</v>
      </c>
      <c r="AE219" s="117"/>
    </row>
    <row r="220" spans="1:31" ht="75" hidden="1" x14ac:dyDescent="0.25">
      <c r="A220" s="168"/>
      <c r="B220" s="169" t="s">
        <v>532</v>
      </c>
      <c r="C220" s="116">
        <v>0.5</v>
      </c>
      <c r="D220" s="164">
        <f>+D221*$C$221+D222*$C$222+D223*$C$223+D224*$C$224</f>
        <v>0</v>
      </c>
      <c r="E220" s="164"/>
      <c r="F220" s="118"/>
      <c r="G220" s="164">
        <f t="shared" ref="G220:X220" si="242">+G221*$C$221+G222*$C$222+G223*$C$223+G224*$C$224</f>
        <v>0.7</v>
      </c>
      <c r="H220" s="164">
        <f t="shared" si="242"/>
        <v>0.7</v>
      </c>
      <c r="I220" s="118">
        <f>+H220/G220</f>
        <v>1</v>
      </c>
      <c r="J220" s="164">
        <f t="shared" si="242"/>
        <v>0</v>
      </c>
      <c r="K220" s="164"/>
      <c r="L220" s="118"/>
      <c r="M220" s="164">
        <f t="shared" si="242"/>
        <v>0</v>
      </c>
      <c r="N220" s="164"/>
      <c r="O220" s="164"/>
      <c r="P220" s="164">
        <f t="shared" si="242"/>
        <v>0</v>
      </c>
      <c r="Q220" s="164"/>
      <c r="R220" s="164"/>
      <c r="S220" s="164">
        <f t="shared" si="242"/>
        <v>2.5000000000000001E-2</v>
      </c>
      <c r="T220" s="164">
        <f t="shared" si="242"/>
        <v>2.5000000000000001E-2</v>
      </c>
      <c r="U220" s="164">
        <f t="shared" si="242"/>
        <v>2.5000000000000001E-2</v>
      </c>
      <c r="V220" s="164">
        <f t="shared" si="242"/>
        <v>0.17499999999999999</v>
      </c>
      <c r="W220" s="164">
        <f t="shared" si="242"/>
        <v>2.5000000000000001E-2</v>
      </c>
      <c r="X220" s="164">
        <f t="shared" si="242"/>
        <v>2.5000000000000001E-2</v>
      </c>
      <c r="Y220" s="116">
        <f t="shared" si="233"/>
        <v>1</v>
      </c>
      <c r="Z220" s="164">
        <f t="shared" ref="Z220:AD220" si="243">+Z221*$C$221+Z222*$C$222+Z223*$C$223+Z224*$C$224</f>
        <v>0.7</v>
      </c>
      <c r="AA220" s="164">
        <f t="shared" si="243"/>
        <v>0.7</v>
      </c>
      <c r="AB220" s="164">
        <f t="shared" si="243"/>
        <v>0</v>
      </c>
      <c r="AC220" s="164">
        <f t="shared" si="243"/>
        <v>0</v>
      </c>
      <c r="AD220" s="164">
        <f t="shared" si="243"/>
        <v>0.30000000000000004</v>
      </c>
      <c r="AE220" s="165"/>
    </row>
    <row r="221" spans="1:31" ht="60" hidden="1" x14ac:dyDescent="0.25">
      <c r="A221" s="76" t="s">
        <v>533</v>
      </c>
      <c r="B221" s="96" t="s">
        <v>350</v>
      </c>
      <c r="C221" s="146">
        <v>0.5</v>
      </c>
      <c r="D221" s="61"/>
      <c r="E221" s="61"/>
      <c r="F221" s="118"/>
      <c r="G221" s="61">
        <v>1</v>
      </c>
      <c r="H221" s="61">
        <v>1</v>
      </c>
      <c r="I221" s="113">
        <f t="shared" ref="I221:I224" si="244">+H221/G221</f>
        <v>1</v>
      </c>
      <c r="J221" s="61"/>
      <c r="K221" s="61"/>
      <c r="L221" s="113"/>
      <c r="M221" s="61"/>
      <c r="N221" s="61"/>
      <c r="O221" s="61"/>
      <c r="P221" s="61"/>
      <c r="Q221" s="61"/>
      <c r="R221" s="61"/>
      <c r="S221" s="61"/>
      <c r="T221" s="61"/>
      <c r="U221" s="61"/>
      <c r="V221" s="61"/>
      <c r="W221" s="61"/>
      <c r="X221" s="61"/>
      <c r="Y221" s="116">
        <f t="shared" si="233"/>
        <v>1</v>
      </c>
      <c r="Z221" s="113">
        <f t="shared" ref="Z221:AA224" si="245">+D221+G221+J221+M221</f>
        <v>1</v>
      </c>
      <c r="AA221" s="113">
        <f t="shared" si="245"/>
        <v>1</v>
      </c>
      <c r="AB221" s="113">
        <f t="shared" ref="AB221:AB224" si="246">+Z221-AA221</f>
        <v>0</v>
      </c>
      <c r="AC221" s="113">
        <f t="shared" ref="AC221:AC224" si="247">+P221</f>
        <v>0</v>
      </c>
      <c r="AD221" s="113">
        <f t="shared" ref="AD221:AD224" si="248">+S221+T221+U221+V221+W221+X221</f>
        <v>0</v>
      </c>
      <c r="AE221" s="117"/>
    </row>
    <row r="222" spans="1:31" ht="45" hidden="1" x14ac:dyDescent="0.25">
      <c r="A222" s="76" t="s">
        <v>534</v>
      </c>
      <c r="B222" s="96" t="s">
        <v>352</v>
      </c>
      <c r="C222" s="146">
        <v>0.2</v>
      </c>
      <c r="D222" s="61"/>
      <c r="E222" s="61"/>
      <c r="F222" s="118"/>
      <c r="G222" s="61">
        <v>1</v>
      </c>
      <c r="H222" s="61">
        <v>1</v>
      </c>
      <c r="I222" s="113">
        <f t="shared" si="244"/>
        <v>1</v>
      </c>
      <c r="J222" s="61"/>
      <c r="K222" s="61"/>
      <c r="L222" s="113"/>
      <c r="M222" s="61"/>
      <c r="N222" s="61"/>
      <c r="O222" s="61"/>
      <c r="P222" s="61"/>
      <c r="Q222" s="61"/>
      <c r="R222" s="61"/>
      <c r="S222" s="61"/>
      <c r="T222" s="61"/>
      <c r="U222" s="61"/>
      <c r="V222" s="61"/>
      <c r="W222" s="61"/>
      <c r="X222" s="61"/>
      <c r="Y222" s="116">
        <f t="shared" si="233"/>
        <v>1</v>
      </c>
      <c r="Z222" s="113">
        <f t="shared" si="245"/>
        <v>1</v>
      </c>
      <c r="AA222" s="113">
        <f t="shared" si="245"/>
        <v>1</v>
      </c>
      <c r="AB222" s="113">
        <f t="shared" si="246"/>
        <v>0</v>
      </c>
      <c r="AC222" s="113">
        <f t="shared" si="247"/>
        <v>0</v>
      </c>
      <c r="AD222" s="113">
        <f t="shared" si="248"/>
        <v>0</v>
      </c>
      <c r="AE222" s="117"/>
    </row>
    <row r="223" spans="1:31" ht="75" hidden="1" x14ac:dyDescent="0.25">
      <c r="A223" s="76"/>
      <c r="B223" s="96" t="s">
        <v>354</v>
      </c>
      <c r="C223" s="146">
        <v>0.15</v>
      </c>
      <c r="D223" s="61"/>
      <c r="E223" s="61"/>
      <c r="F223" s="118"/>
      <c r="G223" s="61"/>
      <c r="H223" s="70"/>
      <c r="I223" s="113" t="e">
        <f t="shared" si="244"/>
        <v>#DIV/0!</v>
      </c>
      <c r="J223" s="61"/>
      <c r="K223" s="61"/>
      <c r="L223" s="113"/>
      <c r="M223" s="61"/>
      <c r="N223" s="61"/>
      <c r="O223" s="61"/>
      <c r="P223" s="61"/>
      <c r="Q223" s="61"/>
      <c r="R223" s="61"/>
      <c r="S223" s="61">
        <v>0.16666666666666669</v>
      </c>
      <c r="T223" s="61">
        <v>0.16666666666666669</v>
      </c>
      <c r="U223" s="61">
        <v>0.16666666666666669</v>
      </c>
      <c r="V223" s="61">
        <v>0.16666666666666669</v>
      </c>
      <c r="W223" s="61">
        <v>0.16666666666666669</v>
      </c>
      <c r="X223" s="61">
        <v>0.16666666666666669</v>
      </c>
      <c r="Y223" s="116">
        <f t="shared" si="233"/>
        <v>1.0000000000000002</v>
      </c>
      <c r="Z223" s="113">
        <f t="shared" si="245"/>
        <v>0</v>
      </c>
      <c r="AA223" s="113">
        <f t="shared" si="245"/>
        <v>0</v>
      </c>
      <c r="AB223" s="113">
        <f t="shared" si="246"/>
        <v>0</v>
      </c>
      <c r="AC223" s="113">
        <f t="shared" si="247"/>
        <v>0</v>
      </c>
      <c r="AD223" s="113">
        <f t="shared" si="248"/>
        <v>1.0000000000000002</v>
      </c>
      <c r="AE223" s="117" t="s">
        <v>529</v>
      </c>
    </row>
    <row r="224" spans="1:31" ht="45" hidden="1" x14ac:dyDescent="0.25">
      <c r="A224" s="76"/>
      <c r="B224" s="96" t="s">
        <v>355</v>
      </c>
      <c r="C224" s="135">
        <v>0.15</v>
      </c>
      <c r="D224" s="61"/>
      <c r="E224" s="61"/>
      <c r="F224" s="118"/>
      <c r="G224" s="61"/>
      <c r="H224" s="70"/>
      <c r="I224" s="113" t="e">
        <f t="shared" si="244"/>
        <v>#DIV/0!</v>
      </c>
      <c r="J224" s="61"/>
      <c r="K224" s="61"/>
      <c r="L224" s="113"/>
      <c r="M224" s="61"/>
      <c r="N224" s="61"/>
      <c r="O224" s="61"/>
      <c r="P224" s="61"/>
      <c r="Q224" s="61"/>
      <c r="R224" s="61"/>
      <c r="S224" s="61"/>
      <c r="T224" s="61"/>
      <c r="U224" s="61"/>
      <c r="V224" s="61">
        <v>1</v>
      </c>
      <c r="W224" s="61"/>
      <c r="X224" s="61"/>
      <c r="Y224" s="116">
        <f t="shared" si="233"/>
        <v>1</v>
      </c>
      <c r="Z224" s="113">
        <f t="shared" si="245"/>
        <v>0</v>
      </c>
      <c r="AA224" s="113">
        <f t="shared" si="245"/>
        <v>0</v>
      </c>
      <c r="AB224" s="113">
        <f t="shared" si="246"/>
        <v>0</v>
      </c>
      <c r="AC224" s="113">
        <f t="shared" si="247"/>
        <v>0</v>
      </c>
      <c r="AD224" s="113">
        <f t="shared" si="248"/>
        <v>1</v>
      </c>
      <c r="AE224" s="117" t="s">
        <v>529</v>
      </c>
    </row>
    <row r="225" spans="1:31" ht="45" hidden="1" x14ac:dyDescent="0.25">
      <c r="A225" s="168"/>
      <c r="B225" s="169" t="s">
        <v>535</v>
      </c>
      <c r="C225" s="116"/>
      <c r="D225" s="164">
        <f>+D226*$C$226+D227*$C$227+D228*$C$228</f>
        <v>0</v>
      </c>
      <c r="E225" s="164"/>
      <c r="F225" s="118"/>
      <c r="G225" s="164">
        <f t="shared" ref="G225:X225" si="249">+G226*$C$226+G227*$C$227+G228*$C$228</f>
        <v>0</v>
      </c>
      <c r="H225" s="164">
        <f t="shared" si="249"/>
        <v>0</v>
      </c>
      <c r="I225" s="118" t="e">
        <f>+H225/G225</f>
        <v>#DIV/0!</v>
      </c>
      <c r="J225" s="164">
        <f t="shared" si="249"/>
        <v>0</v>
      </c>
      <c r="K225" s="164">
        <f t="shared" si="249"/>
        <v>0</v>
      </c>
      <c r="L225" s="118" t="e">
        <f>+K225/J225</f>
        <v>#DIV/0!</v>
      </c>
      <c r="M225" s="164">
        <f t="shared" si="249"/>
        <v>0</v>
      </c>
      <c r="N225" s="164"/>
      <c r="O225" s="164"/>
      <c r="P225" s="164">
        <f t="shared" si="249"/>
        <v>0</v>
      </c>
      <c r="Q225" s="164"/>
      <c r="R225" s="164"/>
      <c r="S225" s="164">
        <f t="shared" si="249"/>
        <v>0</v>
      </c>
      <c r="T225" s="164">
        <f t="shared" si="249"/>
        <v>0</v>
      </c>
      <c r="U225" s="164">
        <f t="shared" si="249"/>
        <v>0</v>
      </c>
      <c r="V225" s="164">
        <f t="shared" si="249"/>
        <v>0</v>
      </c>
      <c r="W225" s="164">
        <f t="shared" si="249"/>
        <v>0</v>
      </c>
      <c r="X225" s="164">
        <f t="shared" si="249"/>
        <v>0</v>
      </c>
      <c r="Y225" s="116">
        <f t="shared" si="233"/>
        <v>0</v>
      </c>
      <c r="Z225" s="164">
        <f t="shared" ref="Z225:AD225" si="250">+Z226*$C$226+Z227*$C$227+Z228*$C$228</f>
        <v>0</v>
      </c>
      <c r="AA225" s="164">
        <f t="shared" si="250"/>
        <v>0</v>
      </c>
      <c r="AB225" s="164">
        <f t="shared" si="250"/>
        <v>0</v>
      </c>
      <c r="AC225" s="164">
        <f t="shared" si="250"/>
        <v>0</v>
      </c>
      <c r="AD225" s="164">
        <f t="shared" si="250"/>
        <v>0</v>
      </c>
      <c r="AE225" s="165"/>
    </row>
    <row r="226" spans="1:31" ht="75" hidden="1" x14ac:dyDescent="0.25">
      <c r="A226" s="76" t="s">
        <v>536</v>
      </c>
      <c r="B226" s="96" t="s">
        <v>537</v>
      </c>
      <c r="C226" s="135"/>
      <c r="D226" s="61"/>
      <c r="E226" s="61"/>
      <c r="F226" s="118"/>
      <c r="G226" s="61"/>
      <c r="H226" s="70"/>
      <c r="I226" s="113" t="e">
        <f t="shared" ref="I226:I228" si="251">+H226/G226</f>
        <v>#DIV/0!</v>
      </c>
      <c r="J226" s="61"/>
      <c r="K226" s="61"/>
      <c r="L226" s="113"/>
      <c r="M226" s="136"/>
      <c r="N226" s="136"/>
      <c r="O226" s="136"/>
      <c r="P226" s="61"/>
      <c r="Q226" s="61"/>
      <c r="R226" s="61"/>
      <c r="S226" s="61"/>
      <c r="T226" s="61"/>
      <c r="U226" s="61"/>
      <c r="V226" s="61"/>
      <c r="W226" s="61"/>
      <c r="X226" s="61"/>
      <c r="Y226" s="116">
        <f t="shared" si="233"/>
        <v>0</v>
      </c>
      <c r="Z226" s="113">
        <f t="shared" ref="Z226:AA228" si="252">+D226+G226+J226+M226</f>
        <v>0</v>
      </c>
      <c r="AA226" s="113">
        <f t="shared" si="252"/>
        <v>0</v>
      </c>
      <c r="AB226" s="113">
        <f t="shared" ref="AB226:AB228" si="253">+Z226-AA226</f>
        <v>0</v>
      </c>
      <c r="AC226" s="113">
        <f t="shared" ref="AC226:AC228" si="254">+P226</f>
        <v>0</v>
      </c>
      <c r="AD226" s="113">
        <f t="shared" ref="AD226:AD228" si="255">+S226+T226+U226+V226+W226+X226</f>
        <v>0</v>
      </c>
      <c r="AE226" s="117"/>
    </row>
    <row r="227" spans="1:31" ht="60" hidden="1" x14ac:dyDescent="0.25">
      <c r="A227" s="76" t="s">
        <v>538</v>
      </c>
      <c r="B227" s="96" t="s">
        <v>539</v>
      </c>
      <c r="C227" s="135"/>
      <c r="D227" s="61"/>
      <c r="E227" s="61"/>
      <c r="F227" s="118"/>
      <c r="G227" s="61"/>
      <c r="H227" s="70"/>
      <c r="I227" s="113" t="e">
        <f t="shared" si="251"/>
        <v>#DIV/0!</v>
      </c>
      <c r="J227" s="61"/>
      <c r="K227" s="61"/>
      <c r="L227" s="113"/>
      <c r="M227" s="61"/>
      <c r="N227" s="61"/>
      <c r="O227" s="61"/>
      <c r="P227" s="136"/>
      <c r="Q227" s="136"/>
      <c r="R227" s="136"/>
      <c r="S227" s="61"/>
      <c r="T227" s="61"/>
      <c r="U227" s="61"/>
      <c r="V227" s="61"/>
      <c r="W227" s="61"/>
      <c r="X227" s="61"/>
      <c r="Y227" s="116">
        <f t="shared" si="233"/>
        <v>0</v>
      </c>
      <c r="Z227" s="113">
        <f t="shared" si="252"/>
        <v>0</v>
      </c>
      <c r="AA227" s="113">
        <f t="shared" si="252"/>
        <v>0</v>
      </c>
      <c r="AB227" s="113">
        <f t="shared" si="253"/>
        <v>0</v>
      </c>
      <c r="AC227" s="113">
        <f t="shared" si="254"/>
        <v>0</v>
      </c>
      <c r="AD227" s="113">
        <f t="shared" si="255"/>
        <v>0</v>
      </c>
      <c r="AE227" s="117"/>
    </row>
    <row r="228" spans="1:31" ht="60" hidden="1" x14ac:dyDescent="0.25">
      <c r="A228" s="76" t="s">
        <v>540</v>
      </c>
      <c r="B228" s="96" t="s">
        <v>541</v>
      </c>
      <c r="C228" s="135"/>
      <c r="D228" s="61"/>
      <c r="E228" s="61"/>
      <c r="F228" s="118"/>
      <c r="G228" s="61"/>
      <c r="H228" s="70"/>
      <c r="I228" s="113" t="e">
        <f t="shared" si="251"/>
        <v>#DIV/0!</v>
      </c>
      <c r="J228" s="136"/>
      <c r="K228" s="61">
        <v>1</v>
      </c>
      <c r="L228" s="113" t="e">
        <f t="shared" ref="L228" si="256">+K228/J228</f>
        <v>#DIV/0!</v>
      </c>
      <c r="M228" s="61"/>
      <c r="N228" s="61"/>
      <c r="O228" s="61"/>
      <c r="P228" s="61"/>
      <c r="Q228" s="61"/>
      <c r="R228" s="61"/>
      <c r="S228" s="61"/>
      <c r="T228" s="61"/>
      <c r="U228" s="61"/>
      <c r="V228" s="61"/>
      <c r="W228" s="61"/>
      <c r="X228" s="61"/>
      <c r="Y228" s="116">
        <f t="shared" si="233"/>
        <v>0</v>
      </c>
      <c r="Z228" s="113">
        <f t="shared" si="252"/>
        <v>0</v>
      </c>
      <c r="AA228" s="113">
        <f t="shared" si="252"/>
        <v>1</v>
      </c>
      <c r="AB228" s="113">
        <f t="shared" si="253"/>
        <v>-1</v>
      </c>
      <c r="AC228" s="113">
        <f t="shared" si="254"/>
        <v>0</v>
      </c>
      <c r="AD228" s="113">
        <f t="shared" si="255"/>
        <v>0</v>
      </c>
      <c r="AE228" s="117"/>
    </row>
    <row r="229" spans="1:31" ht="15" hidden="1" customHeight="1" x14ac:dyDescent="0.25">
      <c r="A229" s="76"/>
      <c r="B229" s="30"/>
      <c r="C229" s="135"/>
      <c r="D229" s="61"/>
      <c r="E229" s="61"/>
      <c r="F229" s="61"/>
      <c r="G229" s="61"/>
      <c r="H229" s="70"/>
      <c r="I229" s="61"/>
      <c r="J229" s="61"/>
      <c r="K229" s="61"/>
      <c r="L229" s="61"/>
      <c r="M229" s="61"/>
      <c r="N229" s="61"/>
      <c r="O229" s="61"/>
      <c r="P229" s="61"/>
      <c r="Q229" s="61"/>
      <c r="R229" s="61"/>
      <c r="S229" s="61"/>
      <c r="T229" s="61"/>
      <c r="U229" s="61"/>
      <c r="V229" s="61"/>
      <c r="W229" s="61"/>
      <c r="X229" s="61"/>
      <c r="Y229" s="116">
        <f t="shared" si="233"/>
        <v>0</v>
      </c>
      <c r="Z229" s="61"/>
      <c r="AA229" s="61"/>
      <c r="AB229" s="61"/>
      <c r="AC229" s="61"/>
      <c r="AD229" s="61"/>
      <c r="AE229" s="60"/>
    </row>
    <row r="230" spans="1:31" ht="15" hidden="1" customHeight="1" x14ac:dyDescent="0.25">
      <c r="A230" s="76"/>
      <c r="B230" s="30"/>
      <c r="C230" s="135"/>
      <c r="D230" s="61"/>
      <c r="E230" s="61"/>
      <c r="F230" s="61"/>
      <c r="G230" s="61"/>
      <c r="H230" s="70"/>
      <c r="I230" s="61"/>
      <c r="J230" s="61"/>
      <c r="K230" s="61"/>
      <c r="L230" s="61"/>
      <c r="M230" s="61"/>
      <c r="N230" s="61"/>
      <c r="O230" s="61"/>
      <c r="P230" s="61"/>
      <c r="Q230" s="61"/>
      <c r="R230" s="61"/>
      <c r="S230" s="61"/>
      <c r="T230" s="61"/>
      <c r="U230" s="61"/>
      <c r="V230" s="61"/>
      <c r="W230" s="61"/>
      <c r="X230" s="61"/>
      <c r="Y230" s="116">
        <f t="shared" si="233"/>
        <v>0</v>
      </c>
      <c r="Z230" s="61"/>
      <c r="AA230" s="61"/>
      <c r="AB230" s="61"/>
      <c r="AC230" s="61"/>
      <c r="AD230" s="61"/>
      <c r="AE230" s="60"/>
    </row>
    <row r="231" spans="1:31" hidden="1" x14ac:dyDescent="0.25">
      <c r="A231" s="15"/>
      <c r="B231" s="30" t="s">
        <v>389</v>
      </c>
      <c r="C231" s="135"/>
      <c r="D231" s="259"/>
      <c r="E231" s="260"/>
      <c r="F231" s="260"/>
      <c r="G231" s="260"/>
      <c r="H231" s="260"/>
      <c r="I231" s="260"/>
      <c r="J231" s="260"/>
      <c r="K231" s="260"/>
      <c r="L231" s="260"/>
      <c r="M231" s="260"/>
      <c r="N231" s="260"/>
      <c r="O231" s="260"/>
      <c r="P231" s="260"/>
      <c r="Q231" s="260"/>
      <c r="R231" s="260"/>
      <c r="S231" s="260"/>
      <c r="T231" s="260"/>
      <c r="U231" s="260"/>
      <c r="V231" s="260"/>
      <c r="W231" s="260"/>
      <c r="X231" s="260"/>
      <c r="Y231" s="261"/>
    </row>
    <row r="232" spans="1:31" x14ac:dyDescent="0.25">
      <c r="A232" s="262" t="s">
        <v>399</v>
      </c>
      <c r="B232" s="263"/>
      <c r="C232" s="135"/>
      <c r="D232" s="146">
        <f>+D216*$C$216+D220*$C$220+D225*$C$225</f>
        <v>0</v>
      </c>
      <c r="E232" s="146">
        <f t="shared" ref="E232:X232" si="257">+E216*$C$216+E220*$C$220+E225*$C$225</f>
        <v>0</v>
      </c>
      <c r="F232" s="146">
        <f t="shared" si="257"/>
        <v>0</v>
      </c>
      <c r="G232" s="146">
        <f t="shared" si="257"/>
        <v>0.6</v>
      </c>
      <c r="H232" s="146">
        <f t="shared" si="257"/>
        <v>0.35</v>
      </c>
      <c r="I232" s="124">
        <f>+H232/G232</f>
        <v>0.58333333333333337</v>
      </c>
      <c r="J232" s="146">
        <f t="shared" si="257"/>
        <v>2.7777777777777776E-2</v>
      </c>
      <c r="K232" s="146">
        <f t="shared" si="257"/>
        <v>2.75E-2</v>
      </c>
      <c r="L232" s="124">
        <f>+K232/J232</f>
        <v>0.9900000000000001</v>
      </c>
      <c r="M232" s="146">
        <f t="shared" si="257"/>
        <v>2.7777777777777776E-2</v>
      </c>
      <c r="N232" s="146">
        <f t="shared" si="257"/>
        <v>2.7777777777777776E-2</v>
      </c>
      <c r="O232" s="146">
        <f>+N232/M232</f>
        <v>1</v>
      </c>
      <c r="P232" s="146">
        <f t="shared" si="257"/>
        <v>2.7777777777777776E-2</v>
      </c>
      <c r="Q232" s="146">
        <f t="shared" si="257"/>
        <v>2.7777777777777776E-2</v>
      </c>
      <c r="R232" s="146">
        <f>+Q232/P232</f>
        <v>1</v>
      </c>
      <c r="S232" s="146">
        <f t="shared" si="257"/>
        <v>4.0277777777777773E-2</v>
      </c>
      <c r="T232" s="146">
        <f t="shared" si="257"/>
        <v>4.0277777777777773E-2</v>
      </c>
      <c r="U232" s="146">
        <f t="shared" si="257"/>
        <v>4.0277777777777773E-2</v>
      </c>
      <c r="V232" s="146">
        <f t="shared" si="257"/>
        <v>0.11527777777777777</v>
      </c>
      <c r="W232" s="146">
        <f t="shared" si="257"/>
        <v>4.0277777777777773E-2</v>
      </c>
      <c r="X232" s="146">
        <f t="shared" si="257"/>
        <v>4.0277777777777773E-2</v>
      </c>
      <c r="Y232" s="116">
        <f>+D232+G232+J232+M232+P232+S232+T232+U232+V232+W232+X232</f>
        <v>0.99999999999999989</v>
      </c>
      <c r="Z232" s="146">
        <f t="shared" ref="Z232:AD232" si="258">+Z216*$C$216+Z220*$C$220+Z225*$C$225</f>
        <v>0.65555555555555556</v>
      </c>
      <c r="AA232" s="146">
        <f t="shared" si="258"/>
        <v>0.40527777777777774</v>
      </c>
      <c r="AB232" s="146">
        <f t="shared" si="258"/>
        <v>0.25027777777777777</v>
      </c>
      <c r="AC232" s="146">
        <f t="shared" si="258"/>
        <v>2.7777777777777776E-2</v>
      </c>
      <c r="AD232" s="146">
        <f t="shared" si="258"/>
        <v>0.31666666666666671</v>
      </c>
      <c r="AE232" s="148"/>
    </row>
    <row r="233" spans="1:31" x14ac:dyDescent="0.25">
      <c r="A233" s="181"/>
      <c r="B233" s="181"/>
      <c r="C233" s="182"/>
      <c r="D233" s="182"/>
      <c r="E233" s="182"/>
      <c r="F233" s="182"/>
      <c r="G233" s="182"/>
      <c r="H233" s="182"/>
      <c r="I233" s="182"/>
      <c r="J233" s="182"/>
      <c r="K233" s="182"/>
      <c r="L233" s="182"/>
      <c r="M233" s="182"/>
      <c r="N233" s="182"/>
      <c r="O233" s="182"/>
      <c r="P233" s="182"/>
      <c r="Q233" s="182"/>
      <c r="R233" s="182"/>
      <c r="S233" s="182"/>
      <c r="T233" s="182"/>
      <c r="U233" s="182"/>
      <c r="V233" s="182"/>
      <c r="W233" s="182"/>
      <c r="X233" s="182"/>
      <c r="Y233" s="182"/>
      <c r="Z233" s="182"/>
      <c r="AA233" s="182"/>
      <c r="AB233" s="182"/>
      <c r="AC233" s="182"/>
      <c r="AD233" s="182"/>
      <c r="AE233" s="183"/>
    </row>
    <row r="234" spans="1:31" ht="18.75" x14ac:dyDescent="0.3">
      <c r="A234" s="271" t="s">
        <v>373</v>
      </c>
      <c r="B234" s="271"/>
      <c r="C234" s="271"/>
      <c r="D234" s="271"/>
      <c r="E234" s="271"/>
      <c r="F234" s="271"/>
      <c r="G234" s="271"/>
      <c r="H234" s="271"/>
      <c r="I234" s="271"/>
      <c r="J234" s="271"/>
      <c r="K234" s="271"/>
      <c r="L234" s="271"/>
      <c r="M234" s="271"/>
      <c r="N234" s="271"/>
      <c r="O234" s="271"/>
      <c r="P234" s="271"/>
      <c r="Q234" s="271"/>
      <c r="R234" s="271"/>
      <c r="S234" s="271"/>
      <c r="T234" s="271"/>
      <c r="U234" s="271"/>
      <c r="V234" s="271"/>
      <c r="W234" s="271"/>
      <c r="X234" s="271"/>
      <c r="Y234" s="271"/>
      <c r="AD234" s="127">
        <f>+Z232+AC232+AD232</f>
        <v>1</v>
      </c>
    </row>
    <row r="235" spans="1:31" ht="18.75" x14ac:dyDescent="0.3">
      <c r="A235" s="271" t="s">
        <v>376</v>
      </c>
      <c r="B235" s="271"/>
      <c r="C235" s="271"/>
      <c r="D235" s="271"/>
      <c r="E235" s="271"/>
      <c r="F235" s="271"/>
      <c r="G235" s="271"/>
      <c r="H235" s="271"/>
      <c r="I235" s="271"/>
      <c r="J235" s="271"/>
      <c r="K235" s="271"/>
      <c r="L235" s="271"/>
      <c r="M235" s="271"/>
      <c r="N235" s="271"/>
      <c r="O235" s="271"/>
      <c r="P235" s="271"/>
      <c r="Q235" s="271"/>
      <c r="R235" s="271"/>
      <c r="S235" s="271"/>
      <c r="T235" s="271"/>
      <c r="U235" s="271"/>
      <c r="V235" s="271"/>
      <c r="W235" s="271"/>
      <c r="X235" s="271"/>
      <c r="Y235" s="271"/>
    </row>
    <row r="236" spans="1:31" ht="18.75" x14ac:dyDescent="0.3">
      <c r="A236" s="271" t="s">
        <v>377</v>
      </c>
      <c r="B236" s="271"/>
      <c r="C236" s="271"/>
      <c r="D236" s="271"/>
      <c r="E236" s="271"/>
      <c r="F236" s="271"/>
      <c r="G236" s="271"/>
      <c r="H236" s="271"/>
      <c r="I236" s="271"/>
      <c r="J236" s="271"/>
      <c r="K236" s="271"/>
      <c r="L236" s="271"/>
      <c r="M236" s="271"/>
      <c r="N236" s="271"/>
      <c r="O236" s="271"/>
      <c r="P236" s="271"/>
      <c r="Q236" s="271"/>
      <c r="R236" s="271"/>
      <c r="S236" s="271"/>
      <c r="T236" s="271"/>
      <c r="U236" s="271"/>
      <c r="V236" s="271"/>
      <c r="W236" s="271"/>
      <c r="X236" s="271"/>
      <c r="Y236" s="271"/>
    </row>
    <row r="237" spans="1:31" ht="18.75" x14ac:dyDescent="0.25">
      <c r="A237" s="276" t="s">
        <v>542</v>
      </c>
      <c r="B237" s="276"/>
      <c r="C237" s="276"/>
      <c r="D237" s="276"/>
      <c r="E237" s="276"/>
      <c r="F237" s="276"/>
      <c r="G237" s="276"/>
      <c r="H237" s="276"/>
      <c r="I237" s="276"/>
      <c r="J237" s="276"/>
      <c r="K237" s="276"/>
      <c r="L237" s="276"/>
      <c r="M237" s="276"/>
      <c r="N237" s="276"/>
      <c r="O237" s="276"/>
      <c r="P237" s="276"/>
      <c r="Q237" s="276"/>
      <c r="R237" s="276"/>
      <c r="S237" s="276"/>
      <c r="T237" s="276"/>
      <c r="U237" s="276"/>
      <c r="V237" s="276"/>
      <c r="W237" s="276"/>
      <c r="X237" s="276"/>
      <c r="Y237" s="276"/>
    </row>
    <row r="238" spans="1:31" ht="18.75" x14ac:dyDescent="0.3">
      <c r="A238" s="271" t="s">
        <v>378</v>
      </c>
      <c r="B238" s="271"/>
      <c r="C238" s="271"/>
      <c r="D238" s="271"/>
      <c r="E238" s="271"/>
      <c r="F238" s="271"/>
      <c r="G238" s="271"/>
      <c r="H238" s="271"/>
      <c r="I238" s="271"/>
      <c r="J238" s="271"/>
      <c r="K238" s="271"/>
      <c r="L238" s="271"/>
      <c r="M238" s="271"/>
      <c r="N238" s="271"/>
      <c r="O238" s="271"/>
      <c r="P238" s="271"/>
      <c r="Q238" s="271"/>
      <c r="R238" s="271"/>
      <c r="S238" s="271"/>
      <c r="T238" s="271"/>
      <c r="U238" s="271"/>
      <c r="V238" s="271"/>
      <c r="W238" s="271"/>
      <c r="X238" s="271"/>
      <c r="Y238" s="271"/>
    </row>
    <row r="239" spans="1:31" ht="18.75" x14ac:dyDescent="0.25">
      <c r="A239" s="277"/>
      <c r="B239" s="277"/>
      <c r="C239" s="277"/>
      <c r="D239" s="277"/>
      <c r="E239" s="277"/>
      <c r="F239" s="277"/>
      <c r="G239" s="277"/>
      <c r="H239" s="277"/>
      <c r="I239" s="277"/>
      <c r="J239" s="277"/>
      <c r="K239" s="277"/>
      <c r="L239" s="277"/>
    </row>
    <row r="240" spans="1:31" ht="15" customHeight="1" x14ac:dyDescent="0.25">
      <c r="A240" s="272" t="s">
        <v>402</v>
      </c>
      <c r="B240" s="272" t="s">
        <v>403</v>
      </c>
      <c r="C240" s="272" t="s">
        <v>379</v>
      </c>
      <c r="D240" s="262" t="s">
        <v>404</v>
      </c>
      <c r="E240" s="274"/>
      <c r="F240" s="274"/>
      <c r="G240" s="274"/>
      <c r="H240" s="274"/>
      <c r="I240" s="274"/>
      <c r="J240" s="274"/>
      <c r="K240" s="274"/>
      <c r="L240" s="274"/>
      <c r="M240" s="274"/>
      <c r="N240" s="274"/>
      <c r="O240" s="274"/>
      <c r="P240" s="274"/>
      <c r="Q240" s="274"/>
      <c r="R240" s="274"/>
      <c r="S240" s="274"/>
      <c r="T240" s="274"/>
      <c r="U240" s="274"/>
      <c r="V240" s="274"/>
      <c r="W240" s="274"/>
      <c r="X240" s="274"/>
      <c r="Y240" s="263"/>
      <c r="Z240" s="264" t="s">
        <v>381</v>
      </c>
      <c r="AA240" s="264" t="s">
        <v>382</v>
      </c>
      <c r="AB240" s="264" t="s">
        <v>383</v>
      </c>
      <c r="AC240" s="265" t="s">
        <v>384</v>
      </c>
      <c r="AD240" s="266" t="s">
        <v>385</v>
      </c>
      <c r="AE240" s="267" t="s">
        <v>386</v>
      </c>
    </row>
    <row r="241" spans="1:31" x14ac:dyDescent="0.25">
      <c r="A241" s="273" t="s">
        <v>402</v>
      </c>
      <c r="B241" s="273"/>
      <c r="C241" s="273" t="s">
        <v>379</v>
      </c>
      <c r="D241" s="109">
        <v>2012</v>
      </c>
      <c r="E241" s="109" t="s">
        <v>387</v>
      </c>
      <c r="F241" s="109" t="s">
        <v>388</v>
      </c>
      <c r="G241" s="109">
        <v>2013</v>
      </c>
      <c r="H241" s="109" t="s">
        <v>387</v>
      </c>
      <c r="I241" s="109" t="s">
        <v>388</v>
      </c>
      <c r="J241" s="109">
        <v>2014</v>
      </c>
      <c r="K241" s="109" t="s">
        <v>387</v>
      </c>
      <c r="L241" s="109" t="s">
        <v>388</v>
      </c>
      <c r="M241" s="109">
        <v>2015</v>
      </c>
      <c r="N241" s="109" t="s">
        <v>387</v>
      </c>
      <c r="O241" s="109" t="s">
        <v>388</v>
      </c>
      <c r="P241" s="109">
        <v>2016</v>
      </c>
      <c r="Q241" s="109" t="s">
        <v>387</v>
      </c>
      <c r="R241" s="109" t="s">
        <v>388</v>
      </c>
      <c r="S241" s="109">
        <v>2017</v>
      </c>
      <c r="T241" s="109">
        <v>2018</v>
      </c>
      <c r="U241" s="109">
        <v>2019</v>
      </c>
      <c r="V241" s="109">
        <v>2020</v>
      </c>
      <c r="W241" s="109">
        <v>2021</v>
      </c>
      <c r="X241" s="109">
        <v>2022</v>
      </c>
      <c r="Y241" s="109" t="s">
        <v>389</v>
      </c>
      <c r="Z241" s="264"/>
      <c r="AA241" s="264"/>
      <c r="AB241" s="264"/>
      <c r="AC241" s="265"/>
      <c r="AD241" s="266"/>
      <c r="AE241" s="267"/>
    </row>
    <row r="242" spans="1:31" ht="30" x14ac:dyDescent="0.25">
      <c r="A242" s="184"/>
      <c r="B242" s="169" t="s">
        <v>543</v>
      </c>
      <c r="C242" s="185">
        <v>0.2</v>
      </c>
      <c r="D242" s="164">
        <f>+D243*$C$243+D246*$C$246+D247*$C$247</f>
        <v>0.48000000000000004</v>
      </c>
      <c r="E242" s="164">
        <f>+E243*$C$243+E246*$C$246+E247*$C$247</f>
        <v>0.24000000000000002</v>
      </c>
      <c r="F242" s="118">
        <f t="shared" ref="F242:F264" si="259">+E242/D242</f>
        <v>0.5</v>
      </c>
      <c r="G242" s="164">
        <f>+G243*$C$243+G244*$C$244+G245*$C$245</f>
        <v>0.23200000000000004</v>
      </c>
      <c r="H242" s="164">
        <f>+H243*$C$243+H244*$C$244+H245*$C$245</f>
        <v>0.27200000000000002</v>
      </c>
      <c r="I242" s="118">
        <f>+H242/G242</f>
        <v>1.1724137931034482</v>
      </c>
      <c r="J242" s="164">
        <f t="shared" ref="J242:X242" si="260">+J243*$C$243+J244*$C$244+J245*$C$245+J246*$C$246+J247*$C$247</f>
        <v>3.2000000000000001E-2</v>
      </c>
      <c r="K242" s="164">
        <f t="shared" si="260"/>
        <v>3.2000000000000001E-2</v>
      </c>
      <c r="L242" s="118">
        <f>+K242/J242</f>
        <v>1</v>
      </c>
      <c r="M242" s="164">
        <f t="shared" si="260"/>
        <v>3.2000000000000001E-2</v>
      </c>
      <c r="N242" s="164">
        <f t="shared" si="260"/>
        <v>3.2000000000000001E-2</v>
      </c>
      <c r="O242" s="164">
        <f>+N242/M242</f>
        <v>1</v>
      </c>
      <c r="P242" s="164">
        <f t="shared" si="260"/>
        <v>3.2000000000000001E-2</v>
      </c>
      <c r="Q242" s="164">
        <f t="shared" si="260"/>
        <v>3.2000000000000001E-2</v>
      </c>
      <c r="R242" s="164">
        <f>+Q242/P242</f>
        <v>1</v>
      </c>
      <c r="S242" s="164">
        <f t="shared" si="260"/>
        <v>3.2000000000000001E-2</v>
      </c>
      <c r="T242" s="164">
        <f t="shared" si="260"/>
        <v>3.2000000000000001E-2</v>
      </c>
      <c r="U242" s="164">
        <f t="shared" si="260"/>
        <v>3.2000000000000001E-2</v>
      </c>
      <c r="V242" s="164">
        <f t="shared" si="260"/>
        <v>3.2000000000000001E-2</v>
      </c>
      <c r="W242" s="164">
        <f t="shared" si="260"/>
        <v>3.2000000000000001E-2</v>
      </c>
      <c r="X242" s="164">
        <f t="shared" si="260"/>
        <v>3.2000000000000001E-2</v>
      </c>
      <c r="Y242" s="116">
        <f t="shared" ref="Y242:Y264" si="261">+D242+G242+J242+M242+P242+S242+T242+U242+V242+W242+X242</f>
        <v>1.0000000000000002</v>
      </c>
      <c r="Z242" s="164">
        <f t="shared" ref="Z242:AD242" si="262">+Z243*$C$243+Z244*$C$244+Z245*$C$245+Z246*$C$246+Z247*$C$247</f>
        <v>0.77600000000000002</v>
      </c>
      <c r="AA242" s="164">
        <f t="shared" si="262"/>
        <v>0.57600000000000007</v>
      </c>
      <c r="AB242" s="164">
        <f t="shared" si="262"/>
        <v>0.2</v>
      </c>
      <c r="AC242" s="164">
        <f t="shared" si="262"/>
        <v>3.2000000000000001E-2</v>
      </c>
      <c r="AD242" s="164">
        <f t="shared" si="262"/>
        <v>0.192</v>
      </c>
      <c r="AE242" s="165"/>
    </row>
    <row r="243" spans="1:31" ht="60" x14ac:dyDescent="0.25">
      <c r="A243" s="133" t="s">
        <v>544</v>
      </c>
      <c r="B243" s="96" t="s">
        <v>545</v>
      </c>
      <c r="C243" s="186">
        <v>0.2</v>
      </c>
      <c r="D243" s="61">
        <v>0.4</v>
      </c>
      <c r="E243" s="61">
        <f>40%*50%</f>
        <v>0.2</v>
      </c>
      <c r="F243" s="118">
        <f t="shared" si="259"/>
        <v>0.5</v>
      </c>
      <c r="G243" s="61">
        <v>0.06</v>
      </c>
      <c r="H243" s="61">
        <f>40%*50%+6%</f>
        <v>0.26</v>
      </c>
      <c r="I243" s="113">
        <f t="shared" ref="I243:I247" si="263">+H243/G243</f>
        <v>4.3333333333333339</v>
      </c>
      <c r="J243" s="61">
        <v>0.06</v>
      </c>
      <c r="K243" s="61">
        <v>0.06</v>
      </c>
      <c r="L243" s="113">
        <f t="shared" ref="L243:L245" si="264">+K243/J243</f>
        <v>1</v>
      </c>
      <c r="M243" s="61">
        <v>0.06</v>
      </c>
      <c r="N243" s="61">
        <v>0.06</v>
      </c>
      <c r="O243" s="61">
        <f>+N243/M243</f>
        <v>1</v>
      </c>
      <c r="P243" s="61">
        <v>0.06</v>
      </c>
      <c r="Q243" s="61">
        <v>0.06</v>
      </c>
      <c r="R243" s="113">
        <f t="shared" ref="R243" si="265">+Q243/P243</f>
        <v>1</v>
      </c>
      <c r="S243" s="61">
        <v>0.06</v>
      </c>
      <c r="T243" s="61">
        <v>0.06</v>
      </c>
      <c r="U243" s="61">
        <v>0.06</v>
      </c>
      <c r="V243" s="61">
        <v>0.06</v>
      </c>
      <c r="W243" s="61">
        <v>0.06</v>
      </c>
      <c r="X243" s="61">
        <v>0.06</v>
      </c>
      <c r="Y243" s="116">
        <f t="shared" si="261"/>
        <v>1.0000000000000004</v>
      </c>
      <c r="Z243" s="113">
        <f t="shared" ref="Z243:AA247" si="266">+D243+G243+J243+M243</f>
        <v>0.58000000000000007</v>
      </c>
      <c r="AA243" s="113">
        <f t="shared" si="266"/>
        <v>0.58000000000000007</v>
      </c>
      <c r="AB243" s="113">
        <f t="shared" ref="AB243:AB247" si="267">+Z243-AA243</f>
        <v>0</v>
      </c>
      <c r="AC243" s="113">
        <f t="shared" ref="AC243:AC247" si="268">+P243</f>
        <v>0.06</v>
      </c>
      <c r="AD243" s="113">
        <f t="shared" ref="AD243:AD247" si="269">+S243+T243+U243+V243+W243+X243</f>
        <v>0.36</v>
      </c>
      <c r="AE243" s="117" t="s">
        <v>529</v>
      </c>
    </row>
    <row r="244" spans="1:31" ht="45" hidden="1" customHeight="1" x14ac:dyDescent="0.25">
      <c r="A244" s="133" t="s">
        <v>546</v>
      </c>
      <c r="B244" s="96" t="s">
        <v>547</v>
      </c>
      <c r="C244" s="186">
        <v>0.2</v>
      </c>
      <c r="D244" s="61">
        <v>0</v>
      </c>
      <c r="E244" s="61">
        <v>0</v>
      </c>
      <c r="F244" s="118"/>
      <c r="G244" s="61">
        <v>1</v>
      </c>
      <c r="H244" s="61">
        <v>1</v>
      </c>
      <c r="I244" s="113">
        <f t="shared" si="263"/>
        <v>1</v>
      </c>
      <c r="J244" s="61"/>
      <c r="K244" s="61"/>
      <c r="L244" s="113"/>
      <c r="M244" s="61"/>
      <c r="N244" s="61"/>
      <c r="O244" s="61"/>
      <c r="P244" s="61"/>
      <c r="Q244" s="61"/>
      <c r="R244" s="61"/>
      <c r="S244" s="61"/>
      <c r="T244" s="61"/>
      <c r="U244" s="61"/>
      <c r="V244" s="61"/>
      <c r="W244" s="61"/>
      <c r="X244" s="61"/>
      <c r="Y244" s="116">
        <f t="shared" si="261"/>
        <v>1</v>
      </c>
      <c r="Z244" s="113">
        <f t="shared" si="266"/>
        <v>1</v>
      </c>
      <c r="AA244" s="113">
        <f t="shared" si="266"/>
        <v>1</v>
      </c>
      <c r="AB244" s="113">
        <f t="shared" si="267"/>
        <v>0</v>
      </c>
      <c r="AC244" s="113">
        <f t="shared" si="268"/>
        <v>0</v>
      </c>
      <c r="AD244" s="113">
        <f t="shared" si="269"/>
        <v>0</v>
      </c>
      <c r="AE244" s="117"/>
    </row>
    <row r="245" spans="1:31" ht="60" x14ac:dyDescent="0.25">
      <c r="A245" s="187" t="s">
        <v>548</v>
      </c>
      <c r="B245" s="96" t="s">
        <v>156</v>
      </c>
      <c r="C245" s="186">
        <v>0.2</v>
      </c>
      <c r="D245" s="61">
        <v>0</v>
      </c>
      <c r="E245" s="61">
        <v>0</v>
      </c>
      <c r="F245" s="118"/>
      <c r="G245" s="61">
        <v>0.1</v>
      </c>
      <c r="H245" s="61">
        <v>0.1</v>
      </c>
      <c r="I245" s="113">
        <f t="shared" si="263"/>
        <v>1</v>
      </c>
      <c r="J245" s="61">
        <v>0.1</v>
      </c>
      <c r="K245" s="61">
        <v>0.1</v>
      </c>
      <c r="L245" s="113">
        <f t="shared" si="264"/>
        <v>1</v>
      </c>
      <c r="M245" s="61">
        <v>0.1</v>
      </c>
      <c r="N245" s="61">
        <v>0.1</v>
      </c>
      <c r="O245" s="61">
        <f>+N245/M245</f>
        <v>1</v>
      </c>
      <c r="P245" s="61">
        <v>0.1</v>
      </c>
      <c r="Q245" s="61">
        <v>0.1</v>
      </c>
      <c r="R245" s="113">
        <f t="shared" ref="R245" si="270">+Q245/P245</f>
        <v>1</v>
      </c>
      <c r="S245" s="61">
        <v>0.1</v>
      </c>
      <c r="T245" s="61">
        <v>0.1</v>
      </c>
      <c r="U245" s="61">
        <v>0.1</v>
      </c>
      <c r="V245" s="61">
        <v>0.1</v>
      </c>
      <c r="W245" s="61">
        <v>0.1</v>
      </c>
      <c r="X245" s="61">
        <v>0.1</v>
      </c>
      <c r="Y245" s="116">
        <f t="shared" si="261"/>
        <v>0.99999999999999989</v>
      </c>
      <c r="Z245" s="113">
        <f t="shared" si="266"/>
        <v>0.30000000000000004</v>
      </c>
      <c r="AA245" s="113">
        <f t="shared" si="266"/>
        <v>0.30000000000000004</v>
      </c>
      <c r="AB245" s="113">
        <f t="shared" si="267"/>
        <v>0</v>
      </c>
      <c r="AC245" s="113">
        <f t="shared" si="268"/>
        <v>0.1</v>
      </c>
      <c r="AD245" s="113">
        <f t="shared" si="269"/>
        <v>0.6</v>
      </c>
      <c r="AE245" s="117" t="s">
        <v>529</v>
      </c>
    </row>
    <row r="246" spans="1:31" ht="30" hidden="1" customHeight="1" x14ac:dyDescent="0.25">
      <c r="A246" s="187" t="s">
        <v>549</v>
      </c>
      <c r="B246" s="96" t="s">
        <v>159</v>
      </c>
      <c r="C246" s="186">
        <v>0.2</v>
      </c>
      <c r="D246" s="61">
        <v>1</v>
      </c>
      <c r="E246" s="61">
        <v>1</v>
      </c>
      <c r="F246" s="118">
        <f t="shared" si="259"/>
        <v>1</v>
      </c>
      <c r="G246" s="61"/>
      <c r="H246" s="70"/>
      <c r="I246" s="113" t="e">
        <f t="shared" si="263"/>
        <v>#DIV/0!</v>
      </c>
      <c r="J246" s="61"/>
      <c r="K246" s="61"/>
      <c r="L246" s="113"/>
      <c r="M246" s="61"/>
      <c r="N246" s="61"/>
      <c r="O246" s="61"/>
      <c r="P246" s="61"/>
      <c r="Q246" s="61"/>
      <c r="R246" s="61"/>
      <c r="S246" s="61"/>
      <c r="T246" s="61"/>
      <c r="U246" s="61"/>
      <c r="V246" s="61"/>
      <c r="W246" s="61"/>
      <c r="X246" s="61"/>
      <c r="Y246" s="116">
        <f t="shared" si="261"/>
        <v>1</v>
      </c>
      <c r="Z246" s="113">
        <f t="shared" si="266"/>
        <v>1</v>
      </c>
      <c r="AA246" s="113">
        <f t="shared" si="266"/>
        <v>1</v>
      </c>
      <c r="AB246" s="113">
        <f t="shared" si="267"/>
        <v>0</v>
      </c>
      <c r="AC246" s="113">
        <f t="shared" si="268"/>
        <v>0</v>
      </c>
      <c r="AD246" s="113">
        <f t="shared" si="269"/>
        <v>0</v>
      </c>
      <c r="AE246" s="117"/>
    </row>
    <row r="247" spans="1:31" ht="30" hidden="1" customHeight="1" x14ac:dyDescent="0.25">
      <c r="A247" s="187" t="s">
        <v>550</v>
      </c>
      <c r="B247" s="96" t="s">
        <v>161</v>
      </c>
      <c r="C247" s="186">
        <v>0.2</v>
      </c>
      <c r="D247" s="61">
        <v>1</v>
      </c>
      <c r="E247" s="61">
        <v>0</v>
      </c>
      <c r="F247" s="118">
        <f t="shared" si="259"/>
        <v>0</v>
      </c>
      <c r="G247" s="61"/>
      <c r="H247" s="70"/>
      <c r="I247" s="113" t="e">
        <f t="shared" si="263"/>
        <v>#DIV/0!</v>
      </c>
      <c r="J247" s="61"/>
      <c r="K247" s="61"/>
      <c r="L247" s="113"/>
      <c r="M247" s="61"/>
      <c r="N247" s="61"/>
      <c r="O247" s="61"/>
      <c r="P247" s="61"/>
      <c r="Q247" s="61"/>
      <c r="R247" s="61"/>
      <c r="S247" s="61"/>
      <c r="T247" s="61"/>
      <c r="U247" s="61"/>
      <c r="V247" s="61"/>
      <c r="W247" s="61"/>
      <c r="X247" s="61"/>
      <c r="Y247" s="116">
        <f t="shared" si="261"/>
        <v>1</v>
      </c>
      <c r="Z247" s="113">
        <f t="shared" si="266"/>
        <v>1</v>
      </c>
      <c r="AA247" s="113">
        <f t="shared" si="266"/>
        <v>0</v>
      </c>
      <c r="AB247" s="113">
        <f t="shared" si="267"/>
        <v>1</v>
      </c>
      <c r="AC247" s="113">
        <f t="shared" si="268"/>
        <v>0</v>
      </c>
      <c r="AD247" s="113">
        <f t="shared" si="269"/>
        <v>0</v>
      </c>
      <c r="AE247" s="117"/>
    </row>
    <row r="248" spans="1:31" ht="45" hidden="1" customHeight="1" x14ac:dyDescent="0.25">
      <c r="A248" s="184"/>
      <c r="B248" s="188" t="s">
        <v>551</v>
      </c>
      <c r="C248" s="185">
        <v>0.2</v>
      </c>
      <c r="D248" s="164"/>
      <c r="E248" s="164"/>
      <c r="F248" s="118"/>
      <c r="G248" s="164">
        <f>+G249*$C$249+G250*$C$250+G251*$C$251</f>
        <v>1</v>
      </c>
      <c r="H248" s="164">
        <f>+H249*$C$249+H250*$C$250+H251*$C$251</f>
        <v>1</v>
      </c>
      <c r="I248" s="118">
        <f>+H248/G248</f>
        <v>1</v>
      </c>
      <c r="J248" s="164"/>
      <c r="K248" s="164"/>
      <c r="L248" s="118"/>
      <c r="M248" s="164"/>
      <c r="N248" s="164"/>
      <c r="O248" s="164"/>
      <c r="P248" s="164"/>
      <c r="Q248" s="164"/>
      <c r="R248" s="164"/>
      <c r="S248" s="164"/>
      <c r="T248" s="164"/>
      <c r="U248" s="164"/>
      <c r="V248" s="164"/>
      <c r="W248" s="164"/>
      <c r="X248" s="164"/>
      <c r="Y248" s="116">
        <f t="shared" si="261"/>
        <v>1</v>
      </c>
      <c r="Z248" s="164">
        <f t="shared" ref="Z248:AD248" si="271">+Z249*$C$249+Z250*$C$250+Z251*$C$251</f>
        <v>1</v>
      </c>
      <c r="AA248" s="164">
        <f t="shared" si="271"/>
        <v>1</v>
      </c>
      <c r="AB248" s="164">
        <f t="shared" si="271"/>
        <v>0</v>
      </c>
      <c r="AC248" s="164">
        <f t="shared" si="271"/>
        <v>0</v>
      </c>
      <c r="AD248" s="164">
        <f t="shared" si="271"/>
        <v>0</v>
      </c>
      <c r="AE248" s="165"/>
    </row>
    <row r="249" spans="1:31" ht="30" hidden="1" customHeight="1" x14ac:dyDescent="0.25">
      <c r="A249" s="187" t="s">
        <v>552</v>
      </c>
      <c r="B249" s="96" t="s">
        <v>164</v>
      </c>
      <c r="C249" s="186">
        <v>0.33</v>
      </c>
      <c r="D249" s="61"/>
      <c r="E249" s="61"/>
      <c r="F249" s="118"/>
      <c r="G249" s="61">
        <v>1</v>
      </c>
      <c r="H249" s="61">
        <v>1</v>
      </c>
      <c r="I249" s="113">
        <f t="shared" ref="I249:I251" si="272">+H249/G249</f>
        <v>1</v>
      </c>
      <c r="J249" s="61"/>
      <c r="K249" s="61"/>
      <c r="L249" s="113"/>
      <c r="M249" s="61"/>
      <c r="N249" s="61"/>
      <c r="O249" s="61"/>
      <c r="P249" s="61"/>
      <c r="Q249" s="61"/>
      <c r="R249" s="61"/>
      <c r="S249" s="61"/>
      <c r="T249" s="61"/>
      <c r="U249" s="61"/>
      <c r="V249" s="61"/>
      <c r="W249" s="61"/>
      <c r="X249" s="61"/>
      <c r="Y249" s="116">
        <f t="shared" si="261"/>
        <v>1</v>
      </c>
      <c r="Z249" s="113">
        <f t="shared" ref="Z249:AA251" si="273">+D249+G249+J249+M249</f>
        <v>1</v>
      </c>
      <c r="AA249" s="113">
        <f t="shared" si="273"/>
        <v>1</v>
      </c>
      <c r="AB249" s="113">
        <f t="shared" ref="AB249:AB251" si="274">+Z249-AA249</f>
        <v>0</v>
      </c>
      <c r="AC249" s="113">
        <f t="shared" ref="AC249:AC251" si="275">+P249</f>
        <v>0</v>
      </c>
      <c r="AD249" s="113">
        <f t="shared" ref="AD249:AD251" si="276">+S249+T249+U249+V249+W249+X249</f>
        <v>0</v>
      </c>
      <c r="AE249" s="117"/>
    </row>
    <row r="250" spans="1:31" ht="30" hidden="1" customHeight="1" x14ac:dyDescent="0.25">
      <c r="A250" s="187" t="s">
        <v>553</v>
      </c>
      <c r="B250" s="96" t="s">
        <v>166</v>
      </c>
      <c r="C250" s="186">
        <v>0.33</v>
      </c>
      <c r="D250" s="61"/>
      <c r="E250" s="61"/>
      <c r="F250" s="118"/>
      <c r="G250" s="61">
        <v>1</v>
      </c>
      <c r="H250" s="61">
        <v>1</v>
      </c>
      <c r="I250" s="113">
        <f t="shared" si="272"/>
        <v>1</v>
      </c>
      <c r="J250" s="61"/>
      <c r="K250" s="61"/>
      <c r="L250" s="113"/>
      <c r="M250" s="61"/>
      <c r="N250" s="61"/>
      <c r="O250" s="61"/>
      <c r="P250" s="61"/>
      <c r="Q250" s="61"/>
      <c r="R250" s="61"/>
      <c r="S250" s="61"/>
      <c r="T250" s="61"/>
      <c r="U250" s="61"/>
      <c r="V250" s="61"/>
      <c r="W250" s="61"/>
      <c r="X250" s="61"/>
      <c r="Y250" s="116">
        <f t="shared" si="261"/>
        <v>1</v>
      </c>
      <c r="Z250" s="113">
        <f t="shared" si="273"/>
        <v>1</v>
      </c>
      <c r="AA250" s="113">
        <f t="shared" si="273"/>
        <v>1</v>
      </c>
      <c r="AB250" s="113">
        <f t="shared" si="274"/>
        <v>0</v>
      </c>
      <c r="AC250" s="113">
        <f t="shared" si="275"/>
        <v>0</v>
      </c>
      <c r="AD250" s="113">
        <f t="shared" si="276"/>
        <v>0</v>
      </c>
      <c r="AE250" s="117"/>
    </row>
    <row r="251" spans="1:31" ht="30" hidden="1" customHeight="1" x14ac:dyDescent="0.25">
      <c r="A251" s="187" t="s">
        <v>554</v>
      </c>
      <c r="B251" s="96" t="s">
        <v>168</v>
      </c>
      <c r="C251" s="186">
        <v>0.34</v>
      </c>
      <c r="D251" s="61"/>
      <c r="E251" s="61"/>
      <c r="F251" s="118"/>
      <c r="G251" s="61">
        <v>1</v>
      </c>
      <c r="H251" s="61">
        <v>1</v>
      </c>
      <c r="I251" s="113">
        <f t="shared" si="272"/>
        <v>1</v>
      </c>
      <c r="J251" s="61"/>
      <c r="K251" s="61"/>
      <c r="L251" s="113"/>
      <c r="M251" s="61"/>
      <c r="N251" s="61"/>
      <c r="O251" s="61"/>
      <c r="P251" s="61"/>
      <c r="Q251" s="61"/>
      <c r="R251" s="61"/>
      <c r="S251" s="61"/>
      <c r="T251" s="61"/>
      <c r="U251" s="61"/>
      <c r="V251" s="61"/>
      <c r="W251" s="61"/>
      <c r="X251" s="61"/>
      <c r="Y251" s="116">
        <f t="shared" si="261"/>
        <v>1</v>
      </c>
      <c r="Z251" s="113">
        <f t="shared" si="273"/>
        <v>1</v>
      </c>
      <c r="AA251" s="113">
        <f t="shared" si="273"/>
        <v>1</v>
      </c>
      <c r="AB251" s="113">
        <f t="shared" si="274"/>
        <v>0</v>
      </c>
      <c r="AC251" s="113">
        <f t="shared" si="275"/>
        <v>0</v>
      </c>
      <c r="AD251" s="113">
        <f t="shared" si="276"/>
        <v>0</v>
      </c>
      <c r="AE251" s="117"/>
    </row>
    <row r="252" spans="1:31" ht="75" x14ac:dyDescent="0.25">
      <c r="A252" s="184"/>
      <c r="B252" s="169" t="s">
        <v>555</v>
      </c>
      <c r="C252" s="185">
        <v>0.15</v>
      </c>
      <c r="D252" s="164">
        <f>+D253*$C$253+D254*$C$254+D255*$C$255</f>
        <v>0.33</v>
      </c>
      <c r="E252" s="164">
        <f>+E253*$C$253+E254*$C$254+E255*$C$255</f>
        <v>0.2475</v>
      </c>
      <c r="F252" s="118">
        <f t="shared" si="259"/>
        <v>0.75</v>
      </c>
      <c r="G252" s="164">
        <f t="shared" ref="G252:X252" si="277">+G253*$C$253+G254*$C$254+G255*$C$255</f>
        <v>6.7000000000000004E-2</v>
      </c>
      <c r="H252" s="164">
        <f t="shared" si="277"/>
        <v>3.3000000000000002E-2</v>
      </c>
      <c r="I252" s="118">
        <f>+H252/G252</f>
        <v>0.4925373134328358</v>
      </c>
      <c r="J252" s="164">
        <f t="shared" si="277"/>
        <v>6.7000000000000004E-2</v>
      </c>
      <c r="K252" s="164">
        <f t="shared" si="277"/>
        <v>6.7000000000000004E-2</v>
      </c>
      <c r="L252" s="118">
        <f>+K252/J252</f>
        <v>1</v>
      </c>
      <c r="M252" s="164">
        <f t="shared" si="277"/>
        <v>6.7000000000000004E-2</v>
      </c>
      <c r="N252" s="164">
        <f t="shared" si="277"/>
        <v>6.7000000000000004E-2</v>
      </c>
      <c r="O252" s="164">
        <f>+N252/M252</f>
        <v>1</v>
      </c>
      <c r="P252" s="164">
        <f t="shared" si="277"/>
        <v>6.7000000000000004E-2</v>
      </c>
      <c r="Q252" s="164">
        <f t="shared" si="277"/>
        <v>6.7000000000000004E-2</v>
      </c>
      <c r="R252" s="164">
        <f>+Q252/P252</f>
        <v>1</v>
      </c>
      <c r="S252" s="164">
        <f t="shared" si="277"/>
        <v>6.7000000000000004E-2</v>
      </c>
      <c r="T252" s="164">
        <f t="shared" si="277"/>
        <v>6.7000000000000004E-2</v>
      </c>
      <c r="U252" s="164">
        <f t="shared" si="277"/>
        <v>6.7000000000000004E-2</v>
      </c>
      <c r="V252" s="164">
        <f t="shared" si="277"/>
        <v>6.7000000000000004E-2</v>
      </c>
      <c r="W252" s="164">
        <f t="shared" si="277"/>
        <v>6.7000000000000004E-2</v>
      </c>
      <c r="X252" s="164">
        <f t="shared" si="277"/>
        <v>6.7000000000000004E-2</v>
      </c>
      <c r="Y252" s="116">
        <f t="shared" si="261"/>
        <v>0.99999999999999978</v>
      </c>
      <c r="Z252" s="164">
        <f t="shared" ref="Z252:AD252" si="278">+Z253*$C$253+Z254*$C$254+Z255*$C$255</f>
        <v>0.53100000000000003</v>
      </c>
      <c r="AA252" s="164">
        <f t="shared" si="278"/>
        <v>0.41450000000000004</v>
      </c>
      <c r="AB252" s="164">
        <f t="shared" si="278"/>
        <v>0.11650000000000002</v>
      </c>
      <c r="AC252" s="164">
        <f t="shared" si="278"/>
        <v>6.7000000000000004E-2</v>
      </c>
      <c r="AD252" s="164">
        <f t="shared" si="278"/>
        <v>0.40200000000000002</v>
      </c>
      <c r="AE252" s="165"/>
    </row>
    <row r="253" spans="1:31" ht="30" x14ac:dyDescent="0.25">
      <c r="A253" s="187" t="s">
        <v>556</v>
      </c>
      <c r="B253" s="96" t="s">
        <v>171</v>
      </c>
      <c r="C253" s="186">
        <v>0.33</v>
      </c>
      <c r="D253" s="61"/>
      <c r="E253" s="61"/>
      <c r="F253" s="118"/>
      <c r="G253" s="61">
        <v>0.1</v>
      </c>
      <c r="H253" s="61">
        <v>0.1</v>
      </c>
      <c r="I253" s="113">
        <f t="shared" ref="I253:I255" si="279">+H253/G253</f>
        <v>1</v>
      </c>
      <c r="J253" s="61">
        <v>0.1</v>
      </c>
      <c r="K253" s="61">
        <v>0.1</v>
      </c>
      <c r="L253" s="113">
        <f t="shared" ref="L253:L255" si="280">+K253/J253</f>
        <v>1</v>
      </c>
      <c r="M253" s="61">
        <v>0.1</v>
      </c>
      <c r="N253" s="61">
        <v>0.1</v>
      </c>
      <c r="O253" s="61">
        <f>+N253/M253</f>
        <v>1</v>
      </c>
      <c r="P253" s="61">
        <v>0.1</v>
      </c>
      <c r="Q253" s="61">
        <v>0.1</v>
      </c>
      <c r="R253" s="113">
        <f t="shared" ref="R253" si="281">+Q253/P253</f>
        <v>1</v>
      </c>
      <c r="S253" s="61">
        <v>0.1</v>
      </c>
      <c r="T253" s="61">
        <v>0.1</v>
      </c>
      <c r="U253" s="61">
        <v>0.1</v>
      </c>
      <c r="V253" s="61">
        <v>0.1</v>
      </c>
      <c r="W253" s="61">
        <v>0.1</v>
      </c>
      <c r="X253" s="61">
        <v>0.1</v>
      </c>
      <c r="Y253" s="116">
        <f t="shared" si="261"/>
        <v>0.99999999999999989</v>
      </c>
      <c r="Z253" s="113">
        <f t="shared" ref="Z253:AA255" si="282">+D253+G253+J253+M253</f>
        <v>0.30000000000000004</v>
      </c>
      <c r="AA253" s="113">
        <f t="shared" si="282"/>
        <v>0.30000000000000004</v>
      </c>
      <c r="AB253" s="113">
        <f t="shared" ref="AB253:AB255" si="283">+Z253-AA253</f>
        <v>0</v>
      </c>
      <c r="AC253" s="113">
        <f t="shared" ref="AC253:AC255" si="284">+P253</f>
        <v>0.1</v>
      </c>
      <c r="AD253" s="113">
        <f t="shared" ref="AD253:AD255" si="285">+S253+T253+U253+V253+W253+X253</f>
        <v>0.6</v>
      </c>
      <c r="AE253" s="117" t="s">
        <v>529</v>
      </c>
    </row>
    <row r="254" spans="1:31" ht="30" hidden="1" customHeight="1" x14ac:dyDescent="0.25">
      <c r="A254" s="187" t="s">
        <v>557</v>
      </c>
      <c r="B254" s="96" t="s">
        <v>176</v>
      </c>
      <c r="C254" s="186">
        <v>0.33</v>
      </c>
      <c r="D254" s="61">
        <v>1</v>
      </c>
      <c r="E254" s="61">
        <v>0.75</v>
      </c>
      <c r="F254" s="118">
        <f t="shared" si="259"/>
        <v>0.75</v>
      </c>
      <c r="G254" s="61"/>
      <c r="H254" s="70"/>
      <c r="I254" s="113" t="e">
        <f t="shared" si="279"/>
        <v>#DIV/0!</v>
      </c>
      <c r="J254" s="61"/>
      <c r="K254" s="61"/>
      <c r="L254" s="113"/>
      <c r="M254" s="61"/>
      <c r="N254" s="61"/>
      <c r="O254" s="61"/>
      <c r="P254" s="61"/>
      <c r="Q254" s="61"/>
      <c r="R254" s="61"/>
      <c r="S254" s="61"/>
      <c r="T254" s="61"/>
      <c r="U254" s="61"/>
      <c r="V254" s="61"/>
      <c r="W254" s="61"/>
      <c r="X254" s="61"/>
      <c r="Y254" s="116">
        <f t="shared" si="261"/>
        <v>1</v>
      </c>
      <c r="Z254" s="113">
        <f t="shared" si="282"/>
        <v>1</v>
      </c>
      <c r="AA254" s="113">
        <f t="shared" si="282"/>
        <v>0.75</v>
      </c>
      <c r="AB254" s="113">
        <f t="shared" si="283"/>
        <v>0.25</v>
      </c>
      <c r="AC254" s="113">
        <f t="shared" si="284"/>
        <v>0</v>
      </c>
      <c r="AD254" s="113">
        <f t="shared" si="285"/>
        <v>0</v>
      </c>
      <c r="AE254" s="117"/>
    </row>
    <row r="255" spans="1:31" ht="30" x14ac:dyDescent="0.25">
      <c r="A255" s="187" t="s">
        <v>558</v>
      </c>
      <c r="B255" s="96" t="s">
        <v>179</v>
      </c>
      <c r="C255" s="186">
        <v>0.34</v>
      </c>
      <c r="D255" s="61"/>
      <c r="E255" s="61"/>
      <c r="F255" s="118"/>
      <c r="G255" s="61">
        <v>0.1</v>
      </c>
      <c r="H255" s="157"/>
      <c r="I255" s="113">
        <f t="shared" si="279"/>
        <v>0</v>
      </c>
      <c r="J255" s="61">
        <v>0.1</v>
      </c>
      <c r="K255" s="61">
        <v>0.1</v>
      </c>
      <c r="L255" s="113">
        <f t="shared" si="280"/>
        <v>1</v>
      </c>
      <c r="M255" s="61">
        <v>0.1</v>
      </c>
      <c r="N255" s="61">
        <v>0.1</v>
      </c>
      <c r="O255" s="61">
        <f>+N255/M255</f>
        <v>1</v>
      </c>
      <c r="P255" s="61">
        <v>0.1</v>
      </c>
      <c r="Q255" s="61">
        <v>0.1</v>
      </c>
      <c r="R255" s="113">
        <f t="shared" ref="R255" si="286">+Q255/P255</f>
        <v>1</v>
      </c>
      <c r="S255" s="61">
        <v>0.1</v>
      </c>
      <c r="T255" s="61">
        <v>0.1</v>
      </c>
      <c r="U255" s="61">
        <v>0.1</v>
      </c>
      <c r="V255" s="61">
        <v>0.1</v>
      </c>
      <c r="W255" s="61">
        <v>0.1</v>
      </c>
      <c r="X255" s="61">
        <v>0.1</v>
      </c>
      <c r="Y255" s="116">
        <f t="shared" si="261"/>
        <v>0.99999999999999989</v>
      </c>
      <c r="Z255" s="113">
        <f t="shared" si="282"/>
        <v>0.30000000000000004</v>
      </c>
      <c r="AA255" s="113">
        <f t="shared" si="282"/>
        <v>0.2</v>
      </c>
      <c r="AB255" s="113">
        <f t="shared" si="283"/>
        <v>0.10000000000000003</v>
      </c>
      <c r="AC255" s="113">
        <f t="shared" si="284"/>
        <v>0.1</v>
      </c>
      <c r="AD255" s="113">
        <f t="shared" si="285"/>
        <v>0.6</v>
      </c>
      <c r="AE255" s="117" t="s">
        <v>529</v>
      </c>
    </row>
    <row r="256" spans="1:31" ht="30" x14ac:dyDescent="0.25">
      <c r="A256" s="184"/>
      <c r="B256" s="169" t="s">
        <v>559</v>
      </c>
      <c r="C256" s="185">
        <v>0.2</v>
      </c>
      <c r="D256" s="164">
        <f>+D257*$C$257+D258*$C$258+D259*$C$259+D260*$C$260</f>
        <v>0.33</v>
      </c>
      <c r="E256" s="164">
        <f>+E257*$C$257+E258*$C$258+E259*$C$259+E260*$C$260</f>
        <v>0.2475</v>
      </c>
      <c r="F256" s="118">
        <f t="shared" si="259"/>
        <v>0.75</v>
      </c>
      <c r="G256" s="164">
        <f t="shared" ref="G256:X256" si="287">+G257*$C$257+G258*$C$258+G259*$C$259+G260*$C$260</f>
        <v>3.3000000000000002E-2</v>
      </c>
      <c r="H256" s="164">
        <f t="shared" si="287"/>
        <v>0</v>
      </c>
      <c r="I256" s="118">
        <f>+H256/G256</f>
        <v>0</v>
      </c>
      <c r="J256" s="164">
        <f t="shared" si="287"/>
        <v>3.3000000000000002E-2</v>
      </c>
      <c r="K256" s="164">
        <f t="shared" si="287"/>
        <v>2.4750000000000005E-2</v>
      </c>
      <c r="L256" s="118">
        <f>+K256/J256</f>
        <v>0.75000000000000011</v>
      </c>
      <c r="M256" s="164">
        <f t="shared" si="287"/>
        <v>3.3000000000000002E-2</v>
      </c>
      <c r="N256" s="164">
        <f t="shared" si="287"/>
        <v>3.3000000000000002E-2</v>
      </c>
      <c r="O256" s="164">
        <f>+N256/M256</f>
        <v>1</v>
      </c>
      <c r="P256" s="164">
        <f t="shared" si="287"/>
        <v>3.3000000000000002E-2</v>
      </c>
      <c r="Q256" s="164">
        <f t="shared" si="287"/>
        <v>3.3000000000000002E-2</v>
      </c>
      <c r="R256" s="164">
        <f>+Q256/P256</f>
        <v>1</v>
      </c>
      <c r="S256" s="164">
        <f t="shared" si="287"/>
        <v>8.9666666666666672E-2</v>
      </c>
      <c r="T256" s="164">
        <f t="shared" si="287"/>
        <v>8.9666666666666672E-2</v>
      </c>
      <c r="U256" s="164">
        <f t="shared" si="287"/>
        <v>8.9666666666666672E-2</v>
      </c>
      <c r="V256" s="164">
        <f t="shared" si="287"/>
        <v>8.9666666666666672E-2</v>
      </c>
      <c r="W256" s="164">
        <f t="shared" si="287"/>
        <v>8.9666666666666672E-2</v>
      </c>
      <c r="X256" s="164">
        <f t="shared" si="287"/>
        <v>8.9666666666666672E-2</v>
      </c>
      <c r="Y256" s="116">
        <f t="shared" si="261"/>
        <v>1</v>
      </c>
      <c r="Z256" s="164">
        <f t="shared" ref="Z256:AD256" si="288">+Z257*$C$257+Z258*$C$258+Z259*$C$259+Z260*$C$260</f>
        <v>0.42900000000000005</v>
      </c>
      <c r="AA256" s="164">
        <f t="shared" si="288"/>
        <v>0.30525000000000002</v>
      </c>
      <c r="AB256" s="164">
        <f t="shared" si="288"/>
        <v>0.12375000000000001</v>
      </c>
      <c r="AC256" s="164">
        <f t="shared" si="288"/>
        <v>3.3000000000000002E-2</v>
      </c>
      <c r="AD256" s="164">
        <f t="shared" si="288"/>
        <v>0.53800000000000003</v>
      </c>
      <c r="AE256" s="165"/>
    </row>
    <row r="257" spans="1:31" ht="30" hidden="1" customHeight="1" x14ac:dyDescent="0.25">
      <c r="A257" s="187" t="s">
        <v>560</v>
      </c>
      <c r="B257" s="96" t="s">
        <v>182</v>
      </c>
      <c r="C257" s="186">
        <v>0.33</v>
      </c>
      <c r="D257" s="61">
        <v>1</v>
      </c>
      <c r="E257" s="61">
        <v>0.75</v>
      </c>
      <c r="F257" s="118">
        <f t="shared" si="259"/>
        <v>0.75</v>
      </c>
      <c r="G257" s="61"/>
      <c r="H257" s="70"/>
      <c r="I257" s="113" t="e">
        <f t="shared" ref="I257:I260" si="289">+H257/G257</f>
        <v>#DIV/0!</v>
      </c>
      <c r="J257" s="61"/>
      <c r="K257" s="61"/>
      <c r="L257" s="113"/>
      <c r="M257" s="61"/>
      <c r="N257" s="61"/>
      <c r="O257" s="61"/>
      <c r="P257" s="61"/>
      <c r="Q257" s="61"/>
      <c r="R257" s="61"/>
      <c r="S257" s="61"/>
      <c r="T257" s="61"/>
      <c r="U257" s="61"/>
      <c r="V257" s="61"/>
      <c r="W257" s="61"/>
      <c r="X257" s="61"/>
      <c r="Y257" s="116">
        <f t="shared" si="261"/>
        <v>1</v>
      </c>
      <c r="Z257" s="113">
        <f t="shared" ref="Z257:AA260" si="290">+D257+G257+J257+M257</f>
        <v>1</v>
      </c>
      <c r="AA257" s="113">
        <f t="shared" si="290"/>
        <v>0.75</v>
      </c>
      <c r="AB257" s="113">
        <f t="shared" ref="AB257:AB260" si="291">+Z257-AA257</f>
        <v>0.25</v>
      </c>
      <c r="AC257" s="113">
        <f t="shared" ref="AC257:AC260" si="292">+P257</f>
        <v>0</v>
      </c>
      <c r="AD257" s="113">
        <f t="shared" ref="AD257:AD260" si="293">+S257+T257+U257+V257+W257+X257</f>
        <v>0</v>
      </c>
      <c r="AE257" s="117"/>
    </row>
    <row r="258" spans="1:31" ht="30" hidden="1" x14ac:dyDescent="0.25">
      <c r="A258" s="187" t="s">
        <v>561</v>
      </c>
      <c r="B258" s="96" t="s">
        <v>562</v>
      </c>
      <c r="C258" s="186">
        <v>0</v>
      </c>
      <c r="D258" s="61"/>
      <c r="E258" s="61"/>
      <c r="F258" s="118"/>
      <c r="G258" s="61"/>
      <c r="H258" s="70"/>
      <c r="I258" s="113" t="e">
        <f t="shared" si="289"/>
        <v>#DIV/0!</v>
      </c>
      <c r="J258" s="70">
        <v>0</v>
      </c>
      <c r="K258" s="70"/>
      <c r="L258" s="113"/>
      <c r="M258" s="61"/>
      <c r="N258" s="61"/>
      <c r="O258" s="61"/>
      <c r="P258" s="61"/>
      <c r="Q258" s="61"/>
      <c r="R258" s="61"/>
      <c r="S258" s="61"/>
      <c r="T258" s="61"/>
      <c r="U258" s="61"/>
      <c r="V258" s="61"/>
      <c r="W258" s="61"/>
      <c r="X258" s="61"/>
      <c r="Y258" s="116">
        <f t="shared" si="261"/>
        <v>0</v>
      </c>
      <c r="Z258" s="113">
        <f t="shared" si="290"/>
        <v>0</v>
      </c>
      <c r="AA258" s="113">
        <f t="shared" si="290"/>
        <v>0</v>
      </c>
      <c r="AB258" s="113">
        <f t="shared" si="291"/>
        <v>0</v>
      </c>
      <c r="AC258" s="113">
        <f t="shared" si="292"/>
        <v>0</v>
      </c>
      <c r="AD258" s="113">
        <f t="shared" si="293"/>
        <v>0</v>
      </c>
      <c r="AE258" s="117"/>
    </row>
    <row r="259" spans="1:31" ht="45" x14ac:dyDescent="0.25">
      <c r="A259" s="187" t="s">
        <v>563</v>
      </c>
      <c r="B259" s="134" t="s">
        <v>188</v>
      </c>
      <c r="C259" s="186">
        <v>0.33</v>
      </c>
      <c r="D259" s="61"/>
      <c r="E259" s="61"/>
      <c r="F259" s="118"/>
      <c r="G259" s="61">
        <v>0.1</v>
      </c>
      <c r="H259" s="70">
        <v>0</v>
      </c>
      <c r="I259" s="113">
        <f t="shared" si="289"/>
        <v>0</v>
      </c>
      <c r="J259" s="61">
        <v>0.1</v>
      </c>
      <c r="K259" s="61">
        <f>10%*0.75</f>
        <v>7.5000000000000011E-2</v>
      </c>
      <c r="L259" s="113">
        <f t="shared" ref="L259" si="294">+K259/J259</f>
        <v>0.75000000000000011</v>
      </c>
      <c r="M259" s="61">
        <v>0.1</v>
      </c>
      <c r="N259" s="61">
        <v>0.1</v>
      </c>
      <c r="O259" s="61">
        <f>+N259/M259</f>
        <v>1</v>
      </c>
      <c r="P259" s="61">
        <v>0.1</v>
      </c>
      <c r="Q259" s="61">
        <v>0.1</v>
      </c>
      <c r="R259" s="113">
        <f t="shared" ref="R259" si="295">+Q259/P259</f>
        <v>1</v>
      </c>
      <c r="S259" s="61">
        <v>0.1</v>
      </c>
      <c r="T259" s="61">
        <v>0.1</v>
      </c>
      <c r="U259" s="61">
        <v>0.1</v>
      </c>
      <c r="V259" s="61">
        <v>0.1</v>
      </c>
      <c r="W259" s="61">
        <v>0.1</v>
      </c>
      <c r="X259" s="61">
        <v>0.1</v>
      </c>
      <c r="Y259" s="116">
        <f t="shared" si="261"/>
        <v>0.99999999999999989</v>
      </c>
      <c r="Z259" s="113">
        <f t="shared" si="290"/>
        <v>0.30000000000000004</v>
      </c>
      <c r="AA259" s="113">
        <f t="shared" si="290"/>
        <v>0.17500000000000002</v>
      </c>
      <c r="AB259" s="113">
        <f t="shared" si="291"/>
        <v>0.12500000000000003</v>
      </c>
      <c r="AC259" s="113">
        <f t="shared" si="292"/>
        <v>0.1</v>
      </c>
      <c r="AD259" s="113">
        <f t="shared" si="293"/>
        <v>0.6</v>
      </c>
      <c r="AE259" s="117" t="s">
        <v>529</v>
      </c>
    </row>
    <row r="260" spans="1:31" ht="30" hidden="1" customHeight="1" x14ac:dyDescent="0.25">
      <c r="A260" s="76"/>
      <c r="B260" s="96" t="s">
        <v>194</v>
      </c>
      <c r="C260" s="186">
        <v>0.34</v>
      </c>
      <c r="D260" s="61"/>
      <c r="E260" s="61"/>
      <c r="F260" s="118"/>
      <c r="G260" s="61"/>
      <c r="H260" s="70"/>
      <c r="I260" s="113" t="e">
        <f t="shared" si="289"/>
        <v>#DIV/0!</v>
      </c>
      <c r="J260" s="61"/>
      <c r="K260" s="61"/>
      <c r="L260" s="113"/>
      <c r="M260" s="61"/>
      <c r="N260" s="61"/>
      <c r="O260" s="61"/>
      <c r="P260" s="61"/>
      <c r="Q260" s="61"/>
      <c r="R260" s="61"/>
      <c r="S260" s="61">
        <v>0.16666666666666669</v>
      </c>
      <c r="T260" s="61">
        <v>0.16666666666666669</v>
      </c>
      <c r="U260" s="61">
        <v>0.16666666666666669</v>
      </c>
      <c r="V260" s="61">
        <v>0.16666666666666669</v>
      </c>
      <c r="W260" s="61">
        <v>0.16666666666666669</v>
      </c>
      <c r="X260" s="61">
        <v>0.16666666666666669</v>
      </c>
      <c r="Y260" s="116">
        <f t="shared" si="261"/>
        <v>1.0000000000000002</v>
      </c>
      <c r="Z260" s="113">
        <f t="shared" si="290"/>
        <v>0</v>
      </c>
      <c r="AA260" s="113">
        <f t="shared" si="290"/>
        <v>0</v>
      </c>
      <c r="AB260" s="113">
        <f t="shared" si="291"/>
        <v>0</v>
      </c>
      <c r="AC260" s="113">
        <f t="shared" si="292"/>
        <v>0</v>
      </c>
      <c r="AD260" s="113">
        <f t="shared" si="293"/>
        <v>1.0000000000000002</v>
      </c>
      <c r="AE260" s="117" t="s">
        <v>564</v>
      </c>
    </row>
    <row r="261" spans="1:31" ht="45" x14ac:dyDescent="0.25">
      <c r="A261" s="189"/>
      <c r="B261" s="190" t="s">
        <v>565</v>
      </c>
      <c r="C261" s="185">
        <v>0.05</v>
      </c>
      <c r="D261" s="164">
        <v>9.0909090909090912E-2</v>
      </c>
      <c r="E261" s="164">
        <v>9.0909090909090912E-2</v>
      </c>
      <c r="F261" s="118">
        <f t="shared" si="259"/>
        <v>1</v>
      </c>
      <c r="G261" s="164">
        <v>9.0909090909090912E-2</v>
      </c>
      <c r="H261" s="164">
        <v>9.0909090909090912E-2</v>
      </c>
      <c r="I261" s="118">
        <f>+H261/G261</f>
        <v>1</v>
      </c>
      <c r="J261" s="164">
        <v>9.0909090909090912E-2</v>
      </c>
      <c r="K261" s="164">
        <v>9.0909090909090912E-2</v>
      </c>
      <c r="L261" s="118">
        <f>+K261/J261</f>
        <v>1</v>
      </c>
      <c r="M261" s="164">
        <v>9.0909090909090912E-2</v>
      </c>
      <c r="N261" s="164">
        <v>9.0909090909090912E-2</v>
      </c>
      <c r="O261" s="164">
        <f>+N261/M261</f>
        <v>1</v>
      </c>
      <c r="P261" s="164">
        <v>9.0909090909090912E-2</v>
      </c>
      <c r="Q261" s="164">
        <v>9.0909090909090912E-2</v>
      </c>
      <c r="R261" s="164">
        <f>+Q261/P261</f>
        <v>1</v>
      </c>
      <c r="S261" s="164">
        <v>9.0909090909090912E-2</v>
      </c>
      <c r="T261" s="164">
        <v>9.0909090909090912E-2</v>
      </c>
      <c r="U261" s="164">
        <v>9.0909090909090912E-2</v>
      </c>
      <c r="V261" s="164">
        <v>9.0909090909090912E-2</v>
      </c>
      <c r="W261" s="164">
        <v>9.0909090909090912E-2</v>
      </c>
      <c r="X261" s="164">
        <v>9.0909090909090912E-2</v>
      </c>
      <c r="Y261" s="116">
        <f t="shared" si="261"/>
        <v>1.0000000000000002</v>
      </c>
      <c r="Z261" s="164">
        <f>+Z262</f>
        <v>0.36363636363636365</v>
      </c>
      <c r="AA261" s="164">
        <f t="shared" ref="AA261:AD261" si="296">+AA262</f>
        <v>0.36272727272727279</v>
      </c>
      <c r="AB261" s="164">
        <f t="shared" si="296"/>
        <v>9.0909090909085943E-4</v>
      </c>
      <c r="AC261" s="164">
        <f t="shared" si="296"/>
        <v>9.0909090909090912E-2</v>
      </c>
      <c r="AD261" s="164">
        <f t="shared" si="296"/>
        <v>0.54545454545454553</v>
      </c>
      <c r="AE261" s="165"/>
    </row>
    <row r="262" spans="1:31" ht="45" x14ac:dyDescent="0.25">
      <c r="A262" s="76" t="s">
        <v>566</v>
      </c>
      <c r="B262" s="96" t="s">
        <v>567</v>
      </c>
      <c r="C262" s="186">
        <v>1</v>
      </c>
      <c r="D262" s="61">
        <v>9.0909090909090912E-2</v>
      </c>
      <c r="E262" s="61">
        <v>9.0909090909090912E-2</v>
      </c>
      <c r="F262" s="118">
        <f t="shared" si="259"/>
        <v>1</v>
      </c>
      <c r="G262" s="61">
        <v>9.0909090909090912E-2</v>
      </c>
      <c r="H262" s="61">
        <v>9.0909090909090912E-2</v>
      </c>
      <c r="I262" s="113">
        <f>+H262/G262</f>
        <v>1</v>
      </c>
      <c r="J262" s="61">
        <v>9.0909090909090912E-2</v>
      </c>
      <c r="K262" s="61">
        <v>0.09</v>
      </c>
      <c r="L262" s="113">
        <f>+K262/J262</f>
        <v>0.99</v>
      </c>
      <c r="M262" s="61">
        <v>9.0909090909090912E-2</v>
      </c>
      <c r="N262" s="61">
        <v>9.0909090909090912E-2</v>
      </c>
      <c r="O262" s="61">
        <f>+N262/M262</f>
        <v>1</v>
      </c>
      <c r="P262" s="61">
        <v>9.0909090909090912E-2</v>
      </c>
      <c r="Q262" s="61">
        <v>9.0909090909090912E-2</v>
      </c>
      <c r="R262" s="113">
        <f t="shared" ref="R262" si="297">+Q262/P262</f>
        <v>1</v>
      </c>
      <c r="S262" s="61">
        <v>9.0909090909090912E-2</v>
      </c>
      <c r="T262" s="61">
        <v>9.0909090909090912E-2</v>
      </c>
      <c r="U262" s="61">
        <v>9.0909090909090912E-2</v>
      </c>
      <c r="V262" s="61">
        <v>9.0909090909090912E-2</v>
      </c>
      <c r="W262" s="61">
        <v>9.0909090909090912E-2</v>
      </c>
      <c r="X262" s="61">
        <v>9.0909090909090912E-2</v>
      </c>
      <c r="Y262" s="116">
        <f t="shared" si="261"/>
        <v>1.0000000000000002</v>
      </c>
      <c r="Z262" s="113">
        <f t="shared" ref="Z262:AA262" si="298">+D262+G262+J262+M262</f>
        <v>0.36363636363636365</v>
      </c>
      <c r="AA262" s="113">
        <f t="shared" si="298"/>
        <v>0.36272727272727279</v>
      </c>
      <c r="AB262" s="113">
        <f t="shared" ref="AB262" si="299">+Z262-AA262</f>
        <v>9.0909090909085943E-4</v>
      </c>
      <c r="AC262" s="113">
        <f t="shared" ref="AC262" si="300">+P262</f>
        <v>9.0909090909090912E-2</v>
      </c>
      <c r="AD262" s="113">
        <f t="shared" ref="AD262" si="301">+S262+T262+U262+V262+W262+X262</f>
        <v>0.54545454545454553</v>
      </c>
      <c r="AE262" s="117" t="s">
        <v>568</v>
      </c>
    </row>
    <row r="263" spans="1:31" ht="30" x14ac:dyDescent="0.25">
      <c r="A263" s="189"/>
      <c r="B263" s="191" t="s">
        <v>569</v>
      </c>
      <c r="C263" s="185">
        <v>0.2</v>
      </c>
      <c r="D263" s="164">
        <f>+D264</f>
        <v>0.2</v>
      </c>
      <c r="E263" s="164">
        <f>+E264</f>
        <v>0.18200000000000002</v>
      </c>
      <c r="F263" s="118">
        <f t="shared" si="259"/>
        <v>0.91</v>
      </c>
      <c r="G263" s="164">
        <f t="shared" ref="G263:Q263" si="302">+G264</f>
        <v>0.2</v>
      </c>
      <c r="H263" s="164">
        <f t="shared" si="302"/>
        <v>0.16400000000000001</v>
      </c>
      <c r="I263" s="118">
        <f>+H263/G263</f>
        <v>0.82</v>
      </c>
      <c r="J263" s="164">
        <f t="shared" si="302"/>
        <v>0.2</v>
      </c>
      <c r="K263" s="164">
        <f>20%*79%</f>
        <v>0.15800000000000003</v>
      </c>
      <c r="L263" s="118">
        <f>+K263/J263</f>
        <v>0.79000000000000015</v>
      </c>
      <c r="M263" s="164">
        <f t="shared" si="302"/>
        <v>0.2</v>
      </c>
      <c r="N263" s="164">
        <f t="shared" si="302"/>
        <v>0.19</v>
      </c>
      <c r="O263" s="164">
        <f>+N263/M263</f>
        <v>0.95</v>
      </c>
      <c r="P263" s="164">
        <f t="shared" si="302"/>
        <v>0.2</v>
      </c>
      <c r="Q263" s="164">
        <f t="shared" si="302"/>
        <v>0.2</v>
      </c>
      <c r="R263" s="164">
        <f>+Q263/P263</f>
        <v>1</v>
      </c>
      <c r="S263" s="164"/>
      <c r="T263" s="164"/>
      <c r="U263" s="164"/>
      <c r="V263" s="164"/>
      <c r="W263" s="164"/>
      <c r="X263" s="164"/>
      <c r="Y263" s="116">
        <f t="shared" si="261"/>
        <v>1</v>
      </c>
      <c r="Z263" s="164">
        <f>+Z264</f>
        <v>0.8</v>
      </c>
      <c r="AA263" s="164">
        <f t="shared" ref="AA263:AD263" si="303">+AA264</f>
        <v>0.69399999999999995</v>
      </c>
      <c r="AB263" s="164">
        <f t="shared" si="303"/>
        <v>0.10600000000000009</v>
      </c>
      <c r="AC263" s="164">
        <f t="shared" si="303"/>
        <v>0.2</v>
      </c>
      <c r="AD263" s="164">
        <f t="shared" si="303"/>
        <v>0</v>
      </c>
      <c r="AE263" s="165"/>
    </row>
    <row r="264" spans="1:31" ht="45" x14ac:dyDescent="0.25">
      <c r="A264" s="133" t="s">
        <v>570</v>
      </c>
      <c r="B264" s="139" t="s">
        <v>201</v>
      </c>
      <c r="C264" s="186">
        <v>1</v>
      </c>
      <c r="D264" s="61">
        <v>0.2</v>
      </c>
      <c r="E264" s="61">
        <f>20%*91%</f>
        <v>0.18200000000000002</v>
      </c>
      <c r="F264" s="118">
        <f t="shared" si="259"/>
        <v>0.91</v>
      </c>
      <c r="G264" s="61">
        <v>0.2</v>
      </c>
      <c r="H264" s="70">
        <f>20%*82%</f>
        <v>0.16400000000000001</v>
      </c>
      <c r="I264" s="118">
        <f>+H264/G264</f>
        <v>0.82</v>
      </c>
      <c r="J264" s="61">
        <v>0.2</v>
      </c>
      <c r="K264" s="61">
        <f>20%*79%</f>
        <v>0.15800000000000003</v>
      </c>
      <c r="L264" s="118">
        <f>+K264/J264</f>
        <v>0.79000000000000015</v>
      </c>
      <c r="M264" s="61">
        <v>0.2</v>
      </c>
      <c r="N264" s="61">
        <f>20%*95%</f>
        <v>0.19</v>
      </c>
      <c r="O264" s="61">
        <f>+N264/M264</f>
        <v>0.95</v>
      </c>
      <c r="P264" s="61">
        <v>0.2</v>
      </c>
      <c r="Q264" s="61">
        <v>0.2</v>
      </c>
      <c r="R264" s="113">
        <f t="shared" ref="R264" si="304">+Q264/P264</f>
        <v>1</v>
      </c>
      <c r="S264" s="61"/>
      <c r="T264" s="61"/>
      <c r="U264" s="61"/>
      <c r="V264" s="61"/>
      <c r="W264" s="61"/>
      <c r="X264" s="61"/>
      <c r="Y264" s="116">
        <f t="shared" si="261"/>
        <v>1</v>
      </c>
      <c r="Z264" s="113">
        <f t="shared" ref="Z264:AA264" si="305">+D264+G264+J264+M264</f>
        <v>0.8</v>
      </c>
      <c r="AA264" s="113">
        <f t="shared" si="305"/>
        <v>0.69399999999999995</v>
      </c>
      <c r="AB264" s="113">
        <f t="shared" ref="AB264" si="306">+Z264-AA264</f>
        <v>0.10600000000000009</v>
      </c>
      <c r="AC264" s="113">
        <f t="shared" ref="AC264" si="307">+P264</f>
        <v>0.2</v>
      </c>
      <c r="AD264" s="113">
        <f t="shared" ref="AD264" si="308">+S264+T264+U264+V264+W264+X264</f>
        <v>0</v>
      </c>
      <c r="AE264" s="117"/>
    </row>
    <row r="265" spans="1:31" ht="15" hidden="1" customHeight="1" x14ac:dyDescent="0.25">
      <c r="A265" s="76"/>
      <c r="B265" s="138"/>
      <c r="C265" s="186"/>
      <c r="D265" s="61"/>
      <c r="E265" s="61"/>
      <c r="F265" s="61"/>
      <c r="G265" s="61"/>
      <c r="H265" s="157"/>
      <c r="I265" s="61"/>
      <c r="J265" s="61"/>
      <c r="K265" s="61"/>
      <c r="L265" s="61"/>
      <c r="M265" s="61"/>
      <c r="N265" s="61"/>
      <c r="O265" s="61"/>
      <c r="P265" s="61"/>
      <c r="Q265" s="61"/>
      <c r="R265" s="61"/>
      <c r="S265" s="61"/>
      <c r="T265" s="61"/>
      <c r="U265" s="61"/>
      <c r="V265" s="61"/>
      <c r="W265" s="61"/>
      <c r="X265" s="61"/>
      <c r="Y265" s="135"/>
      <c r="Z265" s="61"/>
      <c r="AA265" s="61"/>
      <c r="AB265" s="61"/>
      <c r="AC265" s="61"/>
      <c r="AD265" s="61"/>
      <c r="AE265" s="60"/>
    </row>
    <row r="266" spans="1:31" ht="15" hidden="1" customHeight="1" x14ac:dyDescent="0.25">
      <c r="A266" s="76"/>
      <c r="B266" s="138"/>
      <c r="C266" s="186"/>
      <c r="D266" s="61"/>
      <c r="E266" s="61"/>
      <c r="F266" s="61"/>
      <c r="G266" s="61"/>
      <c r="H266" s="157"/>
      <c r="I266" s="61"/>
      <c r="J266" s="61"/>
      <c r="K266" s="61"/>
      <c r="L266" s="61"/>
      <c r="M266" s="61"/>
      <c r="N266" s="61"/>
      <c r="O266" s="61"/>
      <c r="P266" s="61"/>
      <c r="Q266" s="61"/>
      <c r="R266" s="61"/>
      <c r="S266" s="61"/>
      <c r="T266" s="61"/>
      <c r="U266" s="61"/>
      <c r="V266" s="61"/>
      <c r="W266" s="61"/>
      <c r="X266" s="61"/>
      <c r="Y266" s="135"/>
      <c r="Z266" s="61"/>
      <c r="AA266" s="61"/>
      <c r="AB266" s="61"/>
      <c r="AC266" s="61"/>
      <c r="AD266" s="61"/>
      <c r="AE266" s="60"/>
    </row>
    <row r="267" spans="1:31" ht="15" hidden="1" customHeight="1" x14ac:dyDescent="0.25">
      <c r="A267" s="76"/>
      <c r="B267" s="138"/>
      <c r="C267" s="186"/>
      <c r="D267" s="61"/>
      <c r="E267" s="61"/>
      <c r="F267" s="61"/>
      <c r="G267" s="61"/>
      <c r="H267" s="157"/>
      <c r="I267" s="61"/>
      <c r="J267" s="61"/>
      <c r="K267" s="61"/>
      <c r="L267" s="61"/>
      <c r="M267" s="61"/>
      <c r="N267" s="61"/>
      <c r="O267" s="61"/>
      <c r="P267" s="61"/>
      <c r="Q267" s="61"/>
      <c r="R267" s="61"/>
      <c r="S267" s="61"/>
      <c r="T267" s="61"/>
      <c r="U267" s="61"/>
      <c r="V267" s="61"/>
      <c r="W267" s="61"/>
      <c r="X267" s="61"/>
      <c r="Y267" s="135">
        <f>SUM(D267:X267)</f>
        <v>0</v>
      </c>
      <c r="Z267" s="61"/>
      <c r="AA267" s="61"/>
      <c r="AB267" s="61"/>
      <c r="AC267" s="61"/>
      <c r="AD267" s="61"/>
      <c r="AE267" s="60"/>
    </row>
    <row r="268" spans="1:31" ht="15" hidden="1" customHeight="1" x14ac:dyDescent="0.25">
      <c r="A268" s="76"/>
      <c r="B268" s="138"/>
      <c r="C268" s="186"/>
      <c r="D268" s="61"/>
      <c r="E268" s="61"/>
      <c r="F268" s="61"/>
      <c r="G268" s="61"/>
      <c r="H268" s="157"/>
      <c r="I268" s="61"/>
      <c r="J268" s="61"/>
      <c r="K268" s="61"/>
      <c r="L268" s="61"/>
      <c r="M268" s="61"/>
      <c r="N268" s="61"/>
      <c r="O268" s="61"/>
      <c r="P268" s="61"/>
      <c r="Q268" s="61"/>
      <c r="R268" s="61"/>
      <c r="S268" s="61"/>
      <c r="T268" s="61"/>
      <c r="U268" s="61"/>
      <c r="V268" s="61"/>
      <c r="W268" s="61"/>
      <c r="X268" s="61"/>
      <c r="Y268" s="135">
        <f>SUM(D268:X268)</f>
        <v>0</v>
      </c>
      <c r="Z268" s="61"/>
      <c r="AA268" s="61"/>
      <c r="AB268" s="61"/>
      <c r="AC268" s="61"/>
      <c r="AD268" s="61"/>
      <c r="AE268" s="60"/>
    </row>
    <row r="269" spans="1:31" ht="15" hidden="1" customHeight="1" x14ac:dyDescent="0.25">
      <c r="A269" s="76"/>
      <c r="B269" s="138"/>
      <c r="C269" s="186"/>
      <c r="D269" s="61"/>
      <c r="E269" s="61"/>
      <c r="F269" s="61"/>
      <c r="G269" s="61"/>
      <c r="H269" s="157"/>
      <c r="I269" s="61"/>
      <c r="J269" s="61"/>
      <c r="K269" s="61"/>
      <c r="L269" s="61"/>
      <c r="M269" s="61"/>
      <c r="N269" s="61"/>
      <c r="O269" s="61"/>
      <c r="P269" s="61"/>
      <c r="Q269" s="61"/>
      <c r="R269" s="61"/>
      <c r="S269" s="61"/>
      <c r="T269" s="61"/>
      <c r="U269" s="61"/>
      <c r="V269" s="61"/>
      <c r="W269" s="61"/>
      <c r="X269" s="61"/>
      <c r="Y269" s="135">
        <f>SUM(D269:X269)</f>
        <v>0</v>
      </c>
      <c r="Z269" s="61"/>
      <c r="AA269" s="61"/>
      <c r="AB269" s="61"/>
      <c r="AC269" s="61"/>
      <c r="AD269" s="61"/>
      <c r="AE269" s="60"/>
    </row>
    <row r="270" spans="1:31" ht="15" hidden="1" customHeight="1" x14ac:dyDescent="0.25">
      <c r="A270" s="76"/>
      <c r="B270" s="30"/>
      <c r="C270" s="135"/>
      <c r="D270" s="61"/>
      <c r="E270" s="61"/>
      <c r="F270" s="61"/>
      <c r="G270" s="61"/>
      <c r="H270" s="157"/>
      <c r="I270" s="61"/>
      <c r="J270" s="61"/>
      <c r="K270" s="61"/>
      <c r="L270" s="61"/>
      <c r="M270" s="61"/>
      <c r="N270" s="61"/>
      <c r="O270" s="61"/>
      <c r="P270" s="61"/>
      <c r="Q270" s="61"/>
      <c r="R270" s="61"/>
      <c r="S270" s="61"/>
      <c r="T270" s="61"/>
      <c r="U270" s="61"/>
      <c r="V270" s="61"/>
      <c r="W270" s="61"/>
      <c r="X270" s="61"/>
      <c r="Y270" s="135">
        <f>SUM(D270:X270)</f>
        <v>0</v>
      </c>
      <c r="Z270" s="61"/>
      <c r="AA270" s="61"/>
      <c r="AB270" s="61"/>
      <c r="AC270" s="61"/>
      <c r="AD270" s="61"/>
      <c r="AE270" s="60"/>
    </row>
    <row r="271" spans="1:31" ht="15" hidden="1" customHeight="1" x14ac:dyDescent="0.25">
      <c r="A271" s="76"/>
      <c r="B271" s="30"/>
      <c r="C271" s="135"/>
      <c r="D271" s="61"/>
      <c r="E271" s="61"/>
      <c r="F271" s="61"/>
      <c r="G271" s="61"/>
      <c r="H271" s="157"/>
      <c r="I271" s="61"/>
      <c r="J271" s="61"/>
      <c r="K271" s="61"/>
      <c r="L271" s="61"/>
      <c r="M271" s="61"/>
      <c r="N271" s="61"/>
      <c r="O271" s="61"/>
      <c r="P271" s="61"/>
      <c r="Q271" s="61"/>
      <c r="R271" s="61"/>
      <c r="S271" s="61"/>
      <c r="T271" s="61"/>
      <c r="U271" s="61"/>
      <c r="V271" s="61"/>
      <c r="W271" s="61"/>
      <c r="X271" s="61"/>
      <c r="Y271" s="158"/>
      <c r="Z271" s="61"/>
      <c r="AA271" s="61"/>
      <c r="AB271" s="61"/>
      <c r="AC271" s="61"/>
      <c r="AD271" s="61"/>
      <c r="AE271" s="60"/>
    </row>
    <row r="272" spans="1:31" x14ac:dyDescent="0.25">
      <c r="A272" s="174"/>
      <c r="B272" s="30" t="s">
        <v>389</v>
      </c>
      <c r="C272" s="135"/>
      <c r="D272" s="259"/>
      <c r="E272" s="260"/>
      <c r="F272" s="260"/>
      <c r="G272" s="260"/>
      <c r="H272" s="260"/>
      <c r="I272" s="260"/>
      <c r="J272" s="260"/>
      <c r="K272" s="260"/>
      <c r="L272" s="260"/>
      <c r="M272" s="260"/>
      <c r="N272" s="260"/>
      <c r="O272" s="260"/>
      <c r="P272" s="260"/>
      <c r="Q272" s="260"/>
      <c r="R272" s="260"/>
      <c r="S272" s="260"/>
      <c r="T272" s="260"/>
      <c r="U272" s="260"/>
      <c r="V272" s="260"/>
      <c r="W272" s="260"/>
      <c r="X272" s="260"/>
      <c r="Y272" s="261"/>
    </row>
    <row r="273" spans="1:31" x14ac:dyDescent="0.25">
      <c r="A273" s="262" t="s">
        <v>399</v>
      </c>
      <c r="B273" s="263"/>
      <c r="C273" s="135">
        <f>+C263+C261+C256+C252+C248+C242</f>
        <v>1</v>
      </c>
      <c r="D273" s="146">
        <f>+D242*$C$242+D248*$C$248+D252*$C$252+D256*$C$256+D261*$C$261+D263*$C$263</f>
        <v>0.25604545454545458</v>
      </c>
      <c r="E273" s="146">
        <f t="shared" ref="E273" si="309">+E242*$C$242+E248*$C$248+E252*$C$252+E256*$C$256+E261*$C$261+E263*$C$263</f>
        <v>0.17557045454545456</v>
      </c>
      <c r="F273" s="146">
        <f t="shared" ref="F273" si="310">+E273/D273</f>
        <v>0.6857003372980649</v>
      </c>
      <c r="G273" s="146">
        <f t="shared" ref="G273:X273" si="311">+G242*$C$242+G248*$C$248+G252*$C$252+G256*$C$256+G261*$C$261+G263*$C$263</f>
        <v>0.30759545454545456</v>
      </c>
      <c r="H273" s="146">
        <f t="shared" si="311"/>
        <v>0.29669545454545454</v>
      </c>
      <c r="I273" s="124">
        <f>+H273/G273</f>
        <v>0.96456384566505582</v>
      </c>
      <c r="J273" s="146">
        <f t="shared" si="311"/>
        <v>6.7595454545454556E-2</v>
      </c>
      <c r="K273" s="146">
        <f t="shared" si="311"/>
        <v>5.7545454545454559E-2</v>
      </c>
      <c r="L273" s="124">
        <f>+K273/J273</f>
        <v>0.85132136372806144</v>
      </c>
      <c r="M273" s="146">
        <f t="shared" si="311"/>
        <v>6.7595454545454556E-2</v>
      </c>
      <c r="N273" s="147">
        <f t="shared" si="311"/>
        <v>6.5595454545454554E-2</v>
      </c>
      <c r="O273" s="146">
        <f>+N273/M273</f>
        <v>0.9704122116871764</v>
      </c>
      <c r="P273" s="146">
        <f t="shared" si="311"/>
        <v>6.7595454545454556E-2</v>
      </c>
      <c r="Q273" s="146">
        <f t="shared" si="311"/>
        <v>6.7595454545454556E-2</v>
      </c>
      <c r="R273" s="146">
        <f>+Q273/P273</f>
        <v>1</v>
      </c>
      <c r="S273" s="146">
        <f t="shared" si="311"/>
        <v>3.8928787878787882E-2</v>
      </c>
      <c r="T273" s="146">
        <f t="shared" si="311"/>
        <v>3.8928787878787882E-2</v>
      </c>
      <c r="U273" s="146">
        <f t="shared" si="311"/>
        <v>3.8928787878787882E-2</v>
      </c>
      <c r="V273" s="146">
        <f t="shared" si="311"/>
        <v>3.8928787878787882E-2</v>
      </c>
      <c r="W273" s="146">
        <f t="shared" si="311"/>
        <v>3.8928787878787882E-2</v>
      </c>
      <c r="X273" s="146">
        <f t="shared" si="311"/>
        <v>3.8928787878787882E-2</v>
      </c>
      <c r="Y273" s="116">
        <f>+D273+G273+J273+M273+P273+S273+T273+U273+V273+W273+X273</f>
        <v>0.99999999999999989</v>
      </c>
      <c r="Z273" s="146">
        <f t="shared" ref="Z273:AD273" si="312">+Z242*$C$242+Z248*$C$248+Z252*$C$252+Z256*$C$256+Z261*$C$261+Z263*$C$263</f>
        <v>0.69883181818181828</v>
      </c>
      <c r="AA273" s="146">
        <f t="shared" si="312"/>
        <v>0.59536136363636361</v>
      </c>
      <c r="AB273" s="146">
        <f t="shared" si="312"/>
        <v>0.10347045454545459</v>
      </c>
      <c r="AC273" s="146">
        <f t="shared" si="312"/>
        <v>6.7595454545454556E-2</v>
      </c>
      <c r="AD273" s="146">
        <f t="shared" si="312"/>
        <v>0.23357272727272732</v>
      </c>
      <c r="AE273" s="148"/>
    </row>
    <row r="274" spans="1:31" x14ac:dyDescent="0.25">
      <c r="A274" s="192"/>
      <c r="B274" s="192"/>
      <c r="C274" s="193"/>
      <c r="D274" s="193"/>
      <c r="E274" s="193"/>
      <c r="F274" s="193"/>
      <c r="G274" s="193"/>
      <c r="H274" s="182"/>
      <c r="I274" s="193"/>
      <c r="J274" s="193"/>
      <c r="K274" s="193"/>
      <c r="L274" s="193"/>
      <c r="M274" s="193"/>
      <c r="N274" s="193"/>
      <c r="O274" s="193"/>
      <c r="P274" s="193"/>
      <c r="Q274" s="193"/>
      <c r="R274" s="193"/>
      <c r="S274" s="193"/>
      <c r="T274" s="193"/>
      <c r="U274" s="193"/>
      <c r="V274" s="193"/>
      <c r="W274" s="193"/>
      <c r="X274" s="193"/>
      <c r="Z274" s="193"/>
      <c r="AA274" s="193"/>
      <c r="AB274" s="193"/>
      <c r="AC274" s="193"/>
      <c r="AD274" s="193"/>
      <c r="AE274" s="194"/>
    </row>
    <row r="275" spans="1:31" x14ac:dyDescent="0.25">
      <c r="H275" s="126"/>
      <c r="AD275" s="127">
        <f>+AD273+AC273+Z273</f>
        <v>1.0000000000000002</v>
      </c>
    </row>
    <row r="276" spans="1:31" ht="18.75" x14ac:dyDescent="0.3">
      <c r="A276" s="271" t="s">
        <v>373</v>
      </c>
      <c r="B276" s="271"/>
      <c r="C276" s="271"/>
      <c r="D276" s="271"/>
      <c r="E276" s="271"/>
      <c r="F276" s="271"/>
      <c r="G276" s="271"/>
      <c r="H276" s="271"/>
      <c r="I276" s="271"/>
      <c r="J276" s="271"/>
      <c r="K276" s="271"/>
      <c r="L276" s="271"/>
      <c r="M276" s="271"/>
      <c r="N276" s="271"/>
      <c r="O276" s="271"/>
      <c r="P276" s="271"/>
      <c r="Q276" s="271"/>
      <c r="R276" s="271"/>
      <c r="S276" s="271"/>
      <c r="T276" s="271"/>
      <c r="U276" s="271"/>
      <c r="V276" s="271"/>
      <c r="W276" s="271"/>
      <c r="X276" s="271"/>
      <c r="Y276" s="271"/>
    </row>
    <row r="277" spans="1:31" ht="18.75" x14ac:dyDescent="0.3">
      <c r="A277" s="271" t="s">
        <v>376</v>
      </c>
      <c r="B277" s="271"/>
      <c r="C277" s="271"/>
      <c r="D277" s="271"/>
      <c r="E277" s="271"/>
      <c r="F277" s="271"/>
      <c r="G277" s="271"/>
      <c r="H277" s="271"/>
      <c r="I277" s="271"/>
      <c r="J277" s="271"/>
      <c r="K277" s="271"/>
      <c r="L277" s="271"/>
      <c r="M277" s="271"/>
      <c r="N277" s="271"/>
      <c r="O277" s="271"/>
      <c r="P277" s="271"/>
      <c r="Q277" s="271"/>
      <c r="R277" s="271"/>
      <c r="S277" s="271"/>
      <c r="T277" s="271"/>
      <c r="U277" s="271"/>
      <c r="V277" s="271"/>
      <c r="W277" s="271"/>
      <c r="X277" s="271"/>
      <c r="Y277" s="271"/>
    </row>
    <row r="278" spans="1:31" ht="18.75" x14ac:dyDescent="0.3">
      <c r="A278" s="271" t="s">
        <v>377</v>
      </c>
      <c r="B278" s="271"/>
      <c r="C278" s="271"/>
      <c r="D278" s="271"/>
      <c r="E278" s="271"/>
      <c r="F278" s="271"/>
      <c r="G278" s="271"/>
      <c r="H278" s="271"/>
      <c r="I278" s="271"/>
      <c r="J278" s="271"/>
      <c r="K278" s="271"/>
      <c r="L278" s="271"/>
      <c r="M278" s="271"/>
      <c r="N278" s="271"/>
      <c r="O278" s="271"/>
      <c r="P278" s="271"/>
      <c r="Q278" s="271"/>
      <c r="R278" s="271"/>
      <c r="S278" s="271"/>
      <c r="T278" s="271"/>
      <c r="U278" s="271"/>
      <c r="V278" s="271"/>
      <c r="W278" s="271"/>
      <c r="X278" s="271"/>
      <c r="Y278" s="271"/>
    </row>
    <row r="279" spans="1:31" ht="30" customHeight="1" x14ac:dyDescent="0.25">
      <c r="A279" s="275" t="s">
        <v>571</v>
      </c>
      <c r="B279" s="276"/>
      <c r="C279" s="276"/>
      <c r="D279" s="276"/>
      <c r="E279" s="276"/>
      <c r="F279" s="276"/>
      <c r="G279" s="276"/>
      <c r="H279" s="276"/>
      <c r="I279" s="276"/>
      <c r="J279" s="276"/>
      <c r="K279" s="276"/>
      <c r="L279" s="276"/>
      <c r="M279" s="276"/>
      <c r="N279" s="276"/>
      <c r="O279" s="276"/>
      <c r="P279" s="276"/>
      <c r="Q279" s="276"/>
      <c r="R279" s="276"/>
      <c r="S279" s="276"/>
      <c r="T279" s="276"/>
      <c r="U279" s="276"/>
      <c r="V279" s="276"/>
      <c r="W279" s="276"/>
      <c r="X279" s="276"/>
      <c r="Y279" s="276"/>
    </row>
    <row r="280" spans="1:31" ht="18.75" x14ac:dyDescent="0.3">
      <c r="A280" s="271" t="s">
        <v>378</v>
      </c>
      <c r="B280" s="271"/>
      <c r="C280" s="271"/>
      <c r="D280" s="271"/>
      <c r="E280" s="271"/>
      <c r="F280" s="271"/>
      <c r="G280" s="271"/>
      <c r="H280" s="271"/>
      <c r="I280" s="271"/>
      <c r="J280" s="271"/>
      <c r="K280" s="271"/>
      <c r="L280" s="271"/>
      <c r="M280" s="271"/>
      <c r="N280" s="271"/>
      <c r="O280" s="271"/>
      <c r="P280" s="271"/>
      <c r="Q280" s="271"/>
      <c r="R280" s="271"/>
      <c r="S280" s="271"/>
      <c r="T280" s="271"/>
      <c r="U280" s="271"/>
      <c r="V280" s="271"/>
      <c r="W280" s="271"/>
      <c r="X280" s="271"/>
      <c r="Y280" s="271"/>
    </row>
    <row r="281" spans="1:31" ht="18.75" x14ac:dyDescent="0.25">
      <c r="A281" s="195"/>
      <c r="B281" s="195"/>
      <c r="C281" s="195"/>
      <c r="D281" s="195"/>
      <c r="E281" s="195"/>
      <c r="F281" s="195"/>
      <c r="G281" s="195"/>
      <c r="H281" s="195"/>
      <c r="I281" s="195"/>
      <c r="J281" s="195"/>
      <c r="K281" s="195"/>
      <c r="L281" s="195"/>
    </row>
    <row r="282" spans="1:31" ht="15" customHeight="1" x14ac:dyDescent="0.25">
      <c r="A282" s="272" t="s">
        <v>402</v>
      </c>
      <c r="B282" s="272" t="s">
        <v>403</v>
      </c>
      <c r="C282" s="272" t="s">
        <v>379</v>
      </c>
      <c r="D282" s="262" t="s">
        <v>404</v>
      </c>
      <c r="E282" s="274"/>
      <c r="F282" s="274"/>
      <c r="G282" s="274"/>
      <c r="H282" s="274"/>
      <c r="I282" s="274"/>
      <c r="J282" s="274"/>
      <c r="K282" s="274"/>
      <c r="L282" s="274"/>
      <c r="M282" s="274"/>
      <c r="N282" s="274"/>
      <c r="O282" s="274"/>
      <c r="P282" s="274"/>
      <c r="Q282" s="274"/>
      <c r="R282" s="274"/>
      <c r="S282" s="274"/>
      <c r="T282" s="274"/>
      <c r="U282" s="274"/>
      <c r="V282" s="274"/>
      <c r="W282" s="274"/>
      <c r="X282" s="274"/>
      <c r="Y282" s="263"/>
      <c r="Z282" s="264" t="s">
        <v>381</v>
      </c>
      <c r="AA282" s="264" t="s">
        <v>382</v>
      </c>
      <c r="AB282" s="264" t="s">
        <v>383</v>
      </c>
      <c r="AC282" s="265" t="s">
        <v>384</v>
      </c>
      <c r="AD282" s="266" t="s">
        <v>385</v>
      </c>
      <c r="AE282" s="267" t="s">
        <v>386</v>
      </c>
    </row>
    <row r="283" spans="1:31" x14ac:dyDescent="0.25">
      <c r="A283" s="273" t="s">
        <v>402</v>
      </c>
      <c r="B283" s="273"/>
      <c r="C283" s="273" t="s">
        <v>379</v>
      </c>
      <c r="D283" s="109">
        <v>2012</v>
      </c>
      <c r="E283" s="109" t="s">
        <v>387</v>
      </c>
      <c r="F283" s="109" t="s">
        <v>388</v>
      </c>
      <c r="G283" s="109">
        <v>2013</v>
      </c>
      <c r="H283" s="109" t="s">
        <v>387</v>
      </c>
      <c r="I283" s="109" t="s">
        <v>388</v>
      </c>
      <c r="J283" s="109">
        <v>2014</v>
      </c>
      <c r="K283" s="109" t="s">
        <v>387</v>
      </c>
      <c r="L283" s="109" t="s">
        <v>388</v>
      </c>
      <c r="M283" s="109">
        <v>2015</v>
      </c>
      <c r="N283" s="109" t="s">
        <v>387</v>
      </c>
      <c r="O283" s="109" t="s">
        <v>388</v>
      </c>
      <c r="P283" s="109">
        <v>2016</v>
      </c>
      <c r="Q283" s="109" t="s">
        <v>387</v>
      </c>
      <c r="R283" s="109" t="s">
        <v>388</v>
      </c>
      <c r="S283" s="109">
        <v>2017</v>
      </c>
      <c r="T283" s="109">
        <v>2018</v>
      </c>
      <c r="U283" s="109">
        <v>2019</v>
      </c>
      <c r="V283" s="109">
        <v>2020</v>
      </c>
      <c r="W283" s="109">
        <v>2021</v>
      </c>
      <c r="X283" s="109">
        <v>2022</v>
      </c>
      <c r="Y283" s="109" t="s">
        <v>389</v>
      </c>
      <c r="Z283" s="264"/>
      <c r="AA283" s="264"/>
      <c r="AB283" s="264"/>
      <c r="AC283" s="265"/>
      <c r="AD283" s="266"/>
      <c r="AE283" s="267"/>
    </row>
    <row r="284" spans="1:31" ht="45" x14ac:dyDescent="0.25">
      <c r="A284" s="196"/>
      <c r="B284" s="197" t="s">
        <v>572</v>
      </c>
      <c r="C284" s="185">
        <v>0.33</v>
      </c>
      <c r="D284" s="164">
        <f>+D285*$C$285+D288*$C$288+D289*$C$289</f>
        <v>0.2</v>
      </c>
      <c r="E284" s="164">
        <f>+E285*$C$285+E288*$C$288+E289*$C$289</f>
        <v>0.15800000000000003</v>
      </c>
      <c r="F284" s="118">
        <f t="shared" ref="F284:F295" si="313">+E284/D284</f>
        <v>0.79000000000000015</v>
      </c>
      <c r="G284" s="164">
        <f>+G285*C285+G286*C286+G287*C287</f>
        <v>0.2</v>
      </c>
      <c r="H284" s="164">
        <f>+H285*$C$285+H288*$C$288+H289*$C$289</f>
        <v>0.18200000000000002</v>
      </c>
      <c r="I284" s="118">
        <f>+H284/G284</f>
        <v>0.91</v>
      </c>
      <c r="J284" s="164">
        <f>+J285</f>
        <v>0.2</v>
      </c>
      <c r="K284" s="164">
        <f>+K285</f>
        <v>0.15600000000000003</v>
      </c>
      <c r="L284" s="118">
        <f>+K284/J284</f>
        <v>0.78000000000000014</v>
      </c>
      <c r="M284" s="185">
        <v>0.2</v>
      </c>
      <c r="N284" s="185">
        <f>20%*57%</f>
        <v>0.11399999999999999</v>
      </c>
      <c r="O284" s="164">
        <f>+N284/M284</f>
        <v>0.56999999999999995</v>
      </c>
      <c r="P284" s="164">
        <v>0.2</v>
      </c>
      <c r="Q284" s="164">
        <v>0.2</v>
      </c>
      <c r="R284" s="164">
        <f>+Q284/P284</f>
        <v>1</v>
      </c>
      <c r="S284" s="164">
        <f t="shared" ref="S284:X284" si="314">+S285*$C$243+S286*$C$244+S287*$C$245+S288*$C$246+S289*$C$247</f>
        <v>0</v>
      </c>
      <c r="T284" s="164">
        <f t="shared" si="314"/>
        <v>0</v>
      </c>
      <c r="U284" s="164">
        <f t="shared" si="314"/>
        <v>0</v>
      </c>
      <c r="V284" s="164">
        <f t="shared" si="314"/>
        <v>0</v>
      </c>
      <c r="W284" s="164">
        <f t="shared" si="314"/>
        <v>0</v>
      </c>
      <c r="X284" s="164">
        <f t="shared" si="314"/>
        <v>0</v>
      </c>
      <c r="Y284" s="116">
        <f t="shared" ref="Y284:Y295" si="315">+D284+G284+J284+M284+P284+S284+T284+U284+V284+W284+X284</f>
        <v>1</v>
      </c>
      <c r="Z284" s="164">
        <f>+Z285</f>
        <v>0.8</v>
      </c>
      <c r="AA284" s="164">
        <f t="shared" ref="AA284:AD284" si="316">+AA285</f>
        <v>0.6100000000000001</v>
      </c>
      <c r="AB284" s="164">
        <f t="shared" si="316"/>
        <v>0.18999999999999995</v>
      </c>
      <c r="AC284" s="164">
        <f t="shared" si="316"/>
        <v>0.2</v>
      </c>
      <c r="AD284" s="164">
        <f t="shared" si="316"/>
        <v>0</v>
      </c>
      <c r="AE284" s="268" t="s">
        <v>573</v>
      </c>
    </row>
    <row r="285" spans="1:31" ht="45" x14ac:dyDescent="0.25">
      <c r="A285" s="139" t="s">
        <v>574</v>
      </c>
      <c r="B285" s="139" t="s">
        <v>364</v>
      </c>
      <c r="C285" s="186">
        <v>1</v>
      </c>
      <c r="D285" s="61">
        <v>0.2</v>
      </c>
      <c r="E285" s="61">
        <f>20%*79%</f>
        <v>0.15800000000000003</v>
      </c>
      <c r="F285" s="118">
        <f t="shared" si="313"/>
        <v>0.79000000000000015</v>
      </c>
      <c r="G285" s="61">
        <v>0.2</v>
      </c>
      <c r="H285" s="70">
        <f>20%*91%</f>
        <v>0.18200000000000002</v>
      </c>
      <c r="I285" s="113">
        <f>+H285/G285</f>
        <v>0.91</v>
      </c>
      <c r="J285" s="61">
        <v>0.2</v>
      </c>
      <c r="K285" s="61">
        <f>20%*78%</f>
        <v>0.15600000000000003</v>
      </c>
      <c r="L285" s="113">
        <f>+K285/J285</f>
        <v>0.78000000000000014</v>
      </c>
      <c r="M285" s="61">
        <v>0.2</v>
      </c>
      <c r="N285" s="61">
        <f>20%*57%</f>
        <v>0.11399999999999999</v>
      </c>
      <c r="O285" s="61">
        <f>+N285/M285</f>
        <v>0.56999999999999995</v>
      </c>
      <c r="P285" s="61">
        <v>0.2</v>
      </c>
      <c r="Q285" s="61">
        <v>0.2</v>
      </c>
      <c r="R285" s="113">
        <f t="shared" ref="R285" si="317">+Q285/P285</f>
        <v>1</v>
      </c>
      <c r="S285" s="61"/>
      <c r="T285" s="61"/>
      <c r="U285" s="61"/>
      <c r="V285" s="61"/>
      <c r="W285" s="61"/>
      <c r="X285" s="61"/>
      <c r="Y285" s="116">
        <f t="shared" si="315"/>
        <v>1</v>
      </c>
      <c r="Z285" s="113">
        <f t="shared" ref="Z285:AA285" si="318">+D285+G285+J285+M285</f>
        <v>0.8</v>
      </c>
      <c r="AA285" s="113">
        <f t="shared" si="318"/>
        <v>0.6100000000000001</v>
      </c>
      <c r="AB285" s="113">
        <f t="shared" ref="AB285:AB289" si="319">+Z285-AA285</f>
        <v>0.18999999999999995</v>
      </c>
      <c r="AC285" s="113">
        <f t="shared" ref="AC285" si="320">+P285</f>
        <v>0.2</v>
      </c>
      <c r="AD285" s="113">
        <f t="shared" ref="AD285:AD289" si="321">+S285+T285+U285+V285+W285+X285</f>
        <v>0</v>
      </c>
      <c r="AE285" s="269"/>
    </row>
    <row r="286" spans="1:31" ht="15" hidden="1" customHeight="1" x14ac:dyDescent="0.25">
      <c r="A286" s="198"/>
      <c r="B286" s="139"/>
      <c r="C286" s="186"/>
      <c r="D286" s="61"/>
      <c r="E286" s="61"/>
      <c r="F286" s="118" t="e">
        <f t="shared" si="313"/>
        <v>#DIV/0!</v>
      </c>
      <c r="G286" s="61"/>
      <c r="H286" s="157"/>
      <c r="I286" s="61"/>
      <c r="J286" s="61"/>
      <c r="K286" s="61"/>
      <c r="L286" s="61"/>
      <c r="M286" s="61"/>
      <c r="N286" s="61"/>
      <c r="O286" s="61"/>
      <c r="P286" s="61"/>
      <c r="Q286" s="61"/>
      <c r="R286" s="61"/>
      <c r="S286" s="61"/>
      <c r="T286" s="61"/>
      <c r="U286" s="61"/>
      <c r="V286" s="61"/>
      <c r="W286" s="61"/>
      <c r="X286" s="61"/>
      <c r="Y286" s="116">
        <f t="shared" si="315"/>
        <v>0</v>
      </c>
      <c r="Z286" s="113">
        <f t="shared" ref="Z286:AA289" si="322">+D286+G286+J286</f>
        <v>0</v>
      </c>
      <c r="AA286" s="113">
        <f t="shared" si="322"/>
        <v>0</v>
      </c>
      <c r="AB286" s="113">
        <f t="shared" si="319"/>
        <v>0</v>
      </c>
      <c r="AC286" s="113">
        <f t="shared" ref="AC286:AC289" si="323">+M286+P286</f>
        <v>0</v>
      </c>
      <c r="AD286" s="113">
        <f t="shared" si="321"/>
        <v>0</v>
      </c>
      <c r="AE286" s="269"/>
    </row>
    <row r="287" spans="1:31" ht="15" hidden="1" customHeight="1" x14ac:dyDescent="0.25">
      <c r="A287" s="199"/>
      <c r="B287" s="139"/>
      <c r="C287" s="186"/>
      <c r="D287" s="61"/>
      <c r="E287" s="61"/>
      <c r="F287" s="118" t="e">
        <f t="shared" si="313"/>
        <v>#DIV/0!</v>
      </c>
      <c r="G287" s="61"/>
      <c r="H287" s="157"/>
      <c r="I287" s="61"/>
      <c r="J287" s="61"/>
      <c r="K287" s="61"/>
      <c r="L287" s="61"/>
      <c r="M287" s="61"/>
      <c r="N287" s="61"/>
      <c r="O287" s="61"/>
      <c r="P287" s="61"/>
      <c r="Q287" s="61"/>
      <c r="R287" s="61"/>
      <c r="S287" s="61"/>
      <c r="T287" s="61"/>
      <c r="U287" s="61"/>
      <c r="V287" s="61"/>
      <c r="W287" s="61"/>
      <c r="X287" s="61"/>
      <c r="Y287" s="116">
        <f t="shared" si="315"/>
        <v>0</v>
      </c>
      <c r="Z287" s="113">
        <f t="shared" si="322"/>
        <v>0</v>
      </c>
      <c r="AA287" s="113">
        <f t="shared" si="322"/>
        <v>0</v>
      </c>
      <c r="AB287" s="113">
        <f t="shared" si="319"/>
        <v>0</v>
      </c>
      <c r="AC287" s="113">
        <f t="shared" si="323"/>
        <v>0</v>
      </c>
      <c r="AD287" s="113">
        <f t="shared" si="321"/>
        <v>0</v>
      </c>
      <c r="AE287" s="269"/>
    </row>
    <row r="288" spans="1:31" ht="15" hidden="1" customHeight="1" x14ac:dyDescent="0.25">
      <c r="A288" s="199"/>
      <c r="B288" s="139"/>
      <c r="C288" s="186"/>
      <c r="D288" s="61"/>
      <c r="E288" s="61"/>
      <c r="F288" s="118" t="e">
        <f t="shared" si="313"/>
        <v>#DIV/0!</v>
      </c>
      <c r="G288" s="61"/>
      <c r="H288" s="157"/>
      <c r="I288" s="61"/>
      <c r="J288" s="61"/>
      <c r="K288" s="61"/>
      <c r="L288" s="61"/>
      <c r="M288" s="61"/>
      <c r="N288" s="61"/>
      <c r="O288" s="61"/>
      <c r="P288" s="61"/>
      <c r="Q288" s="61"/>
      <c r="R288" s="61"/>
      <c r="S288" s="61"/>
      <c r="T288" s="61"/>
      <c r="U288" s="61"/>
      <c r="V288" s="61"/>
      <c r="W288" s="61"/>
      <c r="X288" s="61"/>
      <c r="Y288" s="116">
        <f t="shared" si="315"/>
        <v>0</v>
      </c>
      <c r="Z288" s="113">
        <f t="shared" si="322"/>
        <v>0</v>
      </c>
      <c r="AA288" s="113">
        <f t="shared" si="322"/>
        <v>0</v>
      </c>
      <c r="AB288" s="113">
        <f t="shared" si="319"/>
        <v>0</v>
      </c>
      <c r="AC288" s="113">
        <f t="shared" si="323"/>
        <v>0</v>
      </c>
      <c r="AD288" s="113">
        <f t="shared" si="321"/>
        <v>0</v>
      </c>
      <c r="AE288" s="269"/>
    </row>
    <row r="289" spans="1:31" ht="15" hidden="1" customHeight="1" x14ac:dyDescent="0.25">
      <c r="A289" s="199"/>
      <c r="B289" s="139"/>
      <c r="C289" s="186"/>
      <c r="D289" s="61"/>
      <c r="E289" s="61"/>
      <c r="F289" s="118" t="e">
        <f t="shared" si="313"/>
        <v>#DIV/0!</v>
      </c>
      <c r="G289" s="61"/>
      <c r="H289" s="157"/>
      <c r="I289" s="61"/>
      <c r="J289" s="61"/>
      <c r="K289" s="61"/>
      <c r="L289" s="61"/>
      <c r="M289" s="61"/>
      <c r="N289" s="61"/>
      <c r="O289" s="61"/>
      <c r="P289" s="61"/>
      <c r="Q289" s="61"/>
      <c r="R289" s="61"/>
      <c r="S289" s="61"/>
      <c r="T289" s="61"/>
      <c r="U289" s="61"/>
      <c r="V289" s="61"/>
      <c r="W289" s="61"/>
      <c r="X289" s="61"/>
      <c r="Y289" s="116">
        <f t="shared" si="315"/>
        <v>0</v>
      </c>
      <c r="Z289" s="113">
        <f t="shared" si="322"/>
        <v>0</v>
      </c>
      <c r="AA289" s="113">
        <f t="shared" si="322"/>
        <v>0</v>
      </c>
      <c r="AB289" s="113">
        <f t="shared" si="319"/>
        <v>0</v>
      </c>
      <c r="AC289" s="113">
        <f t="shared" si="323"/>
        <v>0</v>
      </c>
      <c r="AD289" s="113">
        <f t="shared" si="321"/>
        <v>0</v>
      </c>
      <c r="AE289" s="269"/>
    </row>
    <row r="290" spans="1:31" ht="45" x14ac:dyDescent="0.25">
      <c r="A290" s="196"/>
      <c r="B290" s="200" t="s">
        <v>575</v>
      </c>
      <c r="C290" s="185">
        <v>0.33</v>
      </c>
      <c r="D290" s="164">
        <f>+D291</f>
        <v>0.2</v>
      </c>
      <c r="E290" s="164">
        <f>+E291</f>
        <v>0.16000000000000003</v>
      </c>
      <c r="F290" s="118">
        <f t="shared" si="313"/>
        <v>0.80000000000000016</v>
      </c>
      <c r="G290" s="164">
        <f>+G291*C291+G292*C292+G293*C293</f>
        <v>0.2</v>
      </c>
      <c r="H290" s="164">
        <f>+H291</f>
        <v>0.17</v>
      </c>
      <c r="I290" s="118">
        <f>+H290/G290</f>
        <v>0.85</v>
      </c>
      <c r="J290" s="164">
        <f>+J291</f>
        <v>0.2</v>
      </c>
      <c r="K290" s="164">
        <f>+K291</f>
        <v>0.18400000000000002</v>
      </c>
      <c r="L290" s="118">
        <f>+K290/J290</f>
        <v>0.92</v>
      </c>
      <c r="M290" s="185">
        <v>0.2</v>
      </c>
      <c r="N290" s="185">
        <f>20%*74%</f>
        <v>0.14799999999999999</v>
      </c>
      <c r="O290" s="164">
        <f>+N290/M290</f>
        <v>0.73999999999999988</v>
      </c>
      <c r="P290" s="164">
        <v>0.2</v>
      </c>
      <c r="Q290" s="164">
        <f>+Q291</f>
        <v>0.18333333333333332</v>
      </c>
      <c r="R290" s="164">
        <f>+Q290/P290</f>
        <v>0.91666666666666652</v>
      </c>
      <c r="S290" s="164"/>
      <c r="T290" s="164"/>
      <c r="U290" s="164"/>
      <c r="V290" s="164"/>
      <c r="W290" s="164"/>
      <c r="X290" s="164"/>
      <c r="Y290" s="116">
        <f t="shared" si="315"/>
        <v>1</v>
      </c>
      <c r="Z290" s="116">
        <f>+Z291</f>
        <v>0.8</v>
      </c>
      <c r="AA290" s="116">
        <f t="shared" ref="AA290:AD290" si="324">+AA291</f>
        <v>0.66200000000000014</v>
      </c>
      <c r="AB290" s="116">
        <f t="shared" si="324"/>
        <v>0.1379999999999999</v>
      </c>
      <c r="AC290" s="116">
        <f t="shared" si="324"/>
        <v>0.2</v>
      </c>
      <c r="AD290" s="116">
        <f t="shared" si="324"/>
        <v>0</v>
      </c>
      <c r="AE290" s="269"/>
    </row>
    <row r="291" spans="1:31" ht="45" x14ac:dyDescent="0.25">
      <c r="A291" s="139" t="s">
        <v>576</v>
      </c>
      <c r="B291" s="139" t="s">
        <v>368</v>
      </c>
      <c r="C291" s="186">
        <v>1</v>
      </c>
      <c r="D291" s="61">
        <v>0.2</v>
      </c>
      <c r="E291" s="61">
        <f>20%*80%</f>
        <v>0.16000000000000003</v>
      </c>
      <c r="F291" s="118">
        <f t="shared" si="313"/>
        <v>0.80000000000000016</v>
      </c>
      <c r="G291" s="61">
        <v>0.2</v>
      </c>
      <c r="H291" s="70">
        <f>20%*85%</f>
        <v>0.17</v>
      </c>
      <c r="I291" s="113">
        <f>+H291/G291</f>
        <v>0.85</v>
      </c>
      <c r="J291" s="61">
        <v>0.2</v>
      </c>
      <c r="K291" s="61">
        <f>20%*0.92</f>
        <v>0.18400000000000002</v>
      </c>
      <c r="L291" s="113">
        <f>+K291/J291</f>
        <v>0.92</v>
      </c>
      <c r="M291" s="61">
        <v>0.2</v>
      </c>
      <c r="N291" s="61">
        <f>20%*74%</f>
        <v>0.14799999999999999</v>
      </c>
      <c r="O291" s="61">
        <f>+N291/M291</f>
        <v>0.73999999999999988</v>
      </c>
      <c r="P291" s="61">
        <v>0.2</v>
      </c>
      <c r="Q291" s="115">
        <f>+P291/12*11</f>
        <v>0.18333333333333332</v>
      </c>
      <c r="R291" s="113">
        <f t="shared" ref="R291" si="325">+Q291/P291</f>
        <v>0.91666666666666652</v>
      </c>
      <c r="S291" s="61"/>
      <c r="T291" s="61"/>
      <c r="U291" s="61"/>
      <c r="V291" s="61"/>
      <c r="W291" s="61"/>
      <c r="X291" s="61"/>
      <c r="Y291" s="116">
        <f t="shared" si="315"/>
        <v>1</v>
      </c>
      <c r="Z291" s="113">
        <f t="shared" ref="Z291:AA291" si="326">+D291+G291+J291+M291</f>
        <v>0.8</v>
      </c>
      <c r="AA291" s="113">
        <f t="shared" si="326"/>
        <v>0.66200000000000014</v>
      </c>
      <c r="AB291" s="113">
        <f t="shared" ref="AB291:AB293" si="327">+Z291-AA291</f>
        <v>0.1379999999999999</v>
      </c>
      <c r="AC291" s="113">
        <f t="shared" ref="AC291" si="328">+P291</f>
        <v>0.2</v>
      </c>
      <c r="AD291" s="113">
        <f t="shared" ref="AD291:AD293" si="329">+S291+T291+U291+V291+W291+X291</f>
        <v>0</v>
      </c>
      <c r="AE291" s="269"/>
    </row>
    <row r="292" spans="1:31" ht="15" hidden="1" customHeight="1" x14ac:dyDescent="0.25">
      <c r="A292" s="199"/>
      <c r="B292" s="139"/>
      <c r="C292" s="186"/>
      <c r="D292" s="61"/>
      <c r="E292" s="61"/>
      <c r="F292" s="118" t="e">
        <f t="shared" si="313"/>
        <v>#DIV/0!</v>
      </c>
      <c r="G292" s="61"/>
      <c r="H292" s="157"/>
      <c r="I292" s="61"/>
      <c r="J292" s="61"/>
      <c r="K292" s="61"/>
      <c r="L292" s="61"/>
      <c r="M292" s="61"/>
      <c r="N292" s="61"/>
      <c r="O292" s="61"/>
      <c r="P292" s="61"/>
      <c r="Q292" s="61"/>
      <c r="R292" s="61"/>
      <c r="S292" s="61"/>
      <c r="T292" s="61"/>
      <c r="U292" s="61"/>
      <c r="V292" s="61"/>
      <c r="W292" s="61"/>
      <c r="X292" s="61"/>
      <c r="Y292" s="116">
        <f t="shared" si="315"/>
        <v>0</v>
      </c>
      <c r="Z292" s="113">
        <f>+D292+G292+J292</f>
        <v>0</v>
      </c>
      <c r="AA292" s="113">
        <f>+E292+H292+K292</f>
        <v>0</v>
      </c>
      <c r="AB292" s="113">
        <f t="shared" si="327"/>
        <v>0</v>
      </c>
      <c r="AC292" s="113">
        <f t="shared" ref="AC292:AC293" si="330">+M292+P292</f>
        <v>0</v>
      </c>
      <c r="AD292" s="113">
        <f t="shared" si="329"/>
        <v>0</v>
      </c>
      <c r="AE292" s="269"/>
    </row>
    <row r="293" spans="1:31" ht="15" hidden="1" customHeight="1" x14ac:dyDescent="0.25">
      <c r="A293" s="199"/>
      <c r="B293" s="139"/>
      <c r="C293" s="186"/>
      <c r="D293" s="61"/>
      <c r="E293" s="61"/>
      <c r="F293" s="118" t="e">
        <f t="shared" si="313"/>
        <v>#DIV/0!</v>
      </c>
      <c r="G293" s="61"/>
      <c r="H293" s="157"/>
      <c r="I293" s="61"/>
      <c r="J293" s="61"/>
      <c r="K293" s="61"/>
      <c r="L293" s="61"/>
      <c r="M293" s="61"/>
      <c r="N293" s="61"/>
      <c r="O293" s="61"/>
      <c r="P293" s="61"/>
      <c r="Q293" s="61"/>
      <c r="R293" s="61"/>
      <c r="S293" s="61"/>
      <c r="T293" s="61"/>
      <c r="U293" s="61"/>
      <c r="V293" s="61"/>
      <c r="W293" s="61"/>
      <c r="X293" s="61"/>
      <c r="Y293" s="116">
        <f t="shared" si="315"/>
        <v>0</v>
      </c>
      <c r="Z293" s="113">
        <f>+D293+G293+J293</f>
        <v>0</v>
      </c>
      <c r="AA293" s="113">
        <f>+E293+H293+K293</f>
        <v>0</v>
      </c>
      <c r="AB293" s="113">
        <f t="shared" si="327"/>
        <v>0</v>
      </c>
      <c r="AC293" s="113">
        <f t="shared" si="330"/>
        <v>0</v>
      </c>
      <c r="AD293" s="113">
        <f t="shared" si="329"/>
        <v>0</v>
      </c>
      <c r="AE293" s="269"/>
    </row>
    <row r="294" spans="1:31" ht="60" x14ac:dyDescent="0.25">
      <c r="A294" s="196"/>
      <c r="B294" s="197" t="s">
        <v>577</v>
      </c>
      <c r="C294" s="185">
        <v>0.34</v>
      </c>
      <c r="D294" s="164">
        <f>+D295</f>
        <v>0.2</v>
      </c>
      <c r="E294" s="164">
        <f>+E295</f>
        <v>0.13999999999999999</v>
      </c>
      <c r="F294" s="118">
        <f t="shared" si="313"/>
        <v>0.69999999999999984</v>
      </c>
      <c r="G294" s="164">
        <f t="shared" ref="G294:AD294" si="331">+G295</f>
        <v>0.2</v>
      </c>
      <c r="H294" s="164">
        <f>+H295</f>
        <v>0.14399999999999999</v>
      </c>
      <c r="I294" s="118">
        <f>+H294/G294</f>
        <v>0.71999999999999986</v>
      </c>
      <c r="J294" s="164">
        <f>+J295</f>
        <v>0.2</v>
      </c>
      <c r="K294" s="164">
        <f>+K295</f>
        <v>0.2</v>
      </c>
      <c r="L294" s="118">
        <f>+K294/J294</f>
        <v>1</v>
      </c>
      <c r="M294" s="185">
        <v>0.2</v>
      </c>
      <c r="N294" s="185">
        <v>0.2</v>
      </c>
      <c r="O294" s="164">
        <f>+N294/M294</f>
        <v>1</v>
      </c>
      <c r="P294" s="164">
        <f t="shared" si="331"/>
        <v>0.2</v>
      </c>
      <c r="Q294" s="164">
        <f t="shared" si="331"/>
        <v>0.2</v>
      </c>
      <c r="R294" s="164">
        <f>+Q294/P294</f>
        <v>1</v>
      </c>
      <c r="S294" s="164">
        <f t="shared" si="331"/>
        <v>0</v>
      </c>
      <c r="T294" s="164">
        <f t="shared" si="331"/>
        <v>0</v>
      </c>
      <c r="U294" s="164">
        <f t="shared" si="331"/>
        <v>0</v>
      </c>
      <c r="V294" s="164">
        <f t="shared" si="331"/>
        <v>0</v>
      </c>
      <c r="W294" s="164">
        <f t="shared" si="331"/>
        <v>0</v>
      </c>
      <c r="X294" s="164">
        <f t="shared" si="331"/>
        <v>0</v>
      </c>
      <c r="Y294" s="116">
        <f t="shared" si="315"/>
        <v>1</v>
      </c>
      <c r="Z294" s="164">
        <f t="shared" si="331"/>
        <v>0.8</v>
      </c>
      <c r="AA294" s="164">
        <f t="shared" si="331"/>
        <v>0.68399999999999994</v>
      </c>
      <c r="AB294" s="164">
        <f t="shared" si="331"/>
        <v>0.1160000000000001</v>
      </c>
      <c r="AC294" s="164">
        <f t="shared" si="331"/>
        <v>0.2</v>
      </c>
      <c r="AD294" s="164">
        <f t="shared" si="331"/>
        <v>0</v>
      </c>
      <c r="AE294" s="269"/>
    </row>
    <row r="295" spans="1:31" ht="60" x14ac:dyDescent="0.25">
      <c r="A295" s="139" t="s">
        <v>578</v>
      </c>
      <c r="B295" s="139" t="s">
        <v>371</v>
      </c>
      <c r="C295" s="186">
        <v>1</v>
      </c>
      <c r="D295" s="61">
        <v>0.2</v>
      </c>
      <c r="E295" s="61">
        <f>20%*70%</f>
        <v>0.13999999999999999</v>
      </c>
      <c r="F295" s="118">
        <f t="shared" si="313"/>
        <v>0.69999999999999984</v>
      </c>
      <c r="G295" s="61">
        <v>0.2</v>
      </c>
      <c r="H295" s="70">
        <f>20%*72%</f>
        <v>0.14399999999999999</v>
      </c>
      <c r="I295" s="113">
        <f>+H295/G295</f>
        <v>0.71999999999999986</v>
      </c>
      <c r="J295" s="61">
        <v>0.2</v>
      </c>
      <c r="K295" s="61">
        <v>0.2</v>
      </c>
      <c r="L295" s="113">
        <f>+K295/J295</f>
        <v>1</v>
      </c>
      <c r="M295" s="61">
        <v>0.2</v>
      </c>
      <c r="N295" s="61">
        <v>0.2</v>
      </c>
      <c r="O295" s="61">
        <f>+N295/M295</f>
        <v>1</v>
      </c>
      <c r="P295" s="61">
        <v>0.2</v>
      </c>
      <c r="Q295" s="61">
        <v>0.2</v>
      </c>
      <c r="R295" s="113">
        <f t="shared" ref="R295" si="332">+Q295/P295</f>
        <v>1</v>
      </c>
      <c r="S295" s="61"/>
      <c r="T295" s="61"/>
      <c r="U295" s="61"/>
      <c r="V295" s="61"/>
      <c r="W295" s="61"/>
      <c r="X295" s="61"/>
      <c r="Y295" s="116">
        <f t="shared" si="315"/>
        <v>1</v>
      </c>
      <c r="Z295" s="113">
        <f t="shared" ref="Z295:AA295" si="333">+D295+G295+J295+M295</f>
        <v>0.8</v>
      </c>
      <c r="AA295" s="113">
        <f t="shared" si="333"/>
        <v>0.68399999999999994</v>
      </c>
      <c r="AB295" s="113">
        <f t="shared" ref="AB295:AB297" si="334">+Z295-AA295</f>
        <v>0.1160000000000001</v>
      </c>
      <c r="AC295" s="113">
        <f t="shared" ref="AC295" si="335">+P295</f>
        <v>0.2</v>
      </c>
      <c r="AD295" s="113">
        <f t="shared" ref="AD295:AD297" si="336">+S295+T295+U295+V295+W295+X295</f>
        <v>0</v>
      </c>
      <c r="AE295" s="270"/>
    </row>
    <row r="296" spans="1:31" ht="15" hidden="1" customHeight="1" x14ac:dyDescent="0.25">
      <c r="A296" s="187"/>
      <c r="B296" s="96"/>
      <c r="C296" s="186"/>
      <c r="D296" s="61"/>
      <c r="E296" s="61"/>
      <c r="F296" s="61"/>
      <c r="G296" s="61"/>
      <c r="H296" s="157"/>
      <c r="I296" s="61"/>
      <c r="J296" s="61"/>
      <c r="K296" s="61"/>
      <c r="L296" s="61"/>
      <c r="M296" s="61"/>
      <c r="N296" s="61"/>
      <c r="O296" s="61"/>
      <c r="P296" s="61"/>
      <c r="Q296" s="61"/>
      <c r="R296" s="61"/>
      <c r="S296" s="61"/>
      <c r="T296" s="61"/>
      <c r="U296" s="61"/>
      <c r="V296" s="61"/>
      <c r="W296" s="61"/>
      <c r="X296" s="61"/>
      <c r="Y296" s="135">
        <f t="shared" ref="Y296:Y306" si="337">SUM(D296:X296)</f>
        <v>0</v>
      </c>
      <c r="Z296" s="113">
        <f>+D296+G296+J296</f>
        <v>0</v>
      </c>
      <c r="AA296" s="113">
        <f>+E296+H296+K296</f>
        <v>0</v>
      </c>
      <c r="AB296" s="113">
        <f t="shared" si="334"/>
        <v>0</v>
      </c>
      <c r="AC296" s="113">
        <f t="shared" ref="AC296:AC297" si="338">+M296+P296</f>
        <v>0</v>
      </c>
      <c r="AD296" s="113">
        <f t="shared" si="336"/>
        <v>0</v>
      </c>
      <c r="AE296" s="117"/>
    </row>
    <row r="297" spans="1:31" ht="15" hidden="1" customHeight="1" x14ac:dyDescent="0.25">
      <c r="A297" s="187"/>
      <c r="B297" s="96"/>
      <c r="C297" s="186"/>
      <c r="D297" s="61"/>
      <c r="E297" s="61"/>
      <c r="F297" s="61"/>
      <c r="G297" s="61"/>
      <c r="H297" s="157"/>
      <c r="I297" s="61"/>
      <c r="J297" s="61"/>
      <c r="K297" s="61"/>
      <c r="L297" s="61"/>
      <c r="M297" s="61"/>
      <c r="N297" s="61"/>
      <c r="O297" s="61"/>
      <c r="P297" s="61"/>
      <c r="Q297" s="61"/>
      <c r="R297" s="61"/>
      <c r="S297" s="61"/>
      <c r="T297" s="61"/>
      <c r="U297" s="61"/>
      <c r="V297" s="61"/>
      <c r="W297" s="61"/>
      <c r="X297" s="61"/>
      <c r="Y297" s="135">
        <f t="shared" si="337"/>
        <v>0</v>
      </c>
      <c r="Z297" s="113">
        <f>+D297+G297+J297</f>
        <v>0</v>
      </c>
      <c r="AA297" s="113">
        <f>+E297+H297+K297</f>
        <v>0</v>
      </c>
      <c r="AB297" s="113">
        <f t="shared" si="334"/>
        <v>0</v>
      </c>
      <c r="AC297" s="113">
        <f t="shared" si="338"/>
        <v>0</v>
      </c>
      <c r="AD297" s="113">
        <f t="shared" si="336"/>
        <v>0</v>
      </c>
      <c r="AE297" s="117"/>
    </row>
    <row r="298" spans="1:31" ht="15" customHeight="1" x14ac:dyDescent="0.25">
      <c r="A298" s="184"/>
      <c r="B298" s="169"/>
      <c r="C298" s="185"/>
      <c r="D298" s="164">
        <f>+D299*$C$257+D300*$C$258+D301*$C$259+D302*$C$260</f>
        <v>0</v>
      </c>
      <c r="E298" s="164"/>
      <c r="F298" s="164"/>
      <c r="G298" s="164">
        <f t="shared" ref="G298:X298" si="339">+G299*$C$257+G300*$C$258+G301*$C$259+G302*$C$260</f>
        <v>0</v>
      </c>
      <c r="H298" s="157"/>
      <c r="I298" s="164"/>
      <c r="J298" s="164">
        <f t="shared" si="339"/>
        <v>0</v>
      </c>
      <c r="K298" s="164"/>
      <c r="L298" s="164"/>
      <c r="M298" s="164">
        <f t="shared" si="339"/>
        <v>0</v>
      </c>
      <c r="N298" s="164"/>
      <c r="O298" s="164"/>
      <c r="P298" s="164">
        <f t="shared" si="339"/>
        <v>0</v>
      </c>
      <c r="Q298" s="164"/>
      <c r="R298" s="164"/>
      <c r="S298" s="164">
        <f t="shared" si="339"/>
        <v>0</v>
      </c>
      <c r="T298" s="164">
        <f t="shared" si="339"/>
        <v>0</v>
      </c>
      <c r="U298" s="164">
        <f t="shared" si="339"/>
        <v>0</v>
      </c>
      <c r="V298" s="164">
        <f t="shared" si="339"/>
        <v>0</v>
      </c>
      <c r="W298" s="164">
        <f t="shared" si="339"/>
        <v>0</v>
      </c>
      <c r="X298" s="164">
        <f t="shared" si="339"/>
        <v>0</v>
      </c>
      <c r="Y298" s="135">
        <f t="shared" si="337"/>
        <v>0</v>
      </c>
      <c r="Z298" s="164">
        <f t="shared" ref="Z298:AD298" si="340">+Z299*$C$257+Z300*$C$258+Z301*$C$259+Z302*$C$260</f>
        <v>0</v>
      </c>
      <c r="AA298" s="164">
        <f t="shared" si="340"/>
        <v>0</v>
      </c>
      <c r="AB298" s="164">
        <f t="shared" si="340"/>
        <v>0</v>
      </c>
      <c r="AC298" s="164">
        <f t="shared" si="340"/>
        <v>0</v>
      </c>
      <c r="AD298" s="164">
        <f t="shared" si="340"/>
        <v>0</v>
      </c>
      <c r="AE298" s="165"/>
    </row>
    <row r="299" spans="1:31" ht="15" hidden="1" customHeight="1" x14ac:dyDescent="0.25">
      <c r="A299" s="187"/>
      <c r="B299" s="96"/>
      <c r="C299" s="186"/>
      <c r="D299" s="61"/>
      <c r="E299" s="61"/>
      <c r="F299" s="61"/>
      <c r="G299" s="61"/>
      <c r="H299" s="157"/>
      <c r="I299" s="61"/>
      <c r="J299" s="61"/>
      <c r="K299" s="61"/>
      <c r="L299" s="61"/>
      <c r="M299" s="61"/>
      <c r="N299" s="61"/>
      <c r="O299" s="61"/>
      <c r="P299" s="61"/>
      <c r="Q299" s="61"/>
      <c r="R299" s="61"/>
      <c r="S299" s="61"/>
      <c r="T299" s="61"/>
      <c r="U299" s="61"/>
      <c r="V299" s="61"/>
      <c r="W299" s="61"/>
      <c r="X299" s="61"/>
      <c r="Y299" s="135">
        <f t="shared" si="337"/>
        <v>0</v>
      </c>
      <c r="Z299" s="113">
        <f t="shared" ref="Z299:AA302" si="341">+D299+G299+J299</f>
        <v>0</v>
      </c>
      <c r="AA299" s="113">
        <f t="shared" si="341"/>
        <v>0</v>
      </c>
      <c r="AB299" s="113">
        <f t="shared" ref="AB299:AB302" si="342">+Z299-AA299</f>
        <v>0</v>
      </c>
      <c r="AC299" s="113">
        <f t="shared" ref="AC299:AC302" si="343">+M299+P299</f>
        <v>0</v>
      </c>
      <c r="AD299" s="113">
        <f t="shared" ref="AD299:AD302" si="344">+S299+T299+U299+V299+W299+X299</f>
        <v>0</v>
      </c>
      <c r="AE299" s="117"/>
    </row>
    <row r="300" spans="1:31" ht="15" hidden="1" customHeight="1" x14ac:dyDescent="0.25">
      <c r="A300" s="187"/>
      <c r="B300" s="96"/>
      <c r="C300" s="186"/>
      <c r="D300" s="61"/>
      <c r="E300" s="61"/>
      <c r="F300" s="61"/>
      <c r="G300" s="61"/>
      <c r="H300" s="157"/>
      <c r="I300" s="61"/>
      <c r="J300" s="61"/>
      <c r="K300" s="61"/>
      <c r="L300" s="61"/>
      <c r="M300" s="61"/>
      <c r="N300" s="61"/>
      <c r="O300" s="61"/>
      <c r="P300" s="61"/>
      <c r="Q300" s="61"/>
      <c r="R300" s="61"/>
      <c r="S300" s="61"/>
      <c r="T300" s="61"/>
      <c r="U300" s="61"/>
      <c r="V300" s="61"/>
      <c r="W300" s="61"/>
      <c r="X300" s="61"/>
      <c r="Y300" s="135">
        <f t="shared" si="337"/>
        <v>0</v>
      </c>
      <c r="Z300" s="113">
        <f t="shared" si="341"/>
        <v>0</v>
      </c>
      <c r="AA300" s="113">
        <f t="shared" si="341"/>
        <v>0</v>
      </c>
      <c r="AB300" s="113">
        <f t="shared" si="342"/>
        <v>0</v>
      </c>
      <c r="AC300" s="113">
        <f t="shared" si="343"/>
        <v>0</v>
      </c>
      <c r="AD300" s="113">
        <f t="shared" si="344"/>
        <v>0</v>
      </c>
      <c r="AE300" s="117"/>
    </row>
    <row r="301" spans="1:31" ht="15" hidden="1" customHeight="1" x14ac:dyDescent="0.25">
      <c r="A301" s="187"/>
      <c r="B301" s="96"/>
      <c r="C301" s="186"/>
      <c r="D301" s="61"/>
      <c r="E301" s="61"/>
      <c r="F301" s="61"/>
      <c r="G301" s="61"/>
      <c r="H301" s="157"/>
      <c r="I301" s="61"/>
      <c r="J301" s="61"/>
      <c r="K301" s="61"/>
      <c r="L301" s="61"/>
      <c r="M301" s="61"/>
      <c r="N301" s="61"/>
      <c r="O301" s="61"/>
      <c r="P301" s="61"/>
      <c r="Q301" s="61"/>
      <c r="R301" s="61"/>
      <c r="S301" s="61"/>
      <c r="T301" s="61"/>
      <c r="U301" s="61"/>
      <c r="V301" s="61"/>
      <c r="W301" s="61"/>
      <c r="X301" s="61"/>
      <c r="Y301" s="135">
        <f t="shared" si="337"/>
        <v>0</v>
      </c>
      <c r="Z301" s="113">
        <f t="shared" si="341"/>
        <v>0</v>
      </c>
      <c r="AA301" s="113">
        <f t="shared" si="341"/>
        <v>0</v>
      </c>
      <c r="AB301" s="113">
        <f t="shared" si="342"/>
        <v>0</v>
      </c>
      <c r="AC301" s="113">
        <f t="shared" si="343"/>
        <v>0</v>
      </c>
      <c r="AD301" s="113">
        <f t="shared" si="344"/>
        <v>0</v>
      </c>
      <c r="AE301" s="117"/>
    </row>
    <row r="302" spans="1:31" ht="15" hidden="1" customHeight="1" x14ac:dyDescent="0.25">
      <c r="A302" s="76"/>
      <c r="B302" s="96"/>
      <c r="C302" s="186"/>
      <c r="D302" s="61"/>
      <c r="E302" s="61"/>
      <c r="F302" s="61"/>
      <c r="G302" s="61"/>
      <c r="H302" s="157"/>
      <c r="I302" s="61"/>
      <c r="J302" s="61"/>
      <c r="K302" s="61"/>
      <c r="L302" s="61"/>
      <c r="M302" s="61"/>
      <c r="N302" s="61"/>
      <c r="O302" s="61"/>
      <c r="P302" s="61"/>
      <c r="Q302" s="61"/>
      <c r="R302" s="61"/>
      <c r="S302" s="61"/>
      <c r="T302" s="61"/>
      <c r="U302" s="61"/>
      <c r="V302" s="61"/>
      <c r="W302" s="61"/>
      <c r="X302" s="61"/>
      <c r="Y302" s="135">
        <f t="shared" si="337"/>
        <v>0</v>
      </c>
      <c r="Z302" s="113">
        <f t="shared" si="341"/>
        <v>0</v>
      </c>
      <c r="AA302" s="113">
        <f t="shared" si="341"/>
        <v>0</v>
      </c>
      <c r="AB302" s="113">
        <f t="shared" si="342"/>
        <v>0</v>
      </c>
      <c r="AC302" s="113">
        <f t="shared" si="343"/>
        <v>0</v>
      </c>
      <c r="AD302" s="113">
        <f t="shared" si="344"/>
        <v>0</v>
      </c>
      <c r="AE302" s="117"/>
    </row>
    <row r="303" spans="1:31" ht="15" hidden="1" customHeight="1" x14ac:dyDescent="0.25">
      <c r="A303" s="189"/>
      <c r="B303" s="190"/>
      <c r="C303" s="185"/>
      <c r="D303" s="164"/>
      <c r="E303" s="164"/>
      <c r="F303" s="164"/>
      <c r="G303" s="164"/>
      <c r="H303" s="157"/>
      <c r="I303" s="164"/>
      <c r="J303" s="164"/>
      <c r="K303" s="164"/>
      <c r="L303" s="164"/>
      <c r="M303" s="164"/>
      <c r="N303" s="164"/>
      <c r="O303" s="164"/>
      <c r="P303" s="164"/>
      <c r="Q303" s="164"/>
      <c r="R303" s="164"/>
      <c r="S303" s="164"/>
      <c r="T303" s="164"/>
      <c r="U303" s="164"/>
      <c r="V303" s="164"/>
      <c r="W303" s="164"/>
      <c r="X303" s="164"/>
      <c r="Y303" s="135">
        <f t="shared" si="337"/>
        <v>0</v>
      </c>
      <c r="Z303" s="164"/>
      <c r="AA303" s="164"/>
      <c r="AB303" s="164"/>
      <c r="AC303" s="164"/>
      <c r="AD303" s="164"/>
      <c r="AE303" s="165"/>
    </row>
    <row r="304" spans="1:31" ht="15" hidden="1" customHeight="1" x14ac:dyDescent="0.25">
      <c r="A304" s="76"/>
      <c r="B304" s="96"/>
      <c r="C304" s="186"/>
      <c r="D304" s="61"/>
      <c r="E304" s="61"/>
      <c r="F304" s="61"/>
      <c r="G304" s="61"/>
      <c r="H304" s="157"/>
      <c r="I304" s="61"/>
      <c r="J304" s="61"/>
      <c r="K304" s="61"/>
      <c r="L304" s="61"/>
      <c r="M304" s="61"/>
      <c r="N304" s="61"/>
      <c r="O304" s="61"/>
      <c r="P304" s="61"/>
      <c r="Q304" s="61"/>
      <c r="R304" s="61"/>
      <c r="S304" s="61"/>
      <c r="T304" s="61"/>
      <c r="U304" s="61"/>
      <c r="V304" s="61"/>
      <c r="W304" s="61"/>
      <c r="X304" s="61"/>
      <c r="Y304" s="135">
        <f t="shared" si="337"/>
        <v>0</v>
      </c>
      <c r="Z304" s="113">
        <f>+D304+G304+J304</f>
        <v>0</v>
      </c>
      <c r="AA304" s="113">
        <f>+E304+H304+K304</f>
        <v>0</v>
      </c>
      <c r="AB304" s="113">
        <f t="shared" ref="AB304" si="345">+Z304-AA304</f>
        <v>0</v>
      </c>
      <c r="AC304" s="113">
        <f t="shared" ref="AC304" si="346">+M304+P304</f>
        <v>0</v>
      </c>
      <c r="AD304" s="113">
        <f t="shared" ref="AD304" si="347">+S304+T304+U304+V304+W304+X304</f>
        <v>0</v>
      </c>
      <c r="AE304" s="117"/>
    </row>
    <row r="305" spans="1:31" ht="15" hidden="1" customHeight="1" x14ac:dyDescent="0.25">
      <c r="A305" s="189"/>
      <c r="B305" s="191"/>
      <c r="C305" s="185"/>
      <c r="D305" s="164">
        <f>+D306</f>
        <v>0</v>
      </c>
      <c r="E305" s="164"/>
      <c r="F305" s="164"/>
      <c r="G305" s="164">
        <f t="shared" ref="G305:P305" si="348">+G306</f>
        <v>0</v>
      </c>
      <c r="H305" s="157"/>
      <c r="I305" s="164"/>
      <c r="J305" s="164">
        <f t="shared" si="348"/>
        <v>0</v>
      </c>
      <c r="K305" s="164"/>
      <c r="L305" s="164"/>
      <c r="M305" s="164">
        <f t="shared" si="348"/>
        <v>0</v>
      </c>
      <c r="N305" s="164"/>
      <c r="O305" s="164"/>
      <c r="P305" s="164">
        <f t="shared" si="348"/>
        <v>0</v>
      </c>
      <c r="Q305" s="164"/>
      <c r="R305" s="164"/>
      <c r="S305" s="164"/>
      <c r="T305" s="164"/>
      <c r="U305" s="164"/>
      <c r="V305" s="164"/>
      <c r="W305" s="164"/>
      <c r="X305" s="164"/>
      <c r="Y305" s="135">
        <f t="shared" si="337"/>
        <v>0</v>
      </c>
      <c r="Z305" s="164"/>
      <c r="AA305" s="164"/>
      <c r="AB305" s="164"/>
      <c r="AC305" s="164"/>
      <c r="AD305" s="164"/>
      <c r="AE305" s="165"/>
    </row>
    <row r="306" spans="1:31" ht="15" hidden="1" customHeight="1" x14ac:dyDescent="0.25">
      <c r="A306" s="133"/>
      <c r="B306" s="139"/>
      <c r="C306" s="186"/>
      <c r="D306" s="61"/>
      <c r="E306" s="61"/>
      <c r="F306" s="61"/>
      <c r="G306" s="61"/>
      <c r="H306" s="157"/>
      <c r="I306" s="61"/>
      <c r="J306" s="61"/>
      <c r="K306" s="61"/>
      <c r="L306" s="61"/>
      <c r="M306" s="61"/>
      <c r="N306" s="61"/>
      <c r="O306" s="61"/>
      <c r="P306" s="61"/>
      <c r="Q306" s="61"/>
      <c r="R306" s="61"/>
      <c r="S306" s="61"/>
      <c r="T306" s="61"/>
      <c r="U306" s="61"/>
      <c r="V306" s="61"/>
      <c r="W306" s="61"/>
      <c r="X306" s="61"/>
      <c r="Y306" s="135">
        <f t="shared" si="337"/>
        <v>0</v>
      </c>
      <c r="Z306" s="61"/>
      <c r="AA306" s="61"/>
      <c r="AB306" s="61"/>
      <c r="AC306" s="61"/>
      <c r="AD306" s="61"/>
      <c r="AE306" s="60"/>
    </row>
    <row r="307" spans="1:31" ht="15" hidden="1" customHeight="1" x14ac:dyDescent="0.25">
      <c r="A307" s="76"/>
      <c r="B307" s="138"/>
      <c r="C307" s="186"/>
      <c r="D307" s="61"/>
      <c r="E307" s="61"/>
      <c r="F307" s="61"/>
      <c r="G307" s="61"/>
      <c r="H307" s="157"/>
      <c r="I307" s="61"/>
      <c r="J307" s="61"/>
      <c r="K307" s="61"/>
      <c r="L307" s="61"/>
      <c r="M307" s="61"/>
      <c r="N307" s="61"/>
      <c r="O307" s="61"/>
      <c r="P307" s="61"/>
      <c r="Q307" s="61"/>
      <c r="R307" s="61"/>
      <c r="S307" s="61"/>
      <c r="T307" s="61"/>
      <c r="U307" s="61"/>
      <c r="V307" s="61"/>
      <c r="W307" s="61"/>
      <c r="X307" s="61"/>
      <c r="Y307" s="135"/>
      <c r="Z307" s="61"/>
      <c r="AA307" s="61"/>
      <c r="AB307" s="61"/>
      <c r="AC307" s="61"/>
      <c r="AD307" s="61"/>
      <c r="AE307" s="60"/>
    </row>
    <row r="308" spans="1:31" ht="15" hidden="1" customHeight="1" x14ac:dyDescent="0.25">
      <c r="A308" s="76"/>
      <c r="B308" s="138"/>
      <c r="C308" s="186"/>
      <c r="D308" s="61"/>
      <c r="E308" s="61"/>
      <c r="F308" s="61"/>
      <c r="G308" s="61"/>
      <c r="H308" s="157"/>
      <c r="I308" s="61"/>
      <c r="J308" s="61"/>
      <c r="K308" s="61"/>
      <c r="L308" s="61"/>
      <c r="M308" s="61"/>
      <c r="N308" s="61"/>
      <c r="O308" s="61"/>
      <c r="P308" s="61"/>
      <c r="Q308" s="61"/>
      <c r="R308" s="61"/>
      <c r="S308" s="61"/>
      <c r="T308" s="61"/>
      <c r="U308" s="61"/>
      <c r="V308" s="61"/>
      <c r="W308" s="61"/>
      <c r="X308" s="61"/>
      <c r="Y308" s="135"/>
      <c r="Z308" s="61"/>
      <c r="AA308" s="61"/>
      <c r="AB308" s="61"/>
      <c r="AC308" s="61"/>
      <c r="AD308" s="61"/>
      <c r="AE308" s="60"/>
    </row>
    <row r="309" spans="1:31" ht="15" hidden="1" customHeight="1" x14ac:dyDescent="0.25">
      <c r="A309" s="76"/>
      <c r="B309" s="138"/>
      <c r="C309" s="186"/>
      <c r="D309" s="61"/>
      <c r="E309" s="61"/>
      <c r="F309" s="61"/>
      <c r="G309" s="61"/>
      <c r="H309" s="157"/>
      <c r="I309" s="61"/>
      <c r="J309" s="61"/>
      <c r="K309" s="61"/>
      <c r="L309" s="61"/>
      <c r="M309" s="61"/>
      <c r="N309" s="61"/>
      <c r="O309" s="61"/>
      <c r="P309" s="61"/>
      <c r="Q309" s="61"/>
      <c r="R309" s="61"/>
      <c r="S309" s="61"/>
      <c r="T309" s="61"/>
      <c r="U309" s="61"/>
      <c r="V309" s="61"/>
      <c r="W309" s="61"/>
      <c r="X309" s="61"/>
      <c r="Y309" s="135">
        <f>SUM(D309:X309)</f>
        <v>0</v>
      </c>
      <c r="Z309" s="61"/>
      <c r="AA309" s="61"/>
      <c r="AB309" s="61"/>
      <c r="AC309" s="61"/>
      <c r="AD309" s="61"/>
      <c r="AE309" s="60"/>
    </row>
    <row r="310" spans="1:31" ht="15" hidden="1" customHeight="1" x14ac:dyDescent="0.25">
      <c r="A310" s="76"/>
      <c r="B310" s="138"/>
      <c r="C310" s="186"/>
      <c r="D310" s="61"/>
      <c r="E310" s="61"/>
      <c r="F310" s="61"/>
      <c r="G310" s="61"/>
      <c r="H310" s="157"/>
      <c r="I310" s="61"/>
      <c r="J310" s="61"/>
      <c r="K310" s="61"/>
      <c r="L310" s="61"/>
      <c r="M310" s="61"/>
      <c r="N310" s="61"/>
      <c r="O310" s="61"/>
      <c r="P310" s="61"/>
      <c r="Q310" s="61"/>
      <c r="R310" s="61"/>
      <c r="S310" s="61"/>
      <c r="T310" s="61"/>
      <c r="U310" s="61"/>
      <c r="V310" s="61"/>
      <c r="W310" s="61"/>
      <c r="X310" s="61"/>
      <c r="Y310" s="135">
        <f>SUM(D310:X310)</f>
        <v>0</v>
      </c>
      <c r="Z310" s="61"/>
      <c r="AA310" s="61"/>
      <c r="AB310" s="61"/>
      <c r="AC310" s="61"/>
      <c r="AD310" s="61"/>
      <c r="AE310" s="60"/>
    </row>
    <row r="311" spans="1:31" ht="15" hidden="1" customHeight="1" x14ac:dyDescent="0.25">
      <c r="A311" s="76"/>
      <c r="B311" s="138"/>
      <c r="C311" s="186"/>
      <c r="D311" s="61"/>
      <c r="E311" s="61"/>
      <c r="F311" s="61"/>
      <c r="G311" s="61"/>
      <c r="H311" s="157"/>
      <c r="I311" s="61"/>
      <c r="J311" s="61"/>
      <c r="K311" s="61"/>
      <c r="L311" s="61"/>
      <c r="M311" s="61"/>
      <c r="N311" s="61"/>
      <c r="O311" s="61"/>
      <c r="P311" s="61"/>
      <c r="Q311" s="61"/>
      <c r="R311" s="61"/>
      <c r="S311" s="61"/>
      <c r="T311" s="61"/>
      <c r="U311" s="61"/>
      <c r="V311" s="61"/>
      <c r="W311" s="61"/>
      <c r="X311" s="61"/>
      <c r="Y311" s="135">
        <f>SUM(D311:X311)</f>
        <v>0</v>
      </c>
      <c r="Z311" s="61"/>
      <c r="AA311" s="61"/>
      <c r="AB311" s="61"/>
      <c r="AC311" s="61"/>
      <c r="AD311" s="61"/>
      <c r="AE311" s="60"/>
    </row>
    <row r="312" spans="1:31" ht="15" hidden="1" customHeight="1" x14ac:dyDescent="0.25">
      <c r="A312" s="76"/>
      <c r="B312" s="30"/>
      <c r="C312" s="135"/>
      <c r="D312" s="61"/>
      <c r="E312" s="61"/>
      <c r="F312" s="61"/>
      <c r="G312" s="61"/>
      <c r="H312" s="157"/>
      <c r="I312" s="61"/>
      <c r="J312" s="61"/>
      <c r="K312" s="61"/>
      <c r="L312" s="61"/>
      <c r="M312" s="61"/>
      <c r="N312" s="61"/>
      <c r="O312" s="61"/>
      <c r="P312" s="61"/>
      <c r="Q312" s="61"/>
      <c r="R312" s="61"/>
      <c r="S312" s="61"/>
      <c r="T312" s="61"/>
      <c r="U312" s="61"/>
      <c r="V312" s="61"/>
      <c r="W312" s="61"/>
      <c r="X312" s="61"/>
      <c r="Y312" s="135">
        <f>SUM(D312:X312)</f>
        <v>0</v>
      </c>
      <c r="Z312" s="61"/>
      <c r="AA312" s="61"/>
      <c r="AB312" s="61"/>
      <c r="AC312" s="61"/>
      <c r="AD312" s="61"/>
      <c r="AE312" s="60"/>
    </row>
    <row r="313" spans="1:31" ht="15" hidden="1" customHeight="1" x14ac:dyDescent="0.25">
      <c r="A313" s="76"/>
      <c r="B313" s="30"/>
      <c r="C313" s="135"/>
      <c r="D313" s="61"/>
      <c r="E313" s="61"/>
      <c r="F313" s="61"/>
      <c r="G313" s="61"/>
      <c r="H313" s="157"/>
      <c r="I313" s="61"/>
      <c r="J313" s="61"/>
      <c r="K313" s="61"/>
      <c r="L313" s="61"/>
      <c r="M313" s="61"/>
      <c r="N313" s="61"/>
      <c r="O313" s="61"/>
      <c r="P313" s="61"/>
      <c r="Q313" s="61"/>
      <c r="R313" s="61"/>
      <c r="S313" s="61"/>
      <c r="T313" s="61"/>
      <c r="U313" s="61"/>
      <c r="V313" s="61"/>
      <c r="W313" s="61"/>
      <c r="X313" s="61"/>
      <c r="Y313" s="158"/>
      <c r="Z313" s="61"/>
      <c r="AA313" s="61"/>
      <c r="AB313" s="61"/>
      <c r="AC313" s="61"/>
      <c r="AD313" s="61"/>
      <c r="AE313" s="60"/>
    </row>
    <row r="314" spans="1:31" x14ac:dyDescent="0.25">
      <c r="A314" s="174"/>
      <c r="B314" s="30" t="s">
        <v>389</v>
      </c>
      <c r="C314" s="135"/>
      <c r="D314" s="259"/>
      <c r="E314" s="260"/>
      <c r="F314" s="260"/>
      <c r="G314" s="260"/>
      <c r="H314" s="260"/>
      <c r="I314" s="260"/>
      <c r="J314" s="260"/>
      <c r="K314" s="260"/>
      <c r="L314" s="260"/>
      <c r="M314" s="260"/>
      <c r="N314" s="260"/>
      <c r="O314" s="260"/>
      <c r="P314" s="260"/>
      <c r="Q314" s="260"/>
      <c r="R314" s="260"/>
      <c r="S314" s="260"/>
      <c r="T314" s="260"/>
      <c r="U314" s="260"/>
      <c r="V314" s="260"/>
      <c r="W314" s="260"/>
      <c r="X314" s="260"/>
      <c r="Y314" s="261"/>
    </row>
    <row r="315" spans="1:31" x14ac:dyDescent="0.25">
      <c r="A315" s="262" t="s">
        <v>399</v>
      </c>
      <c r="B315" s="263"/>
      <c r="C315" s="135">
        <f>+C305+C303+C298+C294+C290+C284</f>
        <v>1</v>
      </c>
      <c r="D315" s="146">
        <f>+D284*$C$284+D290*$C$290+D294*$C$294</f>
        <v>0.2</v>
      </c>
      <c r="E315" s="146">
        <f>+E284*$C$284+E290*$C$290+E294*$C$294</f>
        <v>0.15254000000000004</v>
      </c>
      <c r="F315" s="146">
        <f t="shared" ref="F315" si="349">+E315/D315</f>
        <v>0.76270000000000016</v>
      </c>
      <c r="G315" s="146">
        <f t="shared" ref="G315:X315" si="350">+G284*$C$284+G290*$C$290+G294*$C$294</f>
        <v>0.2</v>
      </c>
      <c r="H315" s="146">
        <f>+H284*$C$284+H290*$C$290+H294*$C$294</f>
        <v>0.16512000000000002</v>
      </c>
      <c r="I315" s="124">
        <f>+H315/G315</f>
        <v>0.8256</v>
      </c>
      <c r="J315" s="146">
        <f t="shared" si="350"/>
        <v>0.2</v>
      </c>
      <c r="K315" s="146">
        <f>+K284*$C$284+K290*$C$290+K294*$C$294</f>
        <v>0.18020000000000003</v>
      </c>
      <c r="L315" s="124">
        <f>+K315/J315</f>
        <v>0.90100000000000013</v>
      </c>
      <c r="M315" s="146">
        <f t="shared" si="350"/>
        <v>0.2</v>
      </c>
      <c r="N315" s="146">
        <f t="shared" si="350"/>
        <v>0.15446000000000001</v>
      </c>
      <c r="O315" s="146">
        <f>+N315/M315</f>
        <v>0.77229999999999999</v>
      </c>
      <c r="P315" s="146">
        <f t="shared" si="350"/>
        <v>0.2</v>
      </c>
      <c r="Q315" s="146">
        <f t="shared" si="350"/>
        <v>0.19450000000000001</v>
      </c>
      <c r="R315" s="146">
        <f>+Q315/P315</f>
        <v>0.97250000000000003</v>
      </c>
      <c r="S315" s="146">
        <f t="shared" si="350"/>
        <v>0</v>
      </c>
      <c r="T315" s="146">
        <f t="shared" si="350"/>
        <v>0</v>
      </c>
      <c r="U315" s="146">
        <f t="shared" si="350"/>
        <v>0</v>
      </c>
      <c r="V315" s="146">
        <f t="shared" si="350"/>
        <v>0</v>
      </c>
      <c r="W315" s="146">
        <f t="shared" si="350"/>
        <v>0</v>
      </c>
      <c r="X315" s="146">
        <f t="shared" si="350"/>
        <v>0</v>
      </c>
      <c r="Y315" s="116">
        <f>+D315+G315+J315+M315+P315+S315+T315+U315+V315+W315+X315</f>
        <v>1</v>
      </c>
      <c r="Z315" s="146">
        <f t="shared" ref="Z315:AD315" si="351">+Z284*$C$284+Z290*$C$290+Z294*$C$294</f>
        <v>0.8</v>
      </c>
      <c r="AA315" s="146">
        <f t="shared" si="351"/>
        <v>0.65232000000000012</v>
      </c>
      <c r="AB315" s="146">
        <f t="shared" si="351"/>
        <v>0.14768000000000001</v>
      </c>
      <c r="AC315" s="146">
        <f t="shared" si="351"/>
        <v>0.2</v>
      </c>
      <c r="AD315" s="146">
        <f t="shared" si="351"/>
        <v>0</v>
      </c>
      <c r="AE315" s="148"/>
    </row>
    <row r="316" spans="1:31" x14ac:dyDescent="0.25">
      <c r="A316" s="192"/>
      <c r="B316" s="192"/>
      <c r="C316" s="193"/>
      <c r="D316" s="193"/>
      <c r="E316" s="193"/>
      <c r="F316" s="193"/>
      <c r="G316" s="193"/>
      <c r="H316" s="182"/>
      <c r="I316" s="193"/>
      <c r="J316" s="193"/>
      <c r="K316" s="193"/>
      <c r="L316" s="193"/>
      <c r="M316" s="193"/>
      <c r="N316" s="193"/>
      <c r="O316" s="193"/>
      <c r="P316" s="193"/>
      <c r="Q316" s="193"/>
      <c r="R316" s="193"/>
      <c r="S316" s="193"/>
      <c r="T316" s="193"/>
      <c r="U316" s="193"/>
      <c r="V316" s="193"/>
      <c r="W316" s="193"/>
      <c r="X316" s="193"/>
      <c r="Z316" s="193"/>
      <c r="AA316" s="193"/>
      <c r="AB316" s="193"/>
      <c r="AC316" s="193"/>
      <c r="AD316" s="193"/>
      <c r="AE316" s="194"/>
    </row>
    <row r="317" spans="1:31" x14ac:dyDescent="0.25">
      <c r="H317" s="126"/>
      <c r="AC317" s="127">
        <f>+AC315+Z315</f>
        <v>1</v>
      </c>
      <c r="AE317" s="128"/>
    </row>
    <row r="318" spans="1:31" x14ac:dyDescent="0.25">
      <c r="H318" s="126"/>
    </row>
    <row r="319" spans="1:31" x14ac:dyDescent="0.25">
      <c r="H319" s="126"/>
    </row>
    <row r="320" spans="1:31" x14ac:dyDescent="0.25">
      <c r="H320" s="126"/>
    </row>
    <row r="321" spans="8:8" x14ac:dyDescent="0.25">
      <c r="H321" s="126"/>
    </row>
    <row r="322" spans="8:8" x14ac:dyDescent="0.25">
      <c r="H322" s="126"/>
    </row>
    <row r="323" spans="8:8" x14ac:dyDescent="0.25">
      <c r="H323" s="126"/>
    </row>
    <row r="324" spans="8:8" x14ac:dyDescent="0.25">
      <c r="H324" s="126"/>
    </row>
    <row r="325" spans="8:8" x14ac:dyDescent="0.25">
      <c r="H325" s="126"/>
    </row>
    <row r="326" spans="8:8" x14ac:dyDescent="0.25">
      <c r="H326" s="126"/>
    </row>
    <row r="327" spans="8:8" x14ac:dyDescent="0.25">
      <c r="H327" s="126"/>
    </row>
    <row r="328" spans="8:8" x14ac:dyDescent="0.25">
      <c r="H328" s="126"/>
    </row>
    <row r="329" spans="8:8" x14ac:dyDescent="0.25">
      <c r="H329" s="126"/>
    </row>
    <row r="330" spans="8:8" x14ac:dyDescent="0.25">
      <c r="H330" s="126"/>
    </row>
    <row r="331" spans="8:8" x14ac:dyDescent="0.25">
      <c r="H331" s="126"/>
    </row>
    <row r="332" spans="8:8" x14ac:dyDescent="0.25">
      <c r="H332" s="126"/>
    </row>
    <row r="333" spans="8:8" x14ac:dyDescent="0.25">
      <c r="H333" s="126"/>
    </row>
    <row r="334" spans="8:8" x14ac:dyDescent="0.25">
      <c r="H334" s="126"/>
    </row>
    <row r="335" spans="8:8" x14ac:dyDescent="0.25">
      <c r="H335" s="126"/>
    </row>
    <row r="336" spans="8:8" x14ac:dyDescent="0.25">
      <c r="H336" s="126"/>
    </row>
    <row r="337" spans="2:30" x14ac:dyDescent="0.25">
      <c r="H337" s="126"/>
    </row>
    <row r="338" spans="2:30" x14ac:dyDescent="0.25">
      <c r="H338" s="126"/>
    </row>
    <row r="339" spans="2:30" x14ac:dyDescent="0.25">
      <c r="H339" s="126"/>
    </row>
    <row r="340" spans="2:30" x14ac:dyDescent="0.25">
      <c r="H340" s="126"/>
    </row>
    <row r="341" spans="2:30" x14ac:dyDescent="0.25">
      <c r="H341" s="126"/>
    </row>
    <row r="342" spans="2:30" x14ac:dyDescent="0.25">
      <c r="H342" s="126"/>
    </row>
    <row r="343" spans="2:30" x14ac:dyDescent="0.25">
      <c r="H343" s="126"/>
    </row>
    <row r="344" spans="2:30" x14ac:dyDescent="0.25">
      <c r="H344" s="126"/>
    </row>
    <row r="345" spans="2:30" x14ac:dyDescent="0.25">
      <c r="H345" s="126"/>
    </row>
    <row r="346" spans="2:30" x14ac:dyDescent="0.25">
      <c r="H346" s="126"/>
    </row>
    <row r="347" spans="2:30" x14ac:dyDescent="0.25">
      <c r="H347" s="126"/>
    </row>
    <row r="348" spans="2:30" x14ac:dyDescent="0.25">
      <c r="H348" s="126"/>
    </row>
    <row r="349" spans="2:30" x14ac:dyDescent="0.25">
      <c r="B349" s="149"/>
      <c r="H349" s="126"/>
      <c r="J349" s="201"/>
      <c r="K349" s="201"/>
      <c r="L349" s="201"/>
      <c r="M349" s="201"/>
      <c r="N349" s="201"/>
      <c r="O349" s="201"/>
      <c r="P349" s="201"/>
      <c r="Q349" s="201"/>
      <c r="R349" s="201"/>
      <c r="S349" s="201"/>
      <c r="T349" s="201"/>
      <c r="U349" s="201"/>
      <c r="V349" s="201"/>
      <c r="W349" s="201"/>
      <c r="Z349" s="201"/>
      <c r="AA349" s="201"/>
      <c r="AB349" s="201"/>
      <c r="AC349" s="201"/>
      <c r="AD349" s="201"/>
    </row>
    <row r="350" spans="2:30" x14ac:dyDescent="0.25">
      <c r="H350" s="126"/>
    </row>
    <row r="351" spans="2:30" x14ac:dyDescent="0.25">
      <c r="H351" s="126"/>
    </row>
    <row r="352" spans="2:30" x14ac:dyDescent="0.25">
      <c r="H352" s="126"/>
    </row>
    <row r="353" spans="8:8" x14ac:dyDescent="0.25">
      <c r="H353" s="126"/>
    </row>
    <row r="354" spans="8:8" x14ac:dyDescent="0.25">
      <c r="H354" s="126"/>
    </row>
    <row r="355" spans="8:8" x14ac:dyDescent="0.25">
      <c r="H355" s="126"/>
    </row>
    <row r="356" spans="8:8" x14ac:dyDescent="0.25">
      <c r="H356" s="126"/>
    </row>
    <row r="357" spans="8:8" x14ac:dyDescent="0.25">
      <c r="H357" s="126"/>
    </row>
    <row r="358" spans="8:8" x14ac:dyDescent="0.25">
      <c r="H358" s="126"/>
    </row>
    <row r="359" spans="8:8" x14ac:dyDescent="0.25">
      <c r="H359" s="126"/>
    </row>
    <row r="360" spans="8:8" x14ac:dyDescent="0.25">
      <c r="H360" s="126"/>
    </row>
    <row r="361" spans="8:8" x14ac:dyDescent="0.25">
      <c r="H361" s="126"/>
    </row>
    <row r="362" spans="8:8" x14ac:dyDescent="0.25">
      <c r="H362" s="126"/>
    </row>
    <row r="363" spans="8:8" x14ac:dyDescent="0.25">
      <c r="H363" s="126"/>
    </row>
    <row r="364" spans="8:8" x14ac:dyDescent="0.25">
      <c r="H364" s="126"/>
    </row>
    <row r="365" spans="8:8" x14ac:dyDescent="0.25">
      <c r="H365" s="126"/>
    </row>
    <row r="366" spans="8:8" x14ac:dyDescent="0.25">
      <c r="H366" s="126"/>
    </row>
    <row r="367" spans="8:8" x14ac:dyDescent="0.25">
      <c r="H367" s="126"/>
    </row>
    <row r="368" spans="8:8" x14ac:dyDescent="0.25">
      <c r="H368" s="126"/>
    </row>
    <row r="369" spans="2:8" x14ac:dyDescent="0.25">
      <c r="H369" s="126"/>
    </row>
    <row r="370" spans="2:8" x14ac:dyDescent="0.25">
      <c r="H370" s="126"/>
    </row>
    <row r="371" spans="2:8" x14ac:dyDescent="0.25">
      <c r="H371" s="126"/>
    </row>
    <row r="372" spans="2:8" x14ac:dyDescent="0.25">
      <c r="H372" s="126"/>
    </row>
    <row r="373" spans="2:8" x14ac:dyDescent="0.25">
      <c r="H373" s="126"/>
    </row>
    <row r="374" spans="2:8" x14ac:dyDescent="0.25">
      <c r="H374" s="126"/>
    </row>
    <row r="375" spans="2:8" x14ac:dyDescent="0.25">
      <c r="H375" s="126"/>
    </row>
    <row r="376" spans="2:8" x14ac:dyDescent="0.25">
      <c r="H376" s="126"/>
    </row>
    <row r="377" spans="2:8" x14ac:dyDescent="0.25">
      <c r="B377" s="149"/>
      <c r="H377" s="126"/>
    </row>
    <row r="378" spans="2:8" x14ac:dyDescent="0.25">
      <c r="H378" s="126"/>
    </row>
    <row r="379" spans="2:8" x14ac:dyDescent="0.25">
      <c r="H379" s="126"/>
    </row>
    <row r="380" spans="2:8" x14ac:dyDescent="0.25">
      <c r="H380" s="126"/>
    </row>
    <row r="381" spans="2:8" x14ac:dyDescent="0.25">
      <c r="H381" s="126"/>
    </row>
    <row r="382" spans="2:8" x14ac:dyDescent="0.25">
      <c r="H382" s="126"/>
    </row>
    <row r="383" spans="2:8" x14ac:dyDescent="0.25">
      <c r="H383" s="126"/>
    </row>
    <row r="384" spans="2:8" x14ac:dyDescent="0.25">
      <c r="H384" s="126"/>
    </row>
    <row r="385" spans="8:8" x14ac:dyDescent="0.25">
      <c r="H385" s="126"/>
    </row>
    <row r="386" spans="8:8" x14ac:dyDescent="0.25">
      <c r="H386" s="126"/>
    </row>
    <row r="387" spans="8:8" x14ac:dyDescent="0.25">
      <c r="H387" s="126"/>
    </row>
    <row r="388" spans="8:8" x14ac:dyDescent="0.25">
      <c r="H388" s="126"/>
    </row>
    <row r="389" spans="8:8" x14ac:dyDescent="0.25">
      <c r="H389" s="126"/>
    </row>
    <row r="390" spans="8:8" x14ac:dyDescent="0.25">
      <c r="H390" s="126"/>
    </row>
    <row r="391" spans="8:8" x14ac:dyDescent="0.25">
      <c r="H391" s="126"/>
    </row>
    <row r="392" spans="8:8" x14ac:dyDescent="0.25">
      <c r="H392" s="126"/>
    </row>
    <row r="393" spans="8:8" x14ac:dyDescent="0.25">
      <c r="H393" s="126"/>
    </row>
    <row r="394" spans="8:8" x14ac:dyDescent="0.25">
      <c r="H394" s="126"/>
    </row>
    <row r="395" spans="8:8" x14ac:dyDescent="0.25">
      <c r="H395" s="126"/>
    </row>
    <row r="396" spans="8:8" x14ac:dyDescent="0.25">
      <c r="H396" s="126"/>
    </row>
    <row r="397" spans="8:8" x14ac:dyDescent="0.25">
      <c r="H397" s="126"/>
    </row>
    <row r="398" spans="8:8" x14ac:dyDescent="0.25">
      <c r="H398" s="126"/>
    </row>
    <row r="399" spans="8:8" x14ac:dyDescent="0.25">
      <c r="H399" s="126"/>
    </row>
    <row r="400" spans="8:8" x14ac:dyDescent="0.25">
      <c r="H400" s="126"/>
    </row>
    <row r="401" spans="8:8" x14ac:dyDescent="0.25">
      <c r="H401" s="126"/>
    </row>
    <row r="402" spans="8:8" x14ac:dyDescent="0.25">
      <c r="H402" s="126"/>
    </row>
    <row r="403" spans="8:8" x14ac:dyDescent="0.25">
      <c r="H403" s="126"/>
    </row>
    <row r="404" spans="8:8" x14ac:dyDescent="0.25">
      <c r="H404" s="126"/>
    </row>
    <row r="405" spans="8:8" x14ac:dyDescent="0.25">
      <c r="H405" s="126"/>
    </row>
    <row r="406" spans="8:8" x14ac:dyDescent="0.25">
      <c r="H406" s="126"/>
    </row>
    <row r="407" spans="8:8" x14ac:dyDescent="0.25">
      <c r="H407" s="126"/>
    </row>
    <row r="408" spans="8:8" x14ac:dyDescent="0.25">
      <c r="H408" s="126"/>
    </row>
    <row r="409" spans="8:8" x14ac:dyDescent="0.25">
      <c r="H409" s="126"/>
    </row>
    <row r="410" spans="8:8" x14ac:dyDescent="0.25">
      <c r="H410" s="126"/>
    </row>
    <row r="411" spans="8:8" x14ac:dyDescent="0.25">
      <c r="H411" s="126"/>
    </row>
    <row r="412" spans="8:8" x14ac:dyDescent="0.25">
      <c r="H412" s="126"/>
    </row>
    <row r="413" spans="8:8" x14ac:dyDescent="0.25">
      <c r="H413" s="126"/>
    </row>
    <row r="414" spans="8:8" x14ac:dyDescent="0.25">
      <c r="H414" s="126"/>
    </row>
    <row r="415" spans="8:8" x14ac:dyDescent="0.25">
      <c r="H415" s="126"/>
    </row>
    <row r="416" spans="8:8" x14ac:dyDescent="0.25">
      <c r="H416" s="126"/>
    </row>
    <row r="417" spans="2:8" x14ac:dyDescent="0.25">
      <c r="H417" s="126"/>
    </row>
    <row r="418" spans="2:8" x14ac:dyDescent="0.25">
      <c r="H418" s="126"/>
    </row>
    <row r="419" spans="2:8" x14ac:dyDescent="0.25">
      <c r="B419" s="149"/>
      <c r="H419" s="126"/>
    </row>
    <row r="420" spans="2:8" x14ac:dyDescent="0.25">
      <c r="H420" s="126"/>
    </row>
    <row r="421" spans="2:8" x14ac:dyDescent="0.25">
      <c r="H421" s="126"/>
    </row>
    <row r="422" spans="2:8" x14ac:dyDescent="0.25">
      <c r="H422" s="126"/>
    </row>
    <row r="423" spans="2:8" x14ac:dyDescent="0.25">
      <c r="H423" s="126"/>
    </row>
    <row r="424" spans="2:8" x14ac:dyDescent="0.25">
      <c r="H424" s="126"/>
    </row>
    <row r="425" spans="2:8" x14ac:dyDescent="0.25">
      <c r="H425" s="126"/>
    </row>
    <row r="426" spans="2:8" x14ac:dyDescent="0.25">
      <c r="H426" s="126"/>
    </row>
    <row r="427" spans="2:8" x14ac:dyDescent="0.25">
      <c r="H427" s="126"/>
    </row>
    <row r="428" spans="2:8" x14ac:dyDescent="0.25">
      <c r="H428" s="126"/>
    </row>
    <row r="429" spans="2:8" x14ac:dyDescent="0.25">
      <c r="H429" s="126"/>
    </row>
    <row r="430" spans="2:8" x14ac:dyDescent="0.25">
      <c r="H430" s="126"/>
    </row>
    <row r="431" spans="2:8" x14ac:dyDescent="0.25">
      <c r="H431" s="126"/>
    </row>
    <row r="432" spans="2:8" x14ac:dyDescent="0.25">
      <c r="H432" s="126"/>
    </row>
    <row r="433" spans="8:8" x14ac:dyDescent="0.25">
      <c r="H433" s="126"/>
    </row>
    <row r="434" spans="8:8" x14ac:dyDescent="0.25">
      <c r="H434" s="126"/>
    </row>
    <row r="435" spans="8:8" x14ac:dyDescent="0.25">
      <c r="H435" s="126"/>
    </row>
    <row r="436" spans="8:8" x14ac:dyDescent="0.25">
      <c r="H436" s="126"/>
    </row>
    <row r="437" spans="8:8" x14ac:dyDescent="0.25">
      <c r="H437" s="126"/>
    </row>
    <row r="438" spans="8:8" x14ac:dyDescent="0.25">
      <c r="H438" s="126"/>
    </row>
    <row r="439" spans="8:8" x14ac:dyDescent="0.25">
      <c r="H439" s="126"/>
    </row>
    <row r="440" spans="8:8" x14ac:dyDescent="0.25">
      <c r="H440" s="126"/>
    </row>
    <row r="441" spans="8:8" x14ac:dyDescent="0.25">
      <c r="H441" s="126"/>
    </row>
    <row r="442" spans="8:8" x14ac:dyDescent="0.25">
      <c r="H442" s="126"/>
    </row>
    <row r="443" spans="8:8" x14ac:dyDescent="0.25">
      <c r="H443" s="126"/>
    </row>
    <row r="444" spans="8:8" x14ac:dyDescent="0.25">
      <c r="H444" s="126"/>
    </row>
    <row r="445" spans="8:8" x14ac:dyDescent="0.25">
      <c r="H445" s="126"/>
    </row>
    <row r="446" spans="8:8" x14ac:dyDescent="0.25">
      <c r="H446" s="126"/>
    </row>
    <row r="447" spans="8:8" x14ac:dyDescent="0.25">
      <c r="H447" s="126"/>
    </row>
    <row r="448" spans="8:8" x14ac:dyDescent="0.25">
      <c r="H448" s="126"/>
    </row>
    <row r="449" spans="8:8" x14ac:dyDescent="0.25">
      <c r="H449" s="126"/>
    </row>
    <row r="450" spans="8:8" x14ac:dyDescent="0.25">
      <c r="H450" s="126"/>
    </row>
    <row r="451" spans="8:8" x14ac:dyDescent="0.25">
      <c r="H451" s="126"/>
    </row>
    <row r="452" spans="8:8" x14ac:dyDescent="0.25">
      <c r="H452" s="126"/>
    </row>
    <row r="453" spans="8:8" x14ac:dyDescent="0.25">
      <c r="H453" s="126"/>
    </row>
    <row r="454" spans="8:8" x14ac:dyDescent="0.25">
      <c r="H454" s="126"/>
    </row>
    <row r="455" spans="8:8" x14ac:dyDescent="0.25">
      <c r="H455" s="126"/>
    </row>
    <row r="456" spans="8:8" x14ac:dyDescent="0.25">
      <c r="H456" s="126"/>
    </row>
    <row r="457" spans="8:8" x14ac:dyDescent="0.25">
      <c r="H457" s="126"/>
    </row>
    <row r="458" spans="8:8" x14ac:dyDescent="0.25">
      <c r="H458" s="126"/>
    </row>
    <row r="459" spans="8:8" x14ac:dyDescent="0.25">
      <c r="H459" s="126"/>
    </row>
    <row r="460" spans="8:8" x14ac:dyDescent="0.25">
      <c r="H460" s="126"/>
    </row>
    <row r="461" spans="8:8" x14ac:dyDescent="0.25">
      <c r="H461" s="126"/>
    </row>
    <row r="462" spans="8:8" x14ac:dyDescent="0.25">
      <c r="H462" s="126"/>
    </row>
    <row r="463" spans="8:8" x14ac:dyDescent="0.25">
      <c r="H463" s="126"/>
    </row>
    <row r="464" spans="8:8" x14ac:dyDescent="0.25">
      <c r="H464" s="126"/>
    </row>
    <row r="465" spans="8:8" x14ac:dyDescent="0.25">
      <c r="H465" s="126"/>
    </row>
    <row r="466" spans="8:8" x14ac:dyDescent="0.25">
      <c r="H466" s="126"/>
    </row>
    <row r="467" spans="8:8" x14ac:dyDescent="0.25">
      <c r="H467" s="126"/>
    </row>
    <row r="468" spans="8:8" x14ac:dyDescent="0.25">
      <c r="H468" s="126"/>
    </row>
    <row r="469" spans="8:8" x14ac:dyDescent="0.25">
      <c r="H469" s="126"/>
    </row>
    <row r="470" spans="8:8" x14ac:dyDescent="0.25">
      <c r="H470" s="126"/>
    </row>
    <row r="471" spans="8:8" x14ac:dyDescent="0.25">
      <c r="H471" s="126"/>
    </row>
    <row r="472" spans="8:8" x14ac:dyDescent="0.25">
      <c r="H472" s="126"/>
    </row>
    <row r="473" spans="8:8" x14ac:dyDescent="0.25">
      <c r="H473" s="126"/>
    </row>
    <row r="474" spans="8:8" x14ac:dyDescent="0.25">
      <c r="H474" s="126"/>
    </row>
    <row r="475" spans="8:8" x14ac:dyDescent="0.25">
      <c r="H475" s="126"/>
    </row>
    <row r="476" spans="8:8" x14ac:dyDescent="0.25">
      <c r="H476" s="126"/>
    </row>
    <row r="477" spans="8:8" x14ac:dyDescent="0.25">
      <c r="H477" s="126"/>
    </row>
    <row r="478" spans="8:8" x14ac:dyDescent="0.25">
      <c r="H478" s="126"/>
    </row>
    <row r="479" spans="8:8" x14ac:dyDescent="0.25">
      <c r="H479" s="126"/>
    </row>
    <row r="480" spans="8:8" x14ac:dyDescent="0.25">
      <c r="H480" s="126"/>
    </row>
    <row r="481" spans="8:8" x14ac:dyDescent="0.25">
      <c r="H481" s="126"/>
    </row>
    <row r="482" spans="8:8" x14ac:dyDescent="0.25">
      <c r="H482" s="126"/>
    </row>
    <row r="483" spans="8:8" x14ac:dyDescent="0.25">
      <c r="H483" s="126"/>
    </row>
    <row r="484" spans="8:8" x14ac:dyDescent="0.25">
      <c r="H484" s="126"/>
    </row>
  </sheetData>
  <mergeCells count="186">
    <mergeCell ref="Z6:Z7"/>
    <mergeCell ref="AA6:AA7"/>
    <mergeCell ref="AB6:AB7"/>
    <mergeCell ref="AC6:AC7"/>
    <mergeCell ref="AD6:AD7"/>
    <mergeCell ref="AE6:AE7"/>
    <mergeCell ref="A1:Y1"/>
    <mergeCell ref="A2:Y2"/>
    <mergeCell ref="A3:Y3"/>
    <mergeCell ref="A4:Y4"/>
    <mergeCell ref="A5:Y5"/>
    <mergeCell ref="A6:B7"/>
    <mergeCell ref="C6:C7"/>
    <mergeCell ref="D6:Y6"/>
    <mergeCell ref="M16:M17"/>
    <mergeCell ref="X16:X17"/>
    <mergeCell ref="Y16:Y17"/>
    <mergeCell ref="A18:A19"/>
    <mergeCell ref="B18:B19"/>
    <mergeCell ref="C18:C19"/>
    <mergeCell ref="D18:D19"/>
    <mergeCell ref="G18:G19"/>
    <mergeCell ref="J18:J19"/>
    <mergeCell ref="M18:M19"/>
    <mergeCell ref="A16:A17"/>
    <mergeCell ref="B16:B17"/>
    <mergeCell ref="C16:C17"/>
    <mergeCell ref="D16:D17"/>
    <mergeCell ref="G16:G17"/>
    <mergeCell ref="J16:J17"/>
    <mergeCell ref="X18:X19"/>
    <mergeCell ref="Y18:Y19"/>
    <mergeCell ref="A20:A21"/>
    <mergeCell ref="B20:B21"/>
    <mergeCell ref="C20:C21"/>
    <mergeCell ref="D20:D21"/>
    <mergeCell ref="G20:G21"/>
    <mergeCell ref="J20:J21"/>
    <mergeCell ref="M20:M21"/>
    <mergeCell ref="X20:X21"/>
    <mergeCell ref="A27:Y27"/>
    <mergeCell ref="A28:Y28"/>
    <mergeCell ref="A29:Y29"/>
    <mergeCell ref="A30:Y30"/>
    <mergeCell ref="A31:Y31"/>
    <mergeCell ref="A32:Y32"/>
    <mergeCell ref="Y20:Y21"/>
    <mergeCell ref="A22:A23"/>
    <mergeCell ref="B22:B23"/>
    <mergeCell ref="C22:C23"/>
    <mergeCell ref="D22:Y23"/>
    <mergeCell ref="A24:B24"/>
    <mergeCell ref="AB33:AB34"/>
    <mergeCell ref="AC33:AC34"/>
    <mergeCell ref="AD33:AD34"/>
    <mergeCell ref="AE33:AE34"/>
    <mergeCell ref="A56:B56"/>
    <mergeCell ref="A59:Y59"/>
    <mergeCell ref="A33:A34"/>
    <mergeCell ref="B33:B34"/>
    <mergeCell ref="C33:C34"/>
    <mergeCell ref="D33:Y33"/>
    <mergeCell ref="Z33:Z34"/>
    <mergeCell ref="AA33:AA34"/>
    <mergeCell ref="AC65:AC66"/>
    <mergeCell ref="AD65:AD66"/>
    <mergeCell ref="AE65:AE66"/>
    <mergeCell ref="A60:Y60"/>
    <mergeCell ref="A61:Y61"/>
    <mergeCell ref="A62:Y62"/>
    <mergeCell ref="A63:Y63"/>
    <mergeCell ref="A64:Y64"/>
    <mergeCell ref="A65:A66"/>
    <mergeCell ref="B65:B66"/>
    <mergeCell ref="C65:C66"/>
    <mergeCell ref="D65:Y65"/>
    <mergeCell ref="D83:Y83"/>
    <mergeCell ref="A84:B84"/>
    <mergeCell ref="A87:Y87"/>
    <mergeCell ref="A88:Y88"/>
    <mergeCell ref="A89:Y89"/>
    <mergeCell ref="A90:Y90"/>
    <mergeCell ref="Z65:Z66"/>
    <mergeCell ref="AA65:AA66"/>
    <mergeCell ref="AB65:AB66"/>
    <mergeCell ref="AD92:AD93"/>
    <mergeCell ref="AE92:AE93"/>
    <mergeCell ref="A130:B130"/>
    <mergeCell ref="A91:Y91"/>
    <mergeCell ref="A92:A93"/>
    <mergeCell ref="B92:B93"/>
    <mergeCell ref="C92:C93"/>
    <mergeCell ref="D92:Y92"/>
    <mergeCell ref="Z92:Z93"/>
    <mergeCell ref="A133:Y133"/>
    <mergeCell ref="A134:Y134"/>
    <mergeCell ref="A135:Y135"/>
    <mergeCell ref="A136:Y136"/>
    <mergeCell ref="A137:Y137"/>
    <mergeCell ref="A138:Y138"/>
    <mergeCell ref="AA92:AA93"/>
    <mergeCell ref="AB92:AB93"/>
    <mergeCell ref="AC92:AC93"/>
    <mergeCell ref="AB139:AB140"/>
    <mergeCell ref="AC139:AC140"/>
    <mergeCell ref="AD139:AD140"/>
    <mergeCell ref="AE139:AE140"/>
    <mergeCell ref="A163:B163"/>
    <mergeCell ref="A166:Y166"/>
    <mergeCell ref="A139:A140"/>
    <mergeCell ref="B139:B140"/>
    <mergeCell ref="C139:C140"/>
    <mergeCell ref="D139:Y139"/>
    <mergeCell ref="Z139:Z140"/>
    <mergeCell ref="AA139:AA140"/>
    <mergeCell ref="AC172:AC173"/>
    <mergeCell ref="AD172:AD173"/>
    <mergeCell ref="AE172:AE173"/>
    <mergeCell ref="A167:Y167"/>
    <mergeCell ref="A168:Y168"/>
    <mergeCell ref="A169:Y169"/>
    <mergeCell ref="A170:Y170"/>
    <mergeCell ref="A171:Y171"/>
    <mergeCell ref="A172:A173"/>
    <mergeCell ref="B172:B173"/>
    <mergeCell ref="C172:C173"/>
    <mergeCell ref="D172:Y172"/>
    <mergeCell ref="D202:Y202"/>
    <mergeCell ref="A203:B203"/>
    <mergeCell ref="A208:Y208"/>
    <mergeCell ref="A209:Y209"/>
    <mergeCell ref="A210:Y210"/>
    <mergeCell ref="A211:Y211"/>
    <mergeCell ref="Z172:Z173"/>
    <mergeCell ref="AA172:AA173"/>
    <mergeCell ref="AB172:AB173"/>
    <mergeCell ref="AC214:AC215"/>
    <mergeCell ref="AD214:AD215"/>
    <mergeCell ref="AE214:AE215"/>
    <mergeCell ref="A212:Y212"/>
    <mergeCell ref="A213:Y213"/>
    <mergeCell ref="A214:A215"/>
    <mergeCell ref="B214:B215"/>
    <mergeCell ref="C214:C215"/>
    <mergeCell ref="D214:Y214"/>
    <mergeCell ref="D231:Y231"/>
    <mergeCell ref="A232:B232"/>
    <mergeCell ref="A234:Y234"/>
    <mergeCell ref="A235:Y235"/>
    <mergeCell ref="A236:Y236"/>
    <mergeCell ref="A237:Y237"/>
    <mergeCell ref="Z214:Z215"/>
    <mergeCell ref="AA214:AA215"/>
    <mergeCell ref="AB214:AB215"/>
    <mergeCell ref="AC240:AC241"/>
    <mergeCell ref="AD240:AD241"/>
    <mergeCell ref="AE240:AE241"/>
    <mergeCell ref="A238:Y238"/>
    <mergeCell ref="A239:L239"/>
    <mergeCell ref="A240:A241"/>
    <mergeCell ref="B240:B241"/>
    <mergeCell ref="C240:C241"/>
    <mergeCell ref="D240:Y240"/>
    <mergeCell ref="D272:Y272"/>
    <mergeCell ref="A273:B273"/>
    <mergeCell ref="A276:Y276"/>
    <mergeCell ref="A277:Y277"/>
    <mergeCell ref="A278:Y278"/>
    <mergeCell ref="A279:Y279"/>
    <mergeCell ref="Z240:Z241"/>
    <mergeCell ref="AA240:AA241"/>
    <mergeCell ref="AB240:AB241"/>
    <mergeCell ref="D314:Y314"/>
    <mergeCell ref="A315:B315"/>
    <mergeCell ref="AA282:AA283"/>
    <mergeCell ref="AB282:AB283"/>
    <mergeCell ref="AC282:AC283"/>
    <mergeCell ref="AD282:AD283"/>
    <mergeCell ref="AE282:AE283"/>
    <mergeCell ref="AE284:AE295"/>
    <mergeCell ref="A280:Y280"/>
    <mergeCell ref="A282:A283"/>
    <mergeCell ref="B282:B283"/>
    <mergeCell ref="C282:C283"/>
    <mergeCell ref="D282:Y282"/>
    <mergeCell ref="Z282:Z283"/>
  </mergeCells>
  <printOptions horizontalCentered="1" verticalCentered="1"/>
  <pageMargins left="0.70866141732283472" right="0.70866141732283472" top="0.74803149606299213" bottom="0.74803149606299213" header="0.31496062992125984" footer="0.31496062992125984"/>
  <pageSetup paperSize="9" scale="75"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matriz</vt:lpstr>
      <vt:lpstr>cuadro evaluación</vt:lpstr>
      <vt:lpstr>matriz!Títulos_a_imprimir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Jackelin Fernandez</dc:creator>
  <cp:lastModifiedBy>Jackelin Fernandez</cp:lastModifiedBy>
  <cp:lastPrinted>2017-02-01T15:24:27Z</cp:lastPrinted>
  <dcterms:created xsi:type="dcterms:W3CDTF">2017-02-01T14:50:32Z</dcterms:created>
  <dcterms:modified xsi:type="dcterms:W3CDTF">2017-02-01T15:37:54Z</dcterms:modified>
</cp:coreProperties>
</file>