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53222"/>
  <mc:AlternateContent xmlns:mc="http://schemas.openxmlformats.org/markup-compatibility/2006">
    <mc:Choice Requires="x15">
      <x15ac:absPath xmlns:x15ac="http://schemas.microsoft.com/office/spreadsheetml/2010/11/ac" url="M:\Planificacion\Jacqueline\JACQUELINE\Información Planes Institucionales\EVALUACION PLAN DE DESARROLLO MUNICIPAL LARGO PLAZO\"/>
    </mc:Choice>
  </mc:AlternateContent>
  <bookViews>
    <workbookView xWindow="0" yWindow="0" windowWidth="24000" windowHeight="9735" activeTab="1"/>
  </bookViews>
  <sheets>
    <sheet name="DETALLE" sheetId="1" r:id="rId1"/>
    <sheet name="CUADRO EVALUACION" sheetId="2" r:id="rId2"/>
  </sheets>
  <definedNames>
    <definedName name="_xlnm.Print_Titles" localSheetId="0">DETALLE!$1:$6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15" i="2" l="1"/>
  <c r="C315" i="2"/>
  <c r="W312" i="2"/>
  <c r="W311" i="2"/>
  <c r="W310" i="2"/>
  <c r="W309" i="2"/>
  <c r="W306" i="2"/>
  <c r="P305" i="2"/>
  <c r="M305" i="2"/>
  <c r="J305" i="2"/>
  <c r="G305" i="2"/>
  <c r="D305" i="2"/>
  <c r="AB304" i="2"/>
  <c r="AA304" i="2"/>
  <c r="Y304" i="2"/>
  <c r="X304" i="2"/>
  <c r="W304" i="2"/>
  <c r="W303" i="2"/>
  <c r="AB302" i="2"/>
  <c r="AA302" i="2"/>
  <c r="Y302" i="2"/>
  <c r="Z302" i="2" s="1"/>
  <c r="X302" i="2"/>
  <c r="W302" i="2"/>
  <c r="AB301" i="2"/>
  <c r="AA301" i="2"/>
  <c r="AA298" i="2" s="1"/>
  <c r="Y301" i="2"/>
  <c r="X301" i="2"/>
  <c r="W301" i="2"/>
  <c r="AB300" i="2"/>
  <c r="AA300" i="2"/>
  <c r="Y300" i="2"/>
  <c r="X300" i="2"/>
  <c r="Z300" i="2" s="1"/>
  <c r="W300" i="2"/>
  <c r="AB299" i="2"/>
  <c r="AA299" i="2"/>
  <c r="Y299" i="2"/>
  <c r="X299" i="2"/>
  <c r="W299" i="2"/>
  <c r="V298" i="2"/>
  <c r="U298" i="2"/>
  <c r="T298" i="2"/>
  <c r="S298" i="2"/>
  <c r="R298" i="2"/>
  <c r="Q298" i="2"/>
  <c r="P298" i="2"/>
  <c r="M298" i="2"/>
  <c r="J298" i="2"/>
  <c r="G298" i="2"/>
  <c r="D298" i="2"/>
  <c r="AB297" i="2"/>
  <c r="AA297" i="2"/>
  <c r="Y297" i="2"/>
  <c r="X297" i="2"/>
  <c r="W297" i="2"/>
  <c r="AB296" i="2"/>
  <c r="AA296" i="2"/>
  <c r="Y296" i="2"/>
  <c r="X296" i="2"/>
  <c r="Z296" i="2" s="1"/>
  <c r="W296" i="2"/>
  <c r="AB295" i="2"/>
  <c r="AA295" i="2"/>
  <c r="X295" i="2"/>
  <c r="W295" i="2"/>
  <c r="O295" i="2"/>
  <c r="L295" i="2"/>
  <c r="H295" i="2"/>
  <c r="I295" i="2" s="1"/>
  <c r="E295" i="2"/>
  <c r="AB294" i="2"/>
  <c r="AA294" i="2"/>
  <c r="V294" i="2"/>
  <c r="U294" i="2"/>
  <c r="T294" i="2"/>
  <c r="S294" i="2"/>
  <c r="R294" i="2"/>
  <c r="Q294" i="2"/>
  <c r="P294" i="2"/>
  <c r="P315" i="2" s="1"/>
  <c r="O294" i="2"/>
  <c r="K294" i="2"/>
  <c r="J294" i="2"/>
  <c r="L294" i="2" s="1"/>
  <c r="H294" i="2"/>
  <c r="I294" i="2" s="1"/>
  <c r="G294" i="2"/>
  <c r="E294" i="2"/>
  <c r="F294" i="2" s="1"/>
  <c r="D294" i="2"/>
  <c r="W294" i="2" s="1"/>
  <c r="AB293" i="2"/>
  <c r="AA293" i="2"/>
  <c r="Y293" i="2"/>
  <c r="Z293" i="2" s="1"/>
  <c r="X293" i="2"/>
  <c r="W293" i="2"/>
  <c r="F293" i="2"/>
  <c r="AB292" i="2"/>
  <c r="AA292" i="2"/>
  <c r="Y292" i="2"/>
  <c r="X292" i="2"/>
  <c r="Z292" i="2" s="1"/>
  <c r="W292" i="2"/>
  <c r="F292" i="2"/>
  <c r="AB291" i="2"/>
  <c r="AB290" i="2" s="1"/>
  <c r="AA291" i="2"/>
  <c r="AA290" i="2" s="1"/>
  <c r="X291" i="2"/>
  <c r="W291" i="2"/>
  <c r="N291" i="2"/>
  <c r="O291" i="2" s="1"/>
  <c r="K291" i="2"/>
  <c r="L291" i="2" s="1"/>
  <c r="H291" i="2"/>
  <c r="E291" i="2"/>
  <c r="F291" i="2" s="1"/>
  <c r="N290" i="2"/>
  <c r="O290" i="2" s="1"/>
  <c r="K290" i="2"/>
  <c r="J290" i="2"/>
  <c r="G290" i="2"/>
  <c r="W290" i="2" s="1"/>
  <c r="D290" i="2"/>
  <c r="AB289" i="2"/>
  <c r="AA289" i="2"/>
  <c r="Y289" i="2"/>
  <c r="X289" i="2"/>
  <c r="Z289" i="2" s="1"/>
  <c r="W289" i="2"/>
  <c r="F289" i="2"/>
  <c r="AB288" i="2"/>
  <c r="AA288" i="2"/>
  <c r="Y288" i="2"/>
  <c r="X288" i="2"/>
  <c r="W288" i="2"/>
  <c r="F288" i="2"/>
  <c r="AB287" i="2"/>
  <c r="AA287" i="2"/>
  <c r="Y287" i="2"/>
  <c r="X287" i="2"/>
  <c r="Z287" i="2" s="1"/>
  <c r="W287" i="2"/>
  <c r="F287" i="2"/>
  <c r="AB286" i="2"/>
  <c r="AA286" i="2"/>
  <c r="Y286" i="2"/>
  <c r="Z286" i="2" s="1"/>
  <c r="X286" i="2"/>
  <c r="W286" i="2"/>
  <c r="F286" i="2"/>
  <c r="AB285" i="2"/>
  <c r="AB284" i="2" s="1"/>
  <c r="AA285" i="2"/>
  <c r="AA284" i="2" s="1"/>
  <c r="X285" i="2"/>
  <c r="W285" i="2"/>
  <c r="O285" i="2"/>
  <c r="N285" i="2"/>
  <c r="K285" i="2"/>
  <c r="K284" i="2" s="1"/>
  <c r="H285" i="2"/>
  <c r="I285" i="2" s="1"/>
  <c r="E285" i="2"/>
  <c r="F285" i="2" s="1"/>
  <c r="V284" i="2"/>
  <c r="V315" i="2" s="1"/>
  <c r="V15" i="2" s="1"/>
  <c r="U284" i="2"/>
  <c r="U315" i="2" s="1"/>
  <c r="U15" i="2" s="1"/>
  <c r="T284" i="2"/>
  <c r="T315" i="2" s="1"/>
  <c r="S284" i="2"/>
  <c r="S315" i="2" s="1"/>
  <c r="R284" i="2"/>
  <c r="R315" i="2" s="1"/>
  <c r="R15" i="2" s="1"/>
  <c r="Q284" i="2"/>
  <c r="Q315" i="2" s="1"/>
  <c r="Q15" i="2" s="1"/>
  <c r="N284" i="2"/>
  <c r="O284" i="2" s="1"/>
  <c r="J284" i="2"/>
  <c r="J315" i="2" s="1"/>
  <c r="H284" i="2"/>
  <c r="G284" i="2"/>
  <c r="D284" i="2"/>
  <c r="C273" i="2"/>
  <c r="W270" i="2"/>
  <c r="W269" i="2"/>
  <c r="W268" i="2"/>
  <c r="W267" i="2"/>
  <c r="AB264" i="2"/>
  <c r="AB263" i="2" s="1"/>
  <c r="AA264" i="2"/>
  <c r="X264" i="2"/>
  <c r="W264" i="2"/>
  <c r="N264" i="2"/>
  <c r="O264" i="2" s="1"/>
  <c r="K264" i="2"/>
  <c r="L264" i="2" s="1"/>
  <c r="H264" i="2"/>
  <c r="I264" i="2" s="1"/>
  <c r="E264" i="2"/>
  <c r="E263" i="2" s="1"/>
  <c r="AA263" i="2"/>
  <c r="P263" i="2"/>
  <c r="M263" i="2"/>
  <c r="K263" i="2"/>
  <c r="L263" i="2" s="1"/>
  <c r="J263" i="2"/>
  <c r="G263" i="2"/>
  <c r="D263" i="2"/>
  <c r="AB262" i="2"/>
  <c r="AB261" i="2" s="1"/>
  <c r="AA262" i="2"/>
  <c r="Y262" i="2"/>
  <c r="Y261" i="2" s="1"/>
  <c r="X262" i="2"/>
  <c r="X261" i="2" s="1"/>
  <c r="W262" i="2"/>
  <c r="O262" i="2"/>
  <c r="L262" i="2"/>
  <c r="I262" i="2"/>
  <c r="F262" i="2"/>
  <c r="AA261" i="2"/>
  <c r="W261" i="2"/>
  <c r="O261" i="2"/>
  <c r="L261" i="2"/>
  <c r="I261" i="2"/>
  <c r="F261" i="2"/>
  <c r="AB260" i="2"/>
  <c r="AA260" i="2"/>
  <c r="Y260" i="2"/>
  <c r="X260" i="2"/>
  <c r="Z260" i="2" s="1"/>
  <c r="W260" i="2"/>
  <c r="I260" i="2"/>
  <c r="AB259" i="2"/>
  <c r="AA259" i="2"/>
  <c r="X259" i="2"/>
  <c r="W259" i="2"/>
  <c r="O259" i="2"/>
  <c r="K259" i="2"/>
  <c r="I259" i="2"/>
  <c r="AB258" i="2"/>
  <c r="AA258" i="2"/>
  <c r="Y258" i="2"/>
  <c r="X258" i="2"/>
  <c r="Z258" i="2" s="1"/>
  <c r="W258" i="2"/>
  <c r="I258" i="2"/>
  <c r="AB257" i="2"/>
  <c r="AA257" i="2"/>
  <c r="Y257" i="2"/>
  <c r="X257" i="2"/>
  <c r="W257" i="2"/>
  <c r="I257" i="2"/>
  <c r="F257" i="2"/>
  <c r="V256" i="2"/>
  <c r="U256" i="2"/>
  <c r="T256" i="2"/>
  <c r="S256" i="2"/>
  <c r="R256" i="2"/>
  <c r="Q256" i="2"/>
  <c r="P256" i="2"/>
  <c r="N256" i="2"/>
  <c r="M256" i="2"/>
  <c r="J256" i="2"/>
  <c r="H256" i="2"/>
  <c r="G256" i="2"/>
  <c r="E256" i="2"/>
  <c r="D256" i="2"/>
  <c r="AB255" i="2"/>
  <c r="AA255" i="2"/>
  <c r="Y255" i="2"/>
  <c r="X255" i="2"/>
  <c r="Z255" i="2" s="1"/>
  <c r="W255" i="2"/>
  <c r="O255" i="2"/>
  <c r="L255" i="2"/>
  <c r="I255" i="2"/>
  <c r="AB254" i="2"/>
  <c r="AA254" i="2"/>
  <c r="Y254" i="2"/>
  <c r="X254" i="2"/>
  <c r="Z254" i="2" s="1"/>
  <c r="W254" i="2"/>
  <c r="I254" i="2"/>
  <c r="F254" i="2"/>
  <c r="AB253" i="2"/>
  <c r="AA253" i="2"/>
  <c r="AA252" i="2" s="1"/>
  <c r="Y253" i="2"/>
  <c r="X253" i="2"/>
  <c r="Z253" i="2" s="1"/>
  <c r="W253" i="2"/>
  <c r="O253" i="2"/>
  <c r="L253" i="2"/>
  <c r="I253" i="2"/>
  <c r="AB252" i="2"/>
  <c r="V252" i="2"/>
  <c r="U252" i="2"/>
  <c r="T252" i="2"/>
  <c r="S252" i="2"/>
  <c r="R252" i="2"/>
  <c r="Q252" i="2"/>
  <c r="P252" i="2"/>
  <c r="N252" i="2"/>
  <c r="O252" i="2" s="1"/>
  <c r="M252" i="2"/>
  <c r="K252" i="2"/>
  <c r="L252" i="2" s="1"/>
  <c r="J252" i="2"/>
  <c r="H252" i="2"/>
  <c r="G252" i="2"/>
  <c r="E252" i="2"/>
  <c r="D252" i="2"/>
  <c r="AB251" i="2"/>
  <c r="AA251" i="2"/>
  <c r="Y251" i="2"/>
  <c r="X251" i="2"/>
  <c r="W251" i="2"/>
  <c r="I251" i="2"/>
  <c r="AB250" i="2"/>
  <c r="AA250" i="2"/>
  <c r="Y250" i="2"/>
  <c r="X250" i="2"/>
  <c r="Z250" i="2" s="1"/>
  <c r="W250" i="2"/>
  <c r="I250" i="2"/>
  <c r="AB249" i="2"/>
  <c r="AA249" i="2"/>
  <c r="Y249" i="2"/>
  <c r="X249" i="2"/>
  <c r="W249" i="2"/>
  <c r="I249" i="2"/>
  <c r="H248" i="2"/>
  <c r="G248" i="2"/>
  <c r="W248" i="2" s="1"/>
  <c r="AB247" i="2"/>
  <c r="AA247" i="2"/>
  <c r="Y247" i="2"/>
  <c r="X247" i="2"/>
  <c r="W247" i="2"/>
  <c r="I247" i="2"/>
  <c r="F247" i="2"/>
  <c r="AB246" i="2"/>
  <c r="AA246" i="2"/>
  <c r="Y246" i="2"/>
  <c r="X246" i="2"/>
  <c r="W246" i="2"/>
  <c r="I246" i="2"/>
  <c r="F246" i="2"/>
  <c r="AB245" i="2"/>
  <c r="AA245" i="2"/>
  <c r="Y245" i="2"/>
  <c r="X245" i="2"/>
  <c r="Z245" i="2" s="1"/>
  <c r="W245" i="2"/>
  <c r="O245" i="2"/>
  <c r="L245" i="2"/>
  <c r="I245" i="2"/>
  <c r="AB244" i="2"/>
  <c r="AA244" i="2"/>
  <c r="Y244" i="2"/>
  <c r="X244" i="2"/>
  <c r="W244" i="2"/>
  <c r="I244" i="2"/>
  <c r="AB243" i="2"/>
  <c r="AA243" i="2"/>
  <c r="X243" i="2"/>
  <c r="W243" i="2"/>
  <c r="O243" i="2"/>
  <c r="L243" i="2"/>
  <c r="H243" i="2"/>
  <c r="I243" i="2" s="1"/>
  <c r="E243" i="2"/>
  <c r="V242" i="2"/>
  <c r="U242" i="2"/>
  <c r="T242" i="2"/>
  <c r="S242" i="2"/>
  <c r="R242" i="2"/>
  <c r="Q242" i="2"/>
  <c r="Q273" i="2" s="1"/>
  <c r="Q14" i="2" s="1"/>
  <c r="P242" i="2"/>
  <c r="N242" i="2"/>
  <c r="M242" i="2"/>
  <c r="K242" i="2"/>
  <c r="J242" i="2"/>
  <c r="G242" i="2"/>
  <c r="D242" i="2"/>
  <c r="F232" i="2"/>
  <c r="E232" i="2"/>
  <c r="W230" i="2"/>
  <c r="W229" i="2"/>
  <c r="AB228" i="2"/>
  <c r="AA228" i="2"/>
  <c r="AA225" i="2" s="1"/>
  <c r="Y228" i="2"/>
  <c r="X228" i="2"/>
  <c r="Z228" i="2" s="1"/>
  <c r="W228" i="2"/>
  <c r="L228" i="2"/>
  <c r="I228" i="2"/>
  <c r="AB227" i="2"/>
  <c r="AA227" i="2"/>
  <c r="Y227" i="2"/>
  <c r="Y225" i="2" s="1"/>
  <c r="X227" i="2"/>
  <c r="W227" i="2"/>
  <c r="I227" i="2"/>
  <c r="AB226" i="2"/>
  <c r="AB225" i="2" s="1"/>
  <c r="AA226" i="2"/>
  <c r="Y226" i="2"/>
  <c r="X226" i="2"/>
  <c r="Z226" i="2" s="1"/>
  <c r="W226" i="2"/>
  <c r="I226" i="2"/>
  <c r="V225" i="2"/>
  <c r="U225" i="2"/>
  <c r="T225" i="2"/>
  <c r="S225" i="2"/>
  <c r="R225" i="2"/>
  <c r="Q225" i="2"/>
  <c r="P225" i="2"/>
  <c r="M225" i="2"/>
  <c r="K225" i="2"/>
  <c r="J225" i="2"/>
  <c r="H225" i="2"/>
  <c r="G225" i="2"/>
  <c r="D225" i="2"/>
  <c r="AB224" i="2"/>
  <c r="AA224" i="2"/>
  <c r="Y224" i="2"/>
  <c r="X224" i="2"/>
  <c r="Z224" i="2" s="1"/>
  <c r="W224" i="2"/>
  <c r="I224" i="2"/>
  <c r="AB223" i="2"/>
  <c r="AA223" i="2"/>
  <c r="Y223" i="2"/>
  <c r="X223" i="2"/>
  <c r="Z223" i="2" s="1"/>
  <c r="W223" i="2"/>
  <c r="I223" i="2"/>
  <c r="AB222" i="2"/>
  <c r="AA222" i="2"/>
  <c r="Y222" i="2"/>
  <c r="X222" i="2"/>
  <c r="W222" i="2"/>
  <c r="I222" i="2"/>
  <c r="AB221" i="2"/>
  <c r="AA221" i="2"/>
  <c r="Y221" i="2"/>
  <c r="X221" i="2"/>
  <c r="W221" i="2"/>
  <c r="I221" i="2"/>
  <c r="V220" i="2"/>
  <c r="U220" i="2"/>
  <c r="T220" i="2"/>
  <c r="S220" i="2"/>
  <c r="R220" i="2"/>
  <c r="Q220" i="2"/>
  <c r="P220" i="2"/>
  <c r="M220" i="2"/>
  <c r="J220" i="2"/>
  <c r="H220" i="2"/>
  <c r="I220" i="2" s="1"/>
  <c r="G220" i="2"/>
  <c r="D220" i="2"/>
  <c r="AB219" i="2"/>
  <c r="AA219" i="2"/>
  <c r="Y219" i="2"/>
  <c r="X219" i="2"/>
  <c r="W219" i="2"/>
  <c r="AB218" i="2"/>
  <c r="AA218" i="2"/>
  <c r="Y218" i="2"/>
  <c r="X218" i="2"/>
  <c r="Z218" i="2" s="1"/>
  <c r="W218" i="2"/>
  <c r="O218" i="2"/>
  <c r="L218" i="2"/>
  <c r="I218" i="2"/>
  <c r="AB217" i="2"/>
  <c r="AA217" i="2"/>
  <c r="Y217" i="2"/>
  <c r="X217" i="2"/>
  <c r="W217" i="2"/>
  <c r="I217" i="2"/>
  <c r="V216" i="2"/>
  <c r="U216" i="2"/>
  <c r="T216" i="2"/>
  <c r="S216" i="2"/>
  <c r="S232" i="2" s="1"/>
  <c r="R216" i="2"/>
  <c r="Q216" i="2"/>
  <c r="P216" i="2"/>
  <c r="N216" i="2"/>
  <c r="N232" i="2" s="1"/>
  <c r="M216" i="2"/>
  <c r="K216" i="2"/>
  <c r="J216" i="2"/>
  <c r="H216" i="2"/>
  <c r="G216" i="2"/>
  <c r="D216" i="2"/>
  <c r="W201" i="2"/>
  <c r="W200" i="2"/>
  <c r="W199" i="2"/>
  <c r="W198" i="2"/>
  <c r="W197" i="2"/>
  <c r="W196" i="2"/>
  <c r="W195" i="2"/>
  <c r="W194" i="2"/>
  <c r="W193" i="2"/>
  <c r="W192" i="2"/>
  <c r="AB191" i="2"/>
  <c r="AA191" i="2"/>
  <c r="Y191" i="2"/>
  <c r="Z191" i="2" s="1"/>
  <c r="X191" i="2"/>
  <c r="W191" i="2"/>
  <c r="I191" i="2"/>
  <c r="AB190" i="2"/>
  <c r="AA190" i="2"/>
  <c r="Y190" i="2"/>
  <c r="X190" i="2"/>
  <c r="W190" i="2"/>
  <c r="I190" i="2"/>
  <c r="AB189" i="2"/>
  <c r="AA189" i="2"/>
  <c r="Y189" i="2"/>
  <c r="Y188" i="2" s="1"/>
  <c r="X189" i="2"/>
  <c r="W189" i="2"/>
  <c r="L189" i="2"/>
  <c r="I189" i="2"/>
  <c r="V188" i="2"/>
  <c r="U188" i="2"/>
  <c r="T188" i="2"/>
  <c r="S188" i="2"/>
  <c r="R188" i="2"/>
  <c r="Q188" i="2"/>
  <c r="P188" i="2"/>
  <c r="M188" i="2"/>
  <c r="K188" i="2"/>
  <c r="J188" i="2"/>
  <c r="H188" i="2"/>
  <c r="G188" i="2"/>
  <c r="E188" i="2"/>
  <c r="D188" i="2"/>
  <c r="AB187" i="2"/>
  <c r="AA187" i="2"/>
  <c r="Y187" i="2"/>
  <c r="X187" i="2"/>
  <c r="Z187" i="2" s="1"/>
  <c r="W187" i="2"/>
  <c r="O187" i="2"/>
  <c r="L187" i="2"/>
  <c r="I187" i="2"/>
  <c r="AB186" i="2"/>
  <c r="AA186" i="2"/>
  <c r="Y186" i="2"/>
  <c r="X186" i="2"/>
  <c r="Z186" i="2" s="1"/>
  <c r="W186" i="2"/>
  <c r="O186" i="2"/>
  <c r="L186" i="2"/>
  <c r="I186" i="2"/>
  <c r="AB185" i="2"/>
  <c r="AB184" i="2" s="1"/>
  <c r="AA185" i="2"/>
  <c r="Y185" i="2"/>
  <c r="Y184" i="2" s="1"/>
  <c r="X185" i="2"/>
  <c r="W185" i="2"/>
  <c r="L185" i="2"/>
  <c r="I185" i="2"/>
  <c r="V184" i="2"/>
  <c r="U184" i="2"/>
  <c r="T184" i="2"/>
  <c r="S184" i="2"/>
  <c r="R184" i="2"/>
  <c r="Q184" i="2"/>
  <c r="P184" i="2"/>
  <c r="N184" i="2"/>
  <c r="M184" i="2"/>
  <c r="K184" i="2"/>
  <c r="L184" i="2" s="1"/>
  <c r="J184" i="2"/>
  <c r="H184" i="2"/>
  <c r="G184" i="2"/>
  <c r="E184" i="2"/>
  <c r="D184" i="2"/>
  <c r="AB183" i="2"/>
  <c r="AA183" i="2"/>
  <c r="X183" i="2"/>
  <c r="W183" i="2"/>
  <c r="O183" i="2"/>
  <c r="K183" i="2"/>
  <c r="L183" i="2" s="1"/>
  <c r="I183" i="2"/>
  <c r="E183" i="2"/>
  <c r="AB182" i="2"/>
  <c r="AA182" i="2"/>
  <c r="Y182" i="2"/>
  <c r="X182" i="2"/>
  <c r="W182" i="2"/>
  <c r="O182" i="2"/>
  <c r="L182" i="2"/>
  <c r="I182" i="2"/>
  <c r="F182" i="2"/>
  <c r="AB181" i="2"/>
  <c r="AA181" i="2"/>
  <c r="Y181" i="2"/>
  <c r="X181" i="2"/>
  <c r="Z181" i="2" s="1"/>
  <c r="W181" i="2"/>
  <c r="O181" i="2"/>
  <c r="L181" i="2"/>
  <c r="I181" i="2"/>
  <c r="F181" i="2"/>
  <c r="AB180" i="2"/>
  <c r="AA180" i="2"/>
  <c r="Y180" i="2"/>
  <c r="X180" i="2"/>
  <c r="Z180" i="2" s="1"/>
  <c r="W180" i="2"/>
  <c r="O180" i="2"/>
  <c r="L180" i="2"/>
  <c r="I180" i="2"/>
  <c r="AB179" i="2"/>
  <c r="AA179" i="2"/>
  <c r="Y179" i="2"/>
  <c r="X179" i="2"/>
  <c r="W179" i="2"/>
  <c r="I179" i="2"/>
  <c r="V178" i="2"/>
  <c r="U178" i="2"/>
  <c r="T178" i="2"/>
  <c r="S178" i="2"/>
  <c r="R178" i="2"/>
  <c r="Q178" i="2"/>
  <c r="P178" i="2"/>
  <c r="N178" i="2"/>
  <c r="N203" i="2" s="1"/>
  <c r="M178" i="2"/>
  <c r="J178" i="2"/>
  <c r="H178" i="2"/>
  <c r="G178" i="2"/>
  <c r="D178" i="2"/>
  <c r="AB177" i="2"/>
  <c r="AA177" i="2"/>
  <c r="Y177" i="2"/>
  <c r="X177" i="2"/>
  <c r="Z177" i="2" s="1"/>
  <c r="W177" i="2"/>
  <c r="I177" i="2"/>
  <c r="AB176" i="2"/>
  <c r="AA176" i="2"/>
  <c r="Y176" i="2"/>
  <c r="X176" i="2"/>
  <c r="W176" i="2"/>
  <c r="I176" i="2"/>
  <c r="F176" i="2"/>
  <c r="AB175" i="2"/>
  <c r="AA175" i="2"/>
  <c r="Y175" i="2"/>
  <c r="Y174" i="2" s="1"/>
  <c r="X175" i="2"/>
  <c r="W175" i="2"/>
  <c r="I175" i="2"/>
  <c r="V174" i="2"/>
  <c r="U174" i="2"/>
  <c r="T174" i="2"/>
  <c r="S174" i="2"/>
  <c r="R174" i="2"/>
  <c r="Q174" i="2"/>
  <c r="P174" i="2"/>
  <c r="M174" i="2"/>
  <c r="J174" i="2"/>
  <c r="H174" i="2"/>
  <c r="G174" i="2"/>
  <c r="I174" i="2" s="1"/>
  <c r="E174" i="2"/>
  <c r="D174" i="2"/>
  <c r="W162" i="2"/>
  <c r="W161" i="2"/>
  <c r="W160" i="2"/>
  <c r="W159" i="2"/>
  <c r="W158" i="2"/>
  <c r="W157" i="2"/>
  <c r="W156" i="2"/>
  <c r="W155" i="2"/>
  <c r="AB154" i="2"/>
  <c r="AA154" i="2"/>
  <c r="Y154" i="2"/>
  <c r="Z154" i="2" s="1"/>
  <c r="X154" i="2"/>
  <c r="W154" i="2"/>
  <c r="O154" i="2"/>
  <c r="L154" i="2"/>
  <c r="I154" i="2"/>
  <c r="F154" i="2"/>
  <c r="AB153" i="2"/>
  <c r="AB152" i="2" s="1"/>
  <c r="AA153" i="2"/>
  <c r="AA152" i="2" s="1"/>
  <c r="Y153" i="2"/>
  <c r="X153" i="2"/>
  <c r="Z153" i="2" s="1"/>
  <c r="W153" i="2"/>
  <c r="I153" i="2"/>
  <c r="V152" i="2"/>
  <c r="U152" i="2"/>
  <c r="T152" i="2"/>
  <c r="S152" i="2"/>
  <c r="R152" i="2"/>
  <c r="Q152" i="2"/>
  <c r="P152" i="2"/>
  <c r="N152" i="2"/>
  <c r="M152" i="2"/>
  <c r="K152" i="2"/>
  <c r="J152" i="2"/>
  <c r="H152" i="2"/>
  <c r="G152" i="2"/>
  <c r="E152" i="2"/>
  <c r="D152" i="2"/>
  <c r="W152" i="2" s="1"/>
  <c r="AB151" i="2"/>
  <c r="AA151" i="2"/>
  <c r="Y151" i="2"/>
  <c r="X151" i="2"/>
  <c r="Z151" i="2" s="1"/>
  <c r="W151" i="2"/>
  <c r="O151" i="2"/>
  <c r="L151" i="2"/>
  <c r="I151" i="2"/>
  <c r="AB150" i="2"/>
  <c r="AA150" i="2"/>
  <c r="Y150" i="2"/>
  <c r="X150" i="2"/>
  <c r="W150" i="2"/>
  <c r="I150" i="2"/>
  <c r="F150" i="2"/>
  <c r="AB149" i="2"/>
  <c r="AA149" i="2"/>
  <c r="Y149" i="2"/>
  <c r="X149" i="2"/>
  <c r="W149" i="2"/>
  <c r="O149" i="2"/>
  <c r="L149" i="2"/>
  <c r="I149" i="2"/>
  <c r="F149" i="2"/>
  <c r="AB148" i="2"/>
  <c r="AA148" i="2"/>
  <c r="Y148" i="2"/>
  <c r="X148" i="2"/>
  <c r="Z148" i="2" s="1"/>
  <c r="W148" i="2"/>
  <c r="I148" i="2"/>
  <c r="F148" i="2"/>
  <c r="AB147" i="2"/>
  <c r="AA147" i="2"/>
  <c r="AA146" i="2" s="1"/>
  <c r="Y147" i="2"/>
  <c r="X147" i="2"/>
  <c r="Z147" i="2" s="1"/>
  <c r="W147" i="2"/>
  <c r="I147" i="2"/>
  <c r="F147" i="2"/>
  <c r="V146" i="2"/>
  <c r="U146" i="2"/>
  <c r="T146" i="2"/>
  <c r="S146" i="2"/>
  <c r="R146" i="2"/>
  <c r="Q146" i="2"/>
  <c r="P146" i="2"/>
  <c r="N146" i="2"/>
  <c r="M146" i="2"/>
  <c r="K146" i="2"/>
  <c r="J146" i="2"/>
  <c r="H146" i="2"/>
  <c r="G146" i="2"/>
  <c r="E146" i="2"/>
  <c r="D146" i="2"/>
  <c r="AB145" i="2"/>
  <c r="AA145" i="2"/>
  <c r="Y145" i="2"/>
  <c r="X145" i="2"/>
  <c r="Z145" i="2" s="1"/>
  <c r="W145" i="2"/>
  <c r="N145" i="2"/>
  <c r="O145" i="2" s="1"/>
  <c r="L145" i="2"/>
  <c r="I145" i="2"/>
  <c r="F145" i="2"/>
  <c r="AB144" i="2"/>
  <c r="AA144" i="2"/>
  <c r="Z144" i="2"/>
  <c r="Y144" i="2"/>
  <c r="X144" i="2"/>
  <c r="W144" i="2"/>
  <c r="O144" i="2"/>
  <c r="N144" i="2"/>
  <c r="L144" i="2"/>
  <c r="I144" i="2"/>
  <c r="F144" i="2"/>
  <c r="AB143" i="2"/>
  <c r="AA143" i="2"/>
  <c r="Y143" i="2"/>
  <c r="X143" i="2"/>
  <c r="Z143" i="2" s="1"/>
  <c r="W143" i="2"/>
  <c r="I143" i="2"/>
  <c r="AB142" i="2"/>
  <c r="AA142" i="2"/>
  <c r="Y142" i="2"/>
  <c r="X142" i="2"/>
  <c r="W142" i="2"/>
  <c r="I142" i="2"/>
  <c r="F142" i="2"/>
  <c r="V141" i="2"/>
  <c r="U141" i="2"/>
  <c r="T141" i="2"/>
  <c r="T163" i="2" s="1"/>
  <c r="S141" i="2"/>
  <c r="R141" i="2"/>
  <c r="Q141" i="2"/>
  <c r="P141" i="2"/>
  <c r="N141" i="2"/>
  <c r="M141" i="2"/>
  <c r="K141" i="2"/>
  <c r="K163" i="2" s="1"/>
  <c r="K11" i="2" s="1"/>
  <c r="J141" i="2"/>
  <c r="J163" i="2" s="1"/>
  <c r="J11" i="2" s="1"/>
  <c r="H141" i="2"/>
  <c r="G141" i="2"/>
  <c r="E141" i="2"/>
  <c r="D141" i="2"/>
  <c r="D163" i="2" s="1"/>
  <c r="D11" i="2" s="1"/>
  <c r="W128" i="2"/>
  <c r="W127" i="2"/>
  <c r="W126" i="2"/>
  <c r="W125" i="2"/>
  <c r="W124" i="2"/>
  <c r="W123" i="2"/>
  <c r="W122" i="2"/>
  <c r="W121" i="2"/>
  <c r="W120" i="2"/>
  <c r="W119" i="2"/>
  <c r="W118" i="2"/>
  <c r="W117" i="2"/>
  <c r="W116" i="2"/>
  <c r="W115" i="2"/>
  <c r="W114" i="2"/>
  <c r="W113" i="2"/>
  <c r="W112" i="2"/>
  <c r="W111" i="2"/>
  <c r="W110" i="2"/>
  <c r="W109" i="2"/>
  <c r="AB108" i="2"/>
  <c r="AA108" i="2"/>
  <c r="Y108" i="2"/>
  <c r="X108" i="2"/>
  <c r="W108" i="2"/>
  <c r="O108" i="2"/>
  <c r="L108" i="2"/>
  <c r="I108" i="2"/>
  <c r="F108" i="2"/>
  <c r="AB107" i="2"/>
  <c r="AA107" i="2"/>
  <c r="Y107" i="2"/>
  <c r="X107" i="2"/>
  <c r="W107" i="2"/>
  <c r="O107" i="2"/>
  <c r="L107" i="2"/>
  <c r="I107" i="2"/>
  <c r="F107" i="2"/>
  <c r="AB106" i="2"/>
  <c r="AB105" i="2" s="1"/>
  <c r="AA106" i="2"/>
  <c r="X106" i="2"/>
  <c r="W106" i="2"/>
  <c r="O106" i="2"/>
  <c r="L106" i="2"/>
  <c r="H106" i="2"/>
  <c r="Y106" i="2" s="1"/>
  <c r="F106" i="2"/>
  <c r="P105" i="2"/>
  <c r="N105" i="2"/>
  <c r="M105" i="2"/>
  <c r="L105" i="2"/>
  <c r="K105" i="2"/>
  <c r="J105" i="2"/>
  <c r="H105" i="2"/>
  <c r="G105" i="2"/>
  <c r="E105" i="2"/>
  <c r="F105" i="2" s="1"/>
  <c r="D105" i="2"/>
  <c r="AB104" i="2"/>
  <c r="AB103" i="2" s="1"/>
  <c r="AA104" i="2"/>
  <c r="AA103" i="2" s="1"/>
  <c r="Y104" i="2"/>
  <c r="Y103" i="2" s="1"/>
  <c r="X104" i="2"/>
  <c r="W104" i="2"/>
  <c r="I104" i="2"/>
  <c r="X103" i="2"/>
  <c r="V103" i="2"/>
  <c r="U103" i="2"/>
  <c r="T103" i="2"/>
  <c r="S103" i="2"/>
  <c r="R103" i="2"/>
  <c r="Q103" i="2"/>
  <c r="P103" i="2"/>
  <c r="AB102" i="2"/>
  <c r="AA102" i="2"/>
  <c r="Y102" i="2"/>
  <c r="X102" i="2"/>
  <c r="W102" i="2"/>
  <c r="I102" i="2"/>
  <c r="F102" i="2"/>
  <c r="AB101" i="2"/>
  <c r="AA101" i="2"/>
  <c r="Y101" i="2"/>
  <c r="X101" i="2"/>
  <c r="W101" i="2"/>
  <c r="O101" i="2"/>
  <c r="I101" i="2"/>
  <c r="AB100" i="2"/>
  <c r="AB98" i="2" s="1"/>
  <c r="AA100" i="2"/>
  <c r="Y100" i="2"/>
  <c r="Z100" i="2" s="1"/>
  <c r="X100" i="2"/>
  <c r="W100" i="2"/>
  <c r="I100" i="2"/>
  <c r="AB99" i="2"/>
  <c r="AA99" i="2"/>
  <c r="Y99" i="2"/>
  <c r="X99" i="2"/>
  <c r="Z99" i="2" s="1"/>
  <c r="W99" i="2"/>
  <c r="O99" i="2"/>
  <c r="I99" i="2"/>
  <c r="V98" i="2"/>
  <c r="U98" i="2"/>
  <c r="T98" i="2"/>
  <c r="S98" i="2"/>
  <c r="R98" i="2"/>
  <c r="Q98" i="2"/>
  <c r="P98" i="2"/>
  <c r="N98" i="2"/>
  <c r="M98" i="2"/>
  <c r="J98" i="2"/>
  <c r="L98" i="2" s="1"/>
  <c r="H98" i="2"/>
  <c r="G98" i="2"/>
  <c r="E98" i="2"/>
  <c r="D98" i="2"/>
  <c r="AB97" i="2"/>
  <c r="AA97" i="2"/>
  <c r="Y97" i="2"/>
  <c r="X97" i="2"/>
  <c r="Z97" i="2" s="1"/>
  <c r="W97" i="2"/>
  <c r="O97" i="2"/>
  <c r="L97" i="2"/>
  <c r="I97" i="2"/>
  <c r="AB96" i="2"/>
  <c r="AA96" i="2"/>
  <c r="Y96" i="2"/>
  <c r="X96" i="2"/>
  <c r="W96" i="2"/>
  <c r="I96" i="2"/>
  <c r="AB95" i="2"/>
  <c r="AA95" i="2"/>
  <c r="Y95" i="2"/>
  <c r="X95" i="2"/>
  <c r="Z95" i="2" s="1"/>
  <c r="W95" i="2"/>
  <c r="O95" i="2"/>
  <c r="L95" i="2"/>
  <c r="I95" i="2"/>
  <c r="V94" i="2"/>
  <c r="V130" i="2" s="1"/>
  <c r="V10" i="2" s="1"/>
  <c r="U94" i="2"/>
  <c r="T94" i="2"/>
  <c r="S94" i="2"/>
  <c r="R94" i="2"/>
  <c r="Q94" i="2"/>
  <c r="P94" i="2"/>
  <c r="N94" i="2"/>
  <c r="M94" i="2"/>
  <c r="K94" i="2"/>
  <c r="K130" i="2" s="1"/>
  <c r="K10" i="2" s="1"/>
  <c r="J94" i="2"/>
  <c r="H94" i="2"/>
  <c r="I94" i="2" s="1"/>
  <c r="G94" i="2"/>
  <c r="E94" i="2"/>
  <c r="D94" i="2"/>
  <c r="AB82" i="2"/>
  <c r="AA82" i="2"/>
  <c r="Y82" i="2"/>
  <c r="X82" i="2"/>
  <c r="Z82" i="2" s="1"/>
  <c r="AB81" i="2"/>
  <c r="AA81" i="2"/>
  <c r="Y81" i="2"/>
  <c r="Y79" i="2" s="1"/>
  <c r="X81" i="2"/>
  <c r="Z81" i="2" s="1"/>
  <c r="W81" i="2"/>
  <c r="I81" i="2"/>
  <c r="AB80" i="2"/>
  <c r="AA80" i="2"/>
  <c r="Y80" i="2"/>
  <c r="X80" i="2"/>
  <c r="Z80" i="2" s="1"/>
  <c r="W80" i="2"/>
  <c r="O80" i="2"/>
  <c r="L80" i="2"/>
  <c r="I80" i="2"/>
  <c r="V79" i="2"/>
  <c r="U79" i="2"/>
  <c r="T79" i="2"/>
  <c r="S79" i="2"/>
  <c r="R79" i="2"/>
  <c r="Q79" i="2"/>
  <c r="P79" i="2"/>
  <c r="N79" i="2"/>
  <c r="O79" i="2" s="1"/>
  <c r="M79" i="2"/>
  <c r="K79" i="2"/>
  <c r="J79" i="2"/>
  <c r="H79" i="2"/>
  <c r="I79" i="2" s="1"/>
  <c r="G79" i="2"/>
  <c r="E79" i="2"/>
  <c r="D79" i="2"/>
  <c r="AB78" i="2"/>
  <c r="AA78" i="2"/>
  <c r="Y78" i="2"/>
  <c r="X78" i="2"/>
  <c r="Z78" i="2" s="1"/>
  <c r="W78" i="2"/>
  <c r="L78" i="2"/>
  <c r="I78" i="2"/>
  <c r="AB77" i="2"/>
  <c r="AA77" i="2"/>
  <c r="Y77" i="2"/>
  <c r="X77" i="2"/>
  <c r="Z77" i="2" s="1"/>
  <c r="W77" i="2"/>
  <c r="I77" i="2"/>
  <c r="AB76" i="2"/>
  <c r="AA76" i="2"/>
  <c r="Y76" i="2"/>
  <c r="X76" i="2"/>
  <c r="Z76" i="2" s="1"/>
  <c r="W76" i="2"/>
  <c r="O76" i="2"/>
  <c r="L76" i="2"/>
  <c r="I76" i="2"/>
  <c r="W75" i="2"/>
  <c r="I75" i="2"/>
  <c r="AB74" i="2"/>
  <c r="AA74" i="2"/>
  <c r="Y74" i="2"/>
  <c r="X74" i="2"/>
  <c r="W74" i="2"/>
  <c r="I74" i="2"/>
  <c r="Y73" i="2"/>
  <c r="V73" i="2"/>
  <c r="U73" i="2"/>
  <c r="T73" i="2"/>
  <c r="S73" i="2"/>
  <c r="R73" i="2"/>
  <c r="Q73" i="2"/>
  <c r="P73" i="2"/>
  <c r="N73" i="2"/>
  <c r="M73" i="2"/>
  <c r="K73" i="2"/>
  <c r="J73" i="2"/>
  <c r="H73" i="2"/>
  <c r="G73" i="2"/>
  <c r="E73" i="2"/>
  <c r="D73" i="2"/>
  <c r="AB72" i="2"/>
  <c r="AA72" i="2"/>
  <c r="Y72" i="2"/>
  <c r="X72" i="2"/>
  <c r="W72" i="2"/>
  <c r="O72" i="2"/>
  <c r="L72" i="2"/>
  <c r="I72" i="2"/>
  <c r="AB71" i="2"/>
  <c r="AA71" i="2"/>
  <c r="Y71" i="2"/>
  <c r="Z71" i="2" s="1"/>
  <c r="X71" i="2"/>
  <c r="W71" i="2"/>
  <c r="O71" i="2"/>
  <c r="L71" i="2"/>
  <c r="I71" i="2"/>
  <c r="AB70" i="2"/>
  <c r="AA70" i="2"/>
  <c r="AA69" i="2" s="1"/>
  <c r="Y70" i="2"/>
  <c r="X70" i="2"/>
  <c r="W70" i="2"/>
  <c r="I70" i="2"/>
  <c r="F70" i="2"/>
  <c r="V69" i="2"/>
  <c r="V84" i="2" s="1"/>
  <c r="V9" i="2" s="1"/>
  <c r="U69" i="2"/>
  <c r="U84" i="2" s="1"/>
  <c r="T69" i="2"/>
  <c r="T84" i="2" s="1"/>
  <c r="T9" i="2" s="1"/>
  <c r="S69" i="2"/>
  <c r="R69" i="2"/>
  <c r="Q69" i="2"/>
  <c r="P69" i="2"/>
  <c r="N69" i="2"/>
  <c r="O69" i="2" s="1"/>
  <c r="M69" i="2"/>
  <c r="M84" i="2" s="1"/>
  <c r="K69" i="2"/>
  <c r="K84" i="2" s="1"/>
  <c r="J69" i="2"/>
  <c r="J84" i="2" s="1"/>
  <c r="J9" i="2" s="1"/>
  <c r="H69" i="2"/>
  <c r="G69" i="2"/>
  <c r="E69" i="2"/>
  <c r="D69" i="2"/>
  <c r="F69" i="2" s="1"/>
  <c r="AB68" i="2"/>
  <c r="AB67" i="2" s="1"/>
  <c r="AA68" i="2"/>
  <c r="Y68" i="2"/>
  <c r="Y67" i="2" s="1"/>
  <c r="X68" i="2"/>
  <c r="W68" i="2"/>
  <c r="O68" i="2"/>
  <c r="L68" i="2"/>
  <c r="I68" i="2"/>
  <c r="AA67" i="2"/>
  <c r="W67" i="2"/>
  <c r="O67" i="2"/>
  <c r="L67" i="2"/>
  <c r="I67" i="2"/>
  <c r="AB55" i="2"/>
  <c r="AA55" i="2"/>
  <c r="Y55" i="2"/>
  <c r="X55" i="2"/>
  <c r="Z55" i="2" s="1"/>
  <c r="W55" i="2"/>
  <c r="L55" i="2"/>
  <c r="I55" i="2"/>
  <c r="AB54" i="2"/>
  <c r="AA54" i="2"/>
  <c r="X54" i="2"/>
  <c r="W54" i="2"/>
  <c r="O54" i="2"/>
  <c r="L54" i="2"/>
  <c r="H54" i="2"/>
  <c r="Y54" i="2" s="1"/>
  <c r="AB53" i="2"/>
  <c r="AA53" i="2"/>
  <c r="Y53" i="2"/>
  <c r="Z53" i="2" s="1"/>
  <c r="X53" i="2"/>
  <c r="W53" i="2"/>
  <c r="I53" i="2"/>
  <c r="F53" i="2"/>
  <c r="AB52" i="2"/>
  <c r="AA52" i="2"/>
  <c r="Y52" i="2"/>
  <c r="X52" i="2"/>
  <c r="W52" i="2"/>
  <c r="I52" i="2"/>
  <c r="AB51" i="2"/>
  <c r="AB50" i="2" s="1"/>
  <c r="AA51" i="2"/>
  <c r="X51" i="2"/>
  <c r="W51" i="2"/>
  <c r="N51" i="2"/>
  <c r="L51" i="2"/>
  <c r="H51" i="2"/>
  <c r="I51" i="2" s="1"/>
  <c r="AA50" i="2"/>
  <c r="V50" i="2"/>
  <c r="U50" i="2"/>
  <c r="T50" i="2"/>
  <c r="S50" i="2"/>
  <c r="R50" i="2"/>
  <c r="Q50" i="2"/>
  <c r="P50" i="2"/>
  <c r="M50" i="2"/>
  <c r="K50" i="2"/>
  <c r="J50" i="2"/>
  <c r="G50" i="2"/>
  <c r="E50" i="2"/>
  <c r="F50" i="2" s="1"/>
  <c r="D50" i="2"/>
  <c r="AB49" i="2"/>
  <c r="AA49" i="2"/>
  <c r="Y49" i="2"/>
  <c r="X49" i="2"/>
  <c r="W49" i="2"/>
  <c r="O49" i="2"/>
  <c r="L49" i="2"/>
  <c r="I49" i="2"/>
  <c r="F49" i="2"/>
  <c r="AB48" i="2"/>
  <c r="AA48" i="2"/>
  <c r="Y48" i="2"/>
  <c r="X48" i="2"/>
  <c r="Z48" i="2" s="1"/>
  <c r="W48" i="2"/>
  <c r="I48" i="2"/>
  <c r="H48" i="2"/>
  <c r="V47" i="2"/>
  <c r="U47" i="2"/>
  <c r="T47" i="2"/>
  <c r="S47" i="2"/>
  <c r="R47" i="2"/>
  <c r="Q47" i="2"/>
  <c r="P47" i="2"/>
  <c r="N47" i="2"/>
  <c r="M47" i="2"/>
  <c r="K47" i="2"/>
  <c r="L47" i="2" s="1"/>
  <c r="J47" i="2"/>
  <c r="H47" i="2"/>
  <c r="G47" i="2"/>
  <c r="E47" i="2"/>
  <c r="D47" i="2"/>
  <c r="AB46" i="2"/>
  <c r="AA46" i="2"/>
  <c r="Y46" i="2"/>
  <c r="X46" i="2"/>
  <c r="W46" i="2"/>
  <c r="O46" i="2"/>
  <c r="L46" i="2"/>
  <c r="I46" i="2"/>
  <c r="F46" i="2"/>
  <c r="AB45" i="2"/>
  <c r="AA45" i="2"/>
  <c r="X45" i="2"/>
  <c r="W45" i="2"/>
  <c r="N45" i="2"/>
  <c r="O45" i="2" s="1"/>
  <c r="K45" i="2"/>
  <c r="L45" i="2" s="1"/>
  <c r="H45" i="2"/>
  <c r="H40" i="2" s="1"/>
  <c r="E45" i="2"/>
  <c r="E40" i="2" s="1"/>
  <c r="F40" i="2" s="1"/>
  <c r="AB44" i="2"/>
  <c r="AA44" i="2"/>
  <c r="Y44" i="2"/>
  <c r="X44" i="2"/>
  <c r="Z44" i="2" s="1"/>
  <c r="W44" i="2"/>
  <c r="O44" i="2"/>
  <c r="L44" i="2"/>
  <c r="I44" i="2"/>
  <c r="F44" i="2"/>
  <c r="AB43" i="2"/>
  <c r="AA43" i="2"/>
  <c r="Y43" i="2"/>
  <c r="X43" i="2"/>
  <c r="Z43" i="2" s="1"/>
  <c r="W43" i="2"/>
  <c r="O43" i="2"/>
  <c r="L43" i="2"/>
  <c r="I43" i="2"/>
  <c r="F43" i="2"/>
  <c r="AB42" i="2"/>
  <c r="AA42" i="2"/>
  <c r="Y42" i="2"/>
  <c r="X42" i="2"/>
  <c r="W42" i="2"/>
  <c r="I42" i="2"/>
  <c r="AB41" i="2"/>
  <c r="AA41" i="2"/>
  <c r="Y41" i="2"/>
  <c r="X41" i="2"/>
  <c r="X40" i="2" s="1"/>
  <c r="W41" i="2"/>
  <c r="O41" i="2"/>
  <c r="L41" i="2"/>
  <c r="I41" i="2"/>
  <c r="F41" i="2"/>
  <c r="V40" i="2"/>
  <c r="U40" i="2"/>
  <c r="T40" i="2"/>
  <c r="S40" i="2"/>
  <c r="R40" i="2"/>
  <c r="Q40" i="2"/>
  <c r="P40" i="2"/>
  <c r="N40" i="2"/>
  <c r="M40" i="2"/>
  <c r="K40" i="2"/>
  <c r="J40" i="2"/>
  <c r="L40" i="2" s="1"/>
  <c r="G40" i="2"/>
  <c r="D40" i="2"/>
  <c r="AB39" i="2"/>
  <c r="AA39" i="2"/>
  <c r="Y39" i="2"/>
  <c r="X39" i="2"/>
  <c r="W39" i="2"/>
  <c r="I39" i="2"/>
  <c r="AB38" i="2"/>
  <c r="AA38" i="2"/>
  <c r="Y38" i="2"/>
  <c r="X38" i="2"/>
  <c r="W38" i="2"/>
  <c r="I38" i="2"/>
  <c r="AA37" i="2"/>
  <c r="Y37" i="2"/>
  <c r="X37" i="2"/>
  <c r="X35" i="2" s="1"/>
  <c r="V37" i="2"/>
  <c r="U37" i="2"/>
  <c r="T37" i="2"/>
  <c r="S37" i="2"/>
  <c r="AB37" i="2" s="1"/>
  <c r="R37" i="2"/>
  <c r="I37" i="2"/>
  <c r="Y36" i="2"/>
  <c r="X36" i="2"/>
  <c r="V36" i="2"/>
  <c r="U36" i="2"/>
  <c r="U35" i="2" s="1"/>
  <c r="T36" i="2"/>
  <c r="T35" i="2" s="1"/>
  <c r="S36" i="2"/>
  <c r="R36" i="2"/>
  <c r="Q36" i="2"/>
  <c r="AB36" i="2" s="1"/>
  <c r="P36" i="2"/>
  <c r="P35" i="2" s="1"/>
  <c r="M36" i="2"/>
  <c r="L36" i="2"/>
  <c r="I36" i="2"/>
  <c r="V35" i="2"/>
  <c r="R35" i="2"/>
  <c r="Q35" i="2"/>
  <c r="N35" i="2"/>
  <c r="M35" i="2"/>
  <c r="M56" i="2" s="1"/>
  <c r="M8" i="2" s="1"/>
  <c r="K35" i="2"/>
  <c r="J35" i="2"/>
  <c r="H35" i="2"/>
  <c r="G35" i="2"/>
  <c r="G56" i="2" s="1"/>
  <c r="G8" i="2" s="1"/>
  <c r="E35" i="2"/>
  <c r="D35" i="2"/>
  <c r="D56" i="2" s="1"/>
  <c r="C24" i="2"/>
  <c r="W20" i="2"/>
  <c r="W18" i="2"/>
  <c r="W16" i="2"/>
  <c r="T15" i="2"/>
  <c r="S15" i="2"/>
  <c r="P15" i="2"/>
  <c r="M15" i="2"/>
  <c r="AA15" i="2" s="1"/>
  <c r="J15" i="2"/>
  <c r="S13" i="2"/>
  <c r="N13" i="2"/>
  <c r="T11" i="2"/>
  <c r="U9" i="2"/>
  <c r="M9" i="2"/>
  <c r="S84" i="2" l="1"/>
  <c r="S9" i="2" s="1"/>
  <c r="X79" i="2"/>
  <c r="S130" i="2"/>
  <c r="S10" i="2" s="1"/>
  <c r="T232" i="2"/>
  <c r="T13" i="2" s="1"/>
  <c r="AB315" i="2"/>
  <c r="Y35" i="2"/>
  <c r="AA40" i="2"/>
  <c r="Z72" i="2"/>
  <c r="Z247" i="2"/>
  <c r="Z249" i="2"/>
  <c r="W263" i="2"/>
  <c r="Z288" i="2"/>
  <c r="I35" i="2"/>
  <c r="I47" i="2"/>
  <c r="Y51" i="2"/>
  <c r="Y50" i="2" s="1"/>
  <c r="AB69" i="2"/>
  <c r="L94" i="2"/>
  <c r="X98" i="2"/>
  <c r="Z101" i="2"/>
  <c r="O105" i="2"/>
  <c r="Z106" i="2"/>
  <c r="L146" i="2"/>
  <c r="Z219" i="2"/>
  <c r="Z216" i="2" s="1"/>
  <c r="Z222" i="2"/>
  <c r="H242" i="2"/>
  <c r="Z246" i="2"/>
  <c r="F263" i="2"/>
  <c r="D315" i="2"/>
  <c r="D15" i="2" s="1"/>
  <c r="L285" i="2"/>
  <c r="X298" i="2"/>
  <c r="W305" i="2"/>
  <c r="S35" i="2"/>
  <c r="S56" i="2" s="1"/>
  <c r="S8" i="2" s="1"/>
  <c r="W37" i="2"/>
  <c r="Z39" i="2"/>
  <c r="Z46" i="2"/>
  <c r="AA47" i="2"/>
  <c r="W105" i="2"/>
  <c r="AA105" i="2"/>
  <c r="Z107" i="2"/>
  <c r="Z105" i="2" s="1"/>
  <c r="Z108" i="2"/>
  <c r="V163" i="2"/>
  <c r="V11" i="2" s="1"/>
  <c r="O152" i="2"/>
  <c r="Y183" i="2"/>
  <c r="I225" i="2"/>
  <c r="H263" i="2"/>
  <c r="I263" i="2" s="1"/>
  <c r="F264" i="2"/>
  <c r="E284" i="2"/>
  <c r="E315" i="2" s="1"/>
  <c r="E290" i="2"/>
  <c r="F290" i="2" s="1"/>
  <c r="Y291" i="2"/>
  <c r="Y290" i="2" s="1"/>
  <c r="AB298" i="2"/>
  <c r="I98" i="2"/>
  <c r="I105" i="2"/>
  <c r="AA174" i="2"/>
  <c r="I248" i="2"/>
  <c r="AA36" i="2"/>
  <c r="AA35" i="2" s="1"/>
  <c r="Z38" i="2"/>
  <c r="X73" i="2"/>
  <c r="L79" i="2"/>
  <c r="G130" i="2"/>
  <c r="G10" i="2" s="1"/>
  <c r="I106" i="2"/>
  <c r="Z152" i="2"/>
  <c r="I184" i="2"/>
  <c r="AB188" i="2"/>
  <c r="L225" i="2"/>
  <c r="Y243" i="2"/>
  <c r="Y242" i="2" s="1"/>
  <c r="AB242" i="2"/>
  <c r="Y252" i="2"/>
  <c r="Y295" i="2"/>
  <c r="Y294" i="2" s="1"/>
  <c r="Z304" i="2"/>
  <c r="N315" i="2"/>
  <c r="O36" i="2"/>
  <c r="Z36" i="2"/>
  <c r="R56" i="2"/>
  <c r="R8" i="2" s="1"/>
  <c r="Z42" i="2"/>
  <c r="Z96" i="2"/>
  <c r="Y141" i="2"/>
  <c r="I152" i="2"/>
  <c r="Y152" i="2"/>
  <c r="Z182" i="2"/>
  <c r="E242" i="2"/>
  <c r="F242" i="2" s="1"/>
  <c r="F243" i="2"/>
  <c r="AA315" i="2"/>
  <c r="L290" i="2"/>
  <c r="F295" i="2"/>
  <c r="Z297" i="2"/>
  <c r="G273" i="2"/>
  <c r="G14" i="2" s="1"/>
  <c r="R273" i="2"/>
  <c r="R14" i="2" s="1"/>
  <c r="S273" i="2"/>
  <c r="S14" i="2" s="1"/>
  <c r="AA256" i="2"/>
  <c r="I256" i="2"/>
  <c r="J273" i="2"/>
  <c r="J14" i="2" s="1"/>
  <c r="F256" i="2"/>
  <c r="Z257" i="2"/>
  <c r="AB256" i="2"/>
  <c r="W298" i="2"/>
  <c r="P273" i="2"/>
  <c r="P14" i="2" s="1"/>
  <c r="X252" i="2"/>
  <c r="W252" i="2"/>
  <c r="Z252" i="2"/>
  <c r="T273" i="2"/>
  <c r="T14" i="2" s="1"/>
  <c r="I252" i="2"/>
  <c r="U273" i="2"/>
  <c r="U14" i="2" s="1"/>
  <c r="F252" i="2"/>
  <c r="M273" i="2"/>
  <c r="M14" i="2" s="1"/>
  <c r="AA14" i="2" s="1"/>
  <c r="V273" i="2"/>
  <c r="V14" i="2" s="1"/>
  <c r="X248" i="2"/>
  <c r="AA248" i="2"/>
  <c r="AB248" i="2"/>
  <c r="Z251" i="2"/>
  <c r="Z248" i="2" s="1"/>
  <c r="Y248" i="2"/>
  <c r="AB15" i="2"/>
  <c r="AA242" i="2"/>
  <c r="W242" i="2"/>
  <c r="P232" i="2"/>
  <c r="P13" i="2" s="1"/>
  <c r="D232" i="2"/>
  <c r="R232" i="2"/>
  <c r="R13" i="2" s="1"/>
  <c r="Z227" i="2"/>
  <c r="Q232" i="2"/>
  <c r="Q13" i="2" s="1"/>
  <c r="G232" i="2"/>
  <c r="G13" i="2" s="1"/>
  <c r="AB220" i="2"/>
  <c r="W220" i="2"/>
  <c r="AA220" i="2"/>
  <c r="AA216" i="2"/>
  <c r="AB216" i="2"/>
  <c r="AB232" i="2" s="1"/>
  <c r="U232" i="2"/>
  <c r="U13" i="2" s="1"/>
  <c r="O216" i="2"/>
  <c r="M232" i="2"/>
  <c r="M13" i="2" s="1"/>
  <c r="Z217" i="2"/>
  <c r="Z189" i="2"/>
  <c r="U203" i="2"/>
  <c r="U12" i="2" s="1"/>
  <c r="L188" i="2"/>
  <c r="J203" i="2"/>
  <c r="J12" i="2" s="1"/>
  <c r="D203" i="2"/>
  <c r="D12" i="2" s="1"/>
  <c r="R203" i="2"/>
  <c r="R12" i="2" s="1"/>
  <c r="Z190" i="2"/>
  <c r="AA188" i="2"/>
  <c r="Z185" i="2"/>
  <c r="Z184" i="2" s="1"/>
  <c r="P203" i="2"/>
  <c r="P12" i="2" s="1"/>
  <c r="AA184" i="2"/>
  <c r="O184" i="2"/>
  <c r="T203" i="2"/>
  <c r="T12" i="2" s="1"/>
  <c r="V203" i="2"/>
  <c r="V12" i="2" s="1"/>
  <c r="AA178" i="2"/>
  <c r="X178" i="2"/>
  <c r="O203" i="2"/>
  <c r="AB178" i="2"/>
  <c r="Y178" i="2"/>
  <c r="S203" i="2"/>
  <c r="S12" i="2" s="1"/>
  <c r="Z179" i="2"/>
  <c r="M203" i="2"/>
  <c r="M12" i="2" s="1"/>
  <c r="I178" i="2"/>
  <c r="G203" i="2"/>
  <c r="G12" i="2" s="1"/>
  <c r="AB174" i="2"/>
  <c r="AB203" i="2" s="1"/>
  <c r="N12" i="2"/>
  <c r="P163" i="2"/>
  <c r="P11" i="2" s="1"/>
  <c r="E163" i="2"/>
  <c r="F163" i="2" s="1"/>
  <c r="S163" i="2"/>
  <c r="S11" i="2" s="1"/>
  <c r="U163" i="2"/>
  <c r="U11" i="2" s="1"/>
  <c r="L152" i="2"/>
  <c r="Q163" i="2"/>
  <c r="Q11" i="2" s="1"/>
  <c r="F146" i="2"/>
  <c r="I146" i="2"/>
  <c r="AB146" i="2"/>
  <c r="M163" i="2"/>
  <c r="M11" i="2" s="1"/>
  <c r="AA11" i="2" s="1"/>
  <c r="G163" i="2"/>
  <c r="G11" i="2" s="1"/>
  <c r="I11" i="2" s="1"/>
  <c r="O146" i="2"/>
  <c r="H163" i="2"/>
  <c r="H11" i="2" s="1"/>
  <c r="W146" i="2"/>
  <c r="I141" i="2"/>
  <c r="Z142" i="2"/>
  <c r="Z141" i="2" s="1"/>
  <c r="L163" i="2"/>
  <c r="L141" i="2"/>
  <c r="AA141" i="2"/>
  <c r="F141" i="2"/>
  <c r="O141" i="2"/>
  <c r="L11" i="2"/>
  <c r="AB141" i="2"/>
  <c r="AB163" i="2" s="1"/>
  <c r="N163" i="2"/>
  <c r="N11" i="2" s="1"/>
  <c r="R130" i="2"/>
  <c r="R10" i="2" s="1"/>
  <c r="F98" i="2"/>
  <c r="AA98" i="2"/>
  <c r="Z102" i="2"/>
  <c r="Z98" i="2" s="1"/>
  <c r="E130" i="2"/>
  <c r="E10" i="2" s="1"/>
  <c r="J130" i="2"/>
  <c r="J10" i="2" s="1"/>
  <c r="L10" i="2" s="1"/>
  <c r="T130" i="2"/>
  <c r="T10" i="2" s="1"/>
  <c r="O98" i="2"/>
  <c r="U130" i="2"/>
  <c r="U10" i="2" s="1"/>
  <c r="Z94" i="2"/>
  <c r="AA94" i="2"/>
  <c r="Y94" i="2"/>
  <c r="AA79" i="2"/>
  <c r="AB79" i="2"/>
  <c r="O73" i="2"/>
  <c r="P84" i="2"/>
  <c r="P9" i="2" s="1"/>
  <c r="AA9" i="2" s="1"/>
  <c r="I73" i="2"/>
  <c r="G84" i="2"/>
  <c r="G9" i="2" s="1"/>
  <c r="AB73" i="2"/>
  <c r="AB84" i="2" s="1"/>
  <c r="R84" i="2"/>
  <c r="R9" i="2" s="1"/>
  <c r="L73" i="2"/>
  <c r="Z74" i="2"/>
  <c r="Q84" i="2"/>
  <c r="Q9" i="2" s="1"/>
  <c r="W73" i="2"/>
  <c r="Z70" i="2"/>
  <c r="Z69" i="2" s="1"/>
  <c r="W69" i="2"/>
  <c r="J56" i="2"/>
  <c r="J8" i="2" s="1"/>
  <c r="X50" i="2"/>
  <c r="U56" i="2"/>
  <c r="U8" i="2" s="1"/>
  <c r="L50" i="2"/>
  <c r="W50" i="2"/>
  <c r="O47" i="2"/>
  <c r="AB47" i="2"/>
  <c r="W47" i="2"/>
  <c r="V56" i="2"/>
  <c r="V8" i="2" s="1"/>
  <c r="Y47" i="2"/>
  <c r="AA56" i="2"/>
  <c r="I40" i="2"/>
  <c r="W40" i="2"/>
  <c r="T56" i="2"/>
  <c r="T8" i="2" s="1"/>
  <c r="O40" i="2"/>
  <c r="AB40" i="2"/>
  <c r="AB35" i="2"/>
  <c r="O13" i="2"/>
  <c r="K56" i="2"/>
  <c r="X67" i="2"/>
  <c r="Z68" i="2"/>
  <c r="Z67" i="2" s="1"/>
  <c r="Z150" i="2"/>
  <c r="Z175" i="2"/>
  <c r="I284" i="2"/>
  <c r="N56" i="2"/>
  <c r="L84" i="2"/>
  <c r="O35" i="2"/>
  <c r="W35" i="2"/>
  <c r="Z37" i="2"/>
  <c r="Z35" i="2" s="1"/>
  <c r="F45" i="2"/>
  <c r="D130" i="2"/>
  <c r="W94" i="2"/>
  <c r="M130" i="2"/>
  <c r="M10" i="2" s="1"/>
  <c r="W98" i="2"/>
  <c r="Y146" i="2"/>
  <c r="W178" i="2"/>
  <c r="H203" i="2"/>
  <c r="J232" i="2"/>
  <c r="J13" i="2" s="1"/>
  <c r="X13" i="2" s="1"/>
  <c r="E273" i="2"/>
  <c r="X294" i="2"/>
  <c r="Z295" i="2"/>
  <c r="Z294" i="2" s="1"/>
  <c r="G315" i="2"/>
  <c r="G15" i="2" s="1"/>
  <c r="X15" i="2" s="1"/>
  <c r="E56" i="2"/>
  <c r="I54" i="2"/>
  <c r="X263" i="2"/>
  <c r="P56" i="2"/>
  <c r="P8" i="2" s="1"/>
  <c r="Z41" i="2"/>
  <c r="Y45" i="2"/>
  <c r="Y40" i="2" s="1"/>
  <c r="F47" i="2"/>
  <c r="H50" i="2"/>
  <c r="I50" i="2" s="1"/>
  <c r="N130" i="2"/>
  <c r="O94" i="2"/>
  <c r="AB94" i="2"/>
  <c r="AB130" i="2" s="1"/>
  <c r="W174" i="2"/>
  <c r="K232" i="2"/>
  <c r="I291" i="2"/>
  <c r="H290" i="2"/>
  <c r="I290" i="2" s="1"/>
  <c r="Q56" i="2"/>
  <c r="Q8" i="2" s="1"/>
  <c r="I45" i="2"/>
  <c r="X47" i="2"/>
  <c r="Z49" i="2"/>
  <c r="Z47" i="2" s="1"/>
  <c r="P130" i="2"/>
  <c r="P10" i="2" s="1"/>
  <c r="X141" i="2"/>
  <c r="X174" i="2"/>
  <c r="E178" i="2"/>
  <c r="F178" i="2" s="1"/>
  <c r="F183" i="2"/>
  <c r="I188" i="2"/>
  <c r="X146" i="2"/>
  <c r="Z149" i="2"/>
  <c r="Y203" i="2"/>
  <c r="N50" i="2"/>
  <c r="O50" i="2" s="1"/>
  <c r="O51" i="2"/>
  <c r="Z54" i="2"/>
  <c r="E84" i="2"/>
  <c r="X69" i="2"/>
  <c r="Z73" i="2"/>
  <c r="H130" i="2"/>
  <c r="Q130" i="2"/>
  <c r="Q10" i="2" s="1"/>
  <c r="AB10" i="2" s="1"/>
  <c r="AA163" i="2"/>
  <c r="X152" i="2"/>
  <c r="Q203" i="2"/>
  <c r="Q12" i="2" s="1"/>
  <c r="W184" i="2"/>
  <c r="Z188" i="2"/>
  <c r="V232" i="2"/>
  <c r="V13" i="2" s="1"/>
  <c r="Y216" i="2"/>
  <c r="Z221" i="2"/>
  <c r="Z220" i="2" s="1"/>
  <c r="X220" i="2"/>
  <c r="X242" i="2"/>
  <c r="Z244" i="2"/>
  <c r="K256" i="2"/>
  <c r="L256" i="2" s="1"/>
  <c r="Y259" i="2"/>
  <c r="Y256" i="2" s="1"/>
  <c r="L259" i="2"/>
  <c r="K315" i="2"/>
  <c r="L284" i="2"/>
  <c r="W188" i="2"/>
  <c r="D8" i="2"/>
  <c r="K9" i="2"/>
  <c r="L9" i="2" s="1"/>
  <c r="Z52" i="2"/>
  <c r="AA73" i="2"/>
  <c r="AA84" i="2" s="1"/>
  <c r="Z79" i="2"/>
  <c r="N84" i="2"/>
  <c r="Z104" i="2"/>
  <c r="Z103" i="2" s="1"/>
  <c r="Y105" i="2"/>
  <c r="X184" i="2"/>
  <c r="W216" i="2"/>
  <c r="Y220" i="2"/>
  <c r="O256" i="2"/>
  <c r="Y298" i="2"/>
  <c r="Z183" i="2"/>
  <c r="Z178" i="2" s="1"/>
  <c r="H232" i="2"/>
  <c r="I216" i="2"/>
  <c r="W36" i="2"/>
  <c r="L35" i="2"/>
  <c r="H84" i="2"/>
  <c r="I69" i="2"/>
  <c r="W79" i="2"/>
  <c r="W103" i="2"/>
  <c r="R163" i="2"/>
  <c r="R11" i="2" s="1"/>
  <c r="E203" i="2"/>
  <c r="Z176" i="2"/>
  <c r="X188" i="2"/>
  <c r="X216" i="2"/>
  <c r="Z225" i="2"/>
  <c r="L242" i="2"/>
  <c r="W256" i="2"/>
  <c r="Z291" i="2"/>
  <c r="Z290" i="2" s="1"/>
  <c r="Y69" i="2"/>
  <c r="Y84" i="2" s="1"/>
  <c r="X105" i="2"/>
  <c r="W225" i="2"/>
  <c r="Z262" i="2"/>
  <c r="Z261" i="2" s="1"/>
  <c r="Y264" i="2"/>
  <c r="Y263" i="2" s="1"/>
  <c r="X290" i="2"/>
  <c r="Z301" i="2"/>
  <c r="X94" i="2"/>
  <c r="F174" i="2"/>
  <c r="K178" i="2"/>
  <c r="X225" i="2"/>
  <c r="D273" i="2"/>
  <c r="X256" i="2"/>
  <c r="L69" i="2"/>
  <c r="Y98" i="2"/>
  <c r="Y130" i="2" s="1"/>
  <c r="L216" i="2"/>
  <c r="O242" i="2"/>
  <c r="D84" i="2"/>
  <c r="W284" i="2"/>
  <c r="Y285" i="2"/>
  <c r="Y284" i="2" s="1"/>
  <c r="Y315" i="2" s="1"/>
  <c r="Z299" i="2"/>
  <c r="W141" i="2"/>
  <c r="O178" i="2"/>
  <c r="I242" i="2"/>
  <c r="N263" i="2"/>
  <c r="O263" i="2" s="1"/>
  <c r="X284" i="2"/>
  <c r="F315" i="2" l="1"/>
  <c r="E15" i="2"/>
  <c r="F15" i="2" s="1"/>
  <c r="Z51" i="2"/>
  <c r="Z50" i="2" s="1"/>
  <c r="O11" i="2"/>
  <c r="AA12" i="2"/>
  <c r="F284" i="2"/>
  <c r="Z242" i="2"/>
  <c r="O315" i="2"/>
  <c r="N15" i="2"/>
  <c r="O15" i="2" s="1"/>
  <c r="Z243" i="2"/>
  <c r="X130" i="2"/>
  <c r="Y163" i="2"/>
  <c r="Z130" i="2"/>
  <c r="H273" i="2"/>
  <c r="H14" i="2" s="1"/>
  <c r="I14" i="2" s="1"/>
  <c r="AB56" i="2"/>
  <c r="AB14" i="2"/>
  <c r="AA273" i="2"/>
  <c r="K273" i="2"/>
  <c r="K14" i="2" s="1"/>
  <c r="L14" i="2" s="1"/>
  <c r="AB273" i="2"/>
  <c r="Y273" i="2"/>
  <c r="AA13" i="2"/>
  <c r="AA232" i="2"/>
  <c r="W232" i="2"/>
  <c r="O232" i="2"/>
  <c r="AA203" i="2"/>
  <c r="X12" i="2"/>
  <c r="S24" i="2"/>
  <c r="T24" i="2"/>
  <c r="AB12" i="2"/>
  <c r="O12" i="2"/>
  <c r="V24" i="2"/>
  <c r="AB11" i="2"/>
  <c r="E11" i="2"/>
  <c r="Z146" i="2"/>
  <c r="Z163" i="2" s="1"/>
  <c r="I163" i="2"/>
  <c r="X11" i="2"/>
  <c r="O163" i="2"/>
  <c r="AA130" i="2"/>
  <c r="AB132" i="2" s="1"/>
  <c r="L130" i="2"/>
  <c r="U24" i="2"/>
  <c r="AB9" i="2"/>
  <c r="X84" i="2"/>
  <c r="AB86" i="2" s="1"/>
  <c r="H56" i="2"/>
  <c r="X56" i="2"/>
  <c r="Y56" i="2"/>
  <c r="W56" i="2"/>
  <c r="W203" i="2"/>
  <c r="Z298" i="2"/>
  <c r="F203" i="2"/>
  <c r="E12" i="2"/>
  <c r="X273" i="2"/>
  <c r="X163" i="2"/>
  <c r="AB165" i="2" s="1"/>
  <c r="F273" i="2"/>
  <c r="E14" i="2"/>
  <c r="AA10" i="2"/>
  <c r="Z84" i="2"/>
  <c r="W13" i="2"/>
  <c r="F56" i="2"/>
  <c r="E8" i="2"/>
  <c r="W130" i="2"/>
  <c r="D10" i="2"/>
  <c r="I232" i="2"/>
  <c r="H13" i="2"/>
  <c r="L315" i="2"/>
  <c r="K15" i="2"/>
  <c r="L15" i="2" s="1"/>
  <c r="Z232" i="2"/>
  <c r="I203" i="2"/>
  <c r="H12" i="2"/>
  <c r="I12" i="2" s="1"/>
  <c r="H315" i="2"/>
  <c r="Z45" i="2"/>
  <c r="Z40" i="2" s="1"/>
  <c r="R24" i="2"/>
  <c r="W273" i="2"/>
  <c r="D14" i="2"/>
  <c r="W8" i="2"/>
  <c r="X8" i="2"/>
  <c r="Y232" i="2"/>
  <c r="L232" i="2"/>
  <c r="K13" i="2"/>
  <c r="L13" i="2" s="1"/>
  <c r="O130" i="2"/>
  <c r="N10" i="2"/>
  <c r="O10" i="2" s="1"/>
  <c r="P24" i="2"/>
  <c r="Z259" i="2"/>
  <c r="Z256" i="2" s="1"/>
  <c r="AB13" i="2"/>
  <c r="O56" i="2"/>
  <c r="N8" i="2"/>
  <c r="X315" i="2"/>
  <c r="AA317" i="2" s="1"/>
  <c r="X232" i="2"/>
  <c r="W15" i="2"/>
  <c r="W11" i="2"/>
  <c r="AB8" i="2"/>
  <c r="Q24" i="2"/>
  <c r="F130" i="2"/>
  <c r="Z285" i="2"/>
  <c r="Z284" i="2" s="1"/>
  <c r="Z315" i="2" s="1"/>
  <c r="J24" i="2"/>
  <c r="G24" i="2"/>
  <c r="D9" i="2"/>
  <c r="W84" i="2"/>
  <c r="K203" i="2"/>
  <c r="L178" i="2"/>
  <c r="I84" i="2"/>
  <c r="H9" i="2"/>
  <c r="I9" i="2" s="1"/>
  <c r="O84" i="2"/>
  <c r="N9" i="2"/>
  <c r="O9" i="2" s="1"/>
  <c r="W12" i="2"/>
  <c r="I130" i="2"/>
  <c r="H10" i="2"/>
  <c r="I56" i="2"/>
  <c r="H8" i="2"/>
  <c r="Z264" i="2"/>
  <c r="Z263" i="2" s="1"/>
  <c r="Z174" i="2"/>
  <c r="Z203" i="2" s="1"/>
  <c r="M24" i="2"/>
  <c r="E9" i="2"/>
  <c r="F84" i="2"/>
  <c r="L56" i="2"/>
  <c r="K8" i="2"/>
  <c r="L273" i="2"/>
  <c r="N273" i="2"/>
  <c r="X203" i="2"/>
  <c r="AB205" i="2" s="1"/>
  <c r="W163" i="2"/>
  <c r="AA8" i="2"/>
  <c r="W315" i="2"/>
  <c r="Z56" i="2" l="1"/>
  <c r="AB275" i="2"/>
  <c r="Z273" i="2"/>
  <c r="I273" i="2"/>
  <c r="AB234" i="2"/>
  <c r="Y11" i="2"/>
  <c r="Z11" i="2" s="1"/>
  <c r="F11" i="2"/>
  <c r="AA24" i="2"/>
  <c r="D24" i="2"/>
  <c r="W24" i="2" s="1"/>
  <c r="AB24" i="2"/>
  <c r="O8" i="2"/>
  <c r="Y13" i="2"/>
  <c r="Z13" i="2" s="1"/>
  <c r="I13" i="2"/>
  <c r="L8" i="2"/>
  <c r="H24" i="2"/>
  <c r="I24" i="2" s="1"/>
  <c r="I8" i="2"/>
  <c r="I315" i="2"/>
  <c r="H15" i="2"/>
  <c r="Y14" i="2"/>
  <c r="F14" i="2"/>
  <c r="X10" i="2"/>
  <c r="W10" i="2"/>
  <c r="F10" i="2"/>
  <c r="I10" i="2"/>
  <c r="Y10" i="2"/>
  <c r="L203" i="2"/>
  <c r="K12" i="2"/>
  <c r="L12" i="2" s="1"/>
  <c r="Y9" i="2"/>
  <c r="F9" i="2"/>
  <c r="Y8" i="2"/>
  <c r="Z8" i="2" s="1"/>
  <c r="F8" i="2"/>
  <c r="E24" i="2"/>
  <c r="X9" i="2"/>
  <c r="W9" i="2"/>
  <c r="X14" i="2"/>
  <c r="Z14" i="2" s="1"/>
  <c r="W14" i="2"/>
  <c r="F12" i="2"/>
  <c r="O273" i="2"/>
  <c r="N14" i="2"/>
  <c r="O14" i="2" s="1"/>
  <c r="N24" i="2" l="1"/>
  <c r="O24" i="2" s="1"/>
  <c r="Y12" i="2"/>
  <c r="Z12" i="2" s="1"/>
  <c r="Z10" i="2"/>
  <c r="F24" i="2"/>
  <c r="X24" i="2"/>
  <c r="K24" i="2"/>
  <c r="L24" i="2" s="1"/>
  <c r="Z9" i="2"/>
  <c r="I15" i="2"/>
  <c r="Y15" i="2"/>
  <c r="Z15" i="2" s="1"/>
  <c r="Z24" i="2" l="1"/>
  <c r="Y24" i="2"/>
</calcChain>
</file>

<file path=xl/comments1.xml><?xml version="1.0" encoding="utf-8"?>
<comments xmlns="http://schemas.openxmlformats.org/spreadsheetml/2006/main">
  <authors>
    <author>J_Fernandez</author>
  </authors>
  <commentList>
    <comment ref="M36" authorId="0" shapeId="0">
      <text>
        <r>
          <rPr>
            <b/>
            <sz val="9"/>
            <color indexed="81"/>
            <rFont val="Tahoma"/>
            <family val="2"/>
          </rPr>
          <t>J_Fernandez:</t>
        </r>
        <r>
          <rPr>
            <sz val="9"/>
            <color indexed="81"/>
            <rFont val="Tahoma"/>
            <family val="2"/>
          </rPr>
          <t xml:space="preserve">
 2% otros proyectos
</t>
        </r>
      </text>
    </comment>
    <comment ref="P36" authorId="0" shapeId="0">
      <text>
        <r>
          <rPr>
            <b/>
            <sz val="9"/>
            <color indexed="81"/>
            <rFont val="Tahoma"/>
            <family val="2"/>
          </rPr>
          <t>J_Fernandez:</t>
        </r>
        <r>
          <rPr>
            <sz val="9"/>
            <color indexed="81"/>
            <rFont val="Tahoma"/>
            <family val="2"/>
          </rPr>
          <t xml:space="preserve">
 Plan Regulador 50%, 
2%
 otros proyectos
</t>
        </r>
      </text>
    </comment>
    <comment ref="Q36" authorId="0" shapeId="0">
      <text>
        <r>
          <rPr>
            <b/>
            <sz val="9"/>
            <color indexed="81"/>
            <rFont val="Tahoma"/>
            <family val="2"/>
          </rPr>
          <t>J_Fernandez:</t>
        </r>
        <r>
          <rPr>
            <sz val="9"/>
            <color indexed="81"/>
            <rFont val="Tahoma"/>
            <family val="2"/>
          </rPr>
          <t xml:space="preserve">
7
% aplicación plan regulador
2% otros proyectos</t>
        </r>
      </text>
    </comment>
    <comment ref="R36" authorId="0" shapeId="0">
      <text>
        <r>
          <rPr>
            <b/>
            <sz val="9"/>
            <color indexed="81"/>
            <rFont val="Tahoma"/>
            <family val="2"/>
          </rPr>
          <t>J_Fernandez:</t>
        </r>
        <r>
          <rPr>
            <sz val="9"/>
            <color indexed="81"/>
            <rFont val="Tahoma"/>
            <family val="2"/>
          </rPr>
          <t xml:space="preserve">
2% otros proyectos 5% aplicación Plan Regulador</t>
        </r>
      </text>
    </comment>
    <comment ref="Q37" authorId="0" shapeId="0">
      <text>
        <r>
          <rPr>
            <b/>
            <sz val="9"/>
            <color indexed="81"/>
            <rFont val="Tahoma"/>
            <family val="2"/>
          </rPr>
          <t>J_Fernandez:</t>
        </r>
        <r>
          <rPr>
            <sz val="9"/>
            <color indexed="81"/>
            <rFont val="Tahoma"/>
            <family val="2"/>
          </rPr>
          <t xml:space="preserve">
Incluye Plan de comunicación
</t>
        </r>
      </text>
    </comment>
    <comment ref="B219" authorId="0" shapeId="0">
      <text>
        <r>
          <rPr>
            <b/>
            <sz val="9"/>
            <color indexed="81"/>
            <rFont val="Tahoma"/>
            <family val="2"/>
          </rPr>
          <t>J_Fernandez:</t>
        </r>
        <r>
          <rPr>
            <sz val="9"/>
            <color indexed="81"/>
            <rFont val="Tahoma"/>
            <family val="2"/>
          </rPr>
          <t xml:space="preserve">
Se elimina la meta</t>
        </r>
      </text>
    </comment>
    <comment ref="J258" authorId="0" shapeId="0">
      <text>
        <r>
          <rPr>
            <b/>
            <sz val="9"/>
            <color indexed="81"/>
            <rFont val="Tahoma"/>
            <family val="2"/>
          </rPr>
          <t>J_Fernandez:</t>
        </r>
        <r>
          <rPr>
            <sz val="9"/>
            <color indexed="81"/>
            <rFont val="Tahoma"/>
            <family val="2"/>
          </rPr>
          <t xml:space="preserve">
Se elimina esta meta</t>
        </r>
      </text>
    </comment>
  </commentList>
</comments>
</file>

<file path=xl/sharedStrings.xml><?xml version="1.0" encoding="utf-8"?>
<sst xmlns="http://schemas.openxmlformats.org/spreadsheetml/2006/main" count="1261" uniqueCount="569">
  <si>
    <t>OBJETIVO ESTRATEGICO</t>
  </si>
  <si>
    <t>ACCION ESTRATEGICA</t>
  </si>
  <si>
    <t>INDICADOR</t>
  </si>
  <si>
    <t>PERIODO EJECUCION</t>
  </si>
  <si>
    <t>RESPONSABLE</t>
  </si>
  <si>
    <t>SEGUIMIENTO</t>
  </si>
  <si>
    <t>CUMPLIDO A DIC.2012</t>
  </si>
  <si>
    <t>PENDIENTE</t>
  </si>
  <si>
    <t>META INCLUIDA 2013</t>
  </si>
  <si>
    <t>CUMPLIDO A DIC.2013</t>
  </si>
  <si>
    <t>META INCLUIDA 2014</t>
  </si>
  <si>
    <t>CUMPLIDO A DIC.2014</t>
  </si>
  <si>
    <t>META INCLUIDA 2015</t>
  </si>
  <si>
    <t>CUMPLIDO A DIC.2015</t>
  </si>
  <si>
    <t>PENDIENTE 2015</t>
  </si>
  <si>
    <t>META INCLUIDA 2016</t>
  </si>
  <si>
    <t>CUMPLIDO A DIC.2016</t>
  </si>
  <si>
    <t>PENDIENTE 2016</t>
  </si>
  <si>
    <t>INICIO</t>
  </si>
  <si>
    <t>FINAL</t>
  </si>
  <si>
    <t>Promover la gestión ambiental y el mejoramiento continuo de la calidad de vida de los heredianos</t>
  </si>
  <si>
    <t>Elaborar e implementar un Plan Cantonal de Manejo de Residuos Sólidos.</t>
  </si>
  <si>
    <r>
      <t xml:space="preserve">Un Plan Cantonal de Manejo de Residuos Sólidos formulado y aprobado al 30 de junio de 2013 y en </t>
    </r>
    <r>
      <rPr>
        <sz val="11"/>
        <color rgb="FFFF0000"/>
        <rFont val="Calibri"/>
        <family val="2"/>
        <scheme val="minor"/>
      </rPr>
      <t>implementación a partir de julio 2014.</t>
    </r>
  </si>
  <si>
    <t>Dirección Operativa, Ambiente</t>
  </si>
  <si>
    <t>Contratación de la Formulación y Elaboración del Plan Municipal para la Gestión Integral de Residuos PMGIR y los Reglamentos Municipales para la GIR</t>
  </si>
  <si>
    <t xml:space="preserve">Elaboración del Diagnostico de gestión de residuos en el Distrito de Vara Blanca
Elaboracion de los Reglamentos del Plan  Integral de Residuos Sólidos del Cantón
Implementación de dos programas contemplados dentro del Plan Integral de Residuos Sólidos del Cantón </t>
  </si>
  <si>
    <t xml:space="preserve">Implementación de dos programas contemplados dentro del Plan Integral de Residuos Sólidos del Cantón </t>
  </si>
  <si>
    <t>Cumplimiento 100%</t>
  </si>
  <si>
    <t>Implementación de un programa de Educación Ciudadana mediante la distribución de material educativo en diferentes formatos, como parte del Plan Municipal para la Gestión Integral de Residuos Sólidos
Generación e Implementación de un Sistema de incetivos municipales como parte del Plan Municipal para la Gestión Integral de Residuos Sólidos
Impulsar sistemas alternativos para la recolección selectiva de residuos valorizables, como parte del Plan Municipal para la Gestión Integral de Residuos Sólidos</t>
  </si>
  <si>
    <t>Realizar 20 capacitaciones (charlas, talleres, capacitaciones) anuales para toda la ciudadanía del Cantón, sobre la Gestión Integral de residuos sólidos, como parte del Plan Municipal para la Gestión Integral de Residuos Sólidos
Generación e Implementación de un Sistema de incentivos municipales como parte del Plan Municipal para la Gestión Integral de Residuos Sólidos</t>
  </si>
  <si>
    <t>Lograr el ordenamiento territorial y desarrollo urbano sostenible del cantón primero de Heredia</t>
  </si>
  <si>
    <t>Lograr el ordenamiento territorial y desarrollo urbano sostenible del cantón primero Heredia.</t>
  </si>
  <si>
    <r>
      <t xml:space="preserve">Un Plan de Ordenamiento Territorial y un Plan Regulador aprobados a diciembre de </t>
    </r>
    <r>
      <rPr>
        <sz val="11"/>
        <color rgb="FFFF0000"/>
        <rFont val="Calibri"/>
        <family val="2"/>
        <scheme val="minor"/>
      </rPr>
      <t>2016</t>
    </r>
    <r>
      <rPr>
        <sz val="11"/>
        <rFont val="Calibri"/>
        <family val="2"/>
        <scheme val="minor"/>
      </rPr>
      <t xml:space="preserve"> y en implementación a partir de enero </t>
    </r>
    <r>
      <rPr>
        <sz val="11"/>
        <color rgb="FFFF0000"/>
        <rFont val="Calibri"/>
        <family val="2"/>
        <scheme val="minor"/>
      </rPr>
      <t xml:space="preserve">2017 </t>
    </r>
    <r>
      <rPr>
        <sz val="11"/>
        <rFont val="Calibri"/>
        <family val="2"/>
        <scheme val="minor"/>
      </rPr>
      <t>(Supeditado a la aprobación del Plan Regional).(reprogramado)</t>
    </r>
  </si>
  <si>
    <t>Dirección Operativa</t>
  </si>
  <si>
    <t>Tramitar para su aprobación el Plan Regulador del Cantón de Heredia, ante el INVU y SETENA, y posteriormente su publicación en Gaceta</t>
  </si>
  <si>
    <t>REPROGRAMAN</t>
  </si>
  <si>
    <t>Se está solicitando reprogramación</t>
  </si>
  <si>
    <t>NO APLICA</t>
  </si>
  <si>
    <r>
      <t xml:space="preserve">Un plan de comunicación sobre el Plan de Ordenamiento Territorial y Plan Regulador formulado a diciembre </t>
    </r>
    <r>
      <rPr>
        <sz val="11"/>
        <color rgb="FFFF0000"/>
        <rFont val="Calibri"/>
        <family val="2"/>
        <scheme val="minor"/>
      </rPr>
      <t xml:space="preserve">2017 </t>
    </r>
    <r>
      <rPr>
        <sz val="11"/>
        <rFont val="Calibri"/>
        <family val="2"/>
        <scheme val="minor"/>
      </rPr>
      <t xml:space="preserve">y en implementación a partir de enero </t>
    </r>
    <r>
      <rPr>
        <sz val="11"/>
        <color rgb="FFFF0000"/>
        <rFont val="Calibri"/>
        <family val="2"/>
        <scheme val="minor"/>
      </rPr>
      <t>2018</t>
    </r>
    <r>
      <rPr>
        <sz val="11"/>
        <rFont val="Calibri"/>
        <family val="2"/>
        <scheme val="minor"/>
      </rPr>
      <t>. (Supeditado a la aprobación del Plan Regional)(reprogramado)</t>
    </r>
  </si>
  <si>
    <t>Elaborar un Plan de Comunicación sobre el Plan de Ordenamiento Territorial y Plan Regulador.</t>
  </si>
  <si>
    <t xml:space="preserve">SE REPROGRAMA </t>
  </si>
  <si>
    <t>N/A</t>
  </si>
  <si>
    <t>Al menos el 10% anual de la población adulta del cantón tiene conocimiento del plan de ordenamiento territorial cantonal., una vez implementado el Plan de Comunicación</t>
  </si>
  <si>
    <t xml:space="preserve">LP 1.4.6.2.Al menos el 10% anual de la población adulta del cantón tiene conocimiento del plan de ordenamiento territorial cantonal una vez implementado el Plan de Comunicación. </t>
  </si>
  <si>
    <t>La huella constructiva no supera los 0,208 km2 construidos anualmente a partir de la aprobación del Plan Regulador.</t>
  </si>
  <si>
    <t>DIRECCION OPERACIONES</t>
  </si>
  <si>
    <t>LP 1.4.7.La huella constructiva no supera los 0,208 km2 construidos anualmente a partir de la aprobación del Plan Regulador.</t>
  </si>
  <si>
    <t>Fomentar un programa de recuperación de los ecosistemas naturales de las áreas de protección de ríos y áreas públicas del Cantón de Heredia.</t>
  </si>
  <si>
    <t>Un Plan de trabajo conjunto entre la Municipalidad y demás sectores relacionados formulado al 30 junio de 2012.</t>
  </si>
  <si>
    <t>DIRECCION OPERACIONES, AMBIENTE</t>
  </si>
  <si>
    <t>CUMPLIDO</t>
  </si>
  <si>
    <t>Un Programa de protección de ríos y áreas públicas ubicadas en el Cantón de Heredia, con especies 100% nativas, en implementación a partir de diciembre 2012.</t>
  </si>
  <si>
    <t>Realizara la eliminacion de los árboles que esten siendo un riesgo para la comunidad y que no aporten a la riquesa ecologica del canton 
Realizar la limpieza de 2 km anuales de los cauces de los cuerpos de agua superficiales en el catón central de Heredia</t>
  </si>
  <si>
    <t xml:space="preserve">Realizara la eliminacion de 25  árboles que esten siendo un riesgo para la comunidad y que no aporten a la riquesa ecologica del canton </t>
  </si>
  <si>
    <t>Reforestar 2 km anuales de las zona de proteccion de los ríos y parque municipales ubicados en la microcuencas más vulnerables del cantón 
Realizar la limpieza de 1 km anuales de los cauces de los cuerpos de agua superficiales en el catón central de Heredia</t>
  </si>
  <si>
    <t>Realizar la limpieza de 1 km anuales de los cauces de los cuerpos de agua superficiales en el catón central de Heredia</t>
  </si>
  <si>
    <t>Recuperados 25 km de zonas de protección de ríos y áreas públicas ubicadas en el Cantón de Heredia, en un plazo de 10 años a partir de mayo de 2013.</t>
  </si>
  <si>
    <t xml:space="preserve">Reforestar 2 km anuales de las zona de proteccion de los ríos y parque municipales ubicados en la microcuencas más vulnerables del cantón </t>
  </si>
  <si>
    <t xml:space="preserve">Reforestar 2 km anuales de las zona de proteccion de los ríos y parque municipales ubicados en la microcuencas más vulnerables del cantón 
</t>
  </si>
  <si>
    <t>Inventariar y gestionar soluciones para los focos de contaminación hídrica, atmosférica y visual del Cantón de Heredia</t>
  </si>
  <si>
    <t>Un Inventario de focos de contaminación hídrica, atmosférica y visual del Cantón de Heredia, coordinado con las diferentes instancias relacionadas a diciembre de 2013.</t>
  </si>
  <si>
    <t>Realizar un mapeo de focos de contaminación hídrica, atmosférica y visual del Cantón de Heredia, coordinado con el Ministerio de Salud.</t>
  </si>
  <si>
    <r>
      <t>Un Programa de saneamiento ambiental, con alcance en los aspectos hídricos; estudios concluidos al 2016, implementado a partir de julio de 2017.</t>
    </r>
    <r>
      <rPr>
        <sz val="11"/>
        <color rgb="FFFF0000"/>
        <rFont val="Calibri"/>
        <family val="2"/>
        <scheme val="minor"/>
      </rPr>
      <t>(SE ELIMINO META)</t>
    </r>
  </si>
  <si>
    <t>n/a</t>
  </si>
  <si>
    <t>Un plan de acción para mitigación de los focos contaminación del Cantón de Heredia, diseñado a marzo de 2014 y en implementación  a partir de setiembre de 2014.</t>
  </si>
  <si>
    <t>Crear un plan de acción para mitigación de los focos contaminación del Cantón de Heredia</t>
  </si>
  <si>
    <t>Realizar solicitud al MOPT mediante nota escrita, con el fin de modificar las paradas de bus y bajar la concentración de gases nocivos en los puntos de mayor concentración de contaminación atmosférica.</t>
  </si>
  <si>
    <t>Reducidos los focos de contaminación por gases en un 25% a diciembre de 2022.</t>
  </si>
  <si>
    <t xml:space="preserve">Realizar una propuesta con el fin de mitigar los puntos de contaminacion en el canton de Heredia </t>
  </si>
  <si>
    <t>Un Reglamento para la normalización y homogenización de la rotulación en el Cantón de Heredia, diseñado y aprobado a diciembre de 2014 y en implementación a partir de enero de 2016(reprogramado)</t>
  </si>
  <si>
    <t>REPROGRAMADO</t>
  </si>
  <si>
    <t>Diseñar un Reglamento para la normalización y homogenización de la rotulación en el Cantón de Heredia</t>
  </si>
  <si>
    <t>Cumplir el 100% acciones de implementación del reglamento de Normalización y homogenixación de la rotulación del Cantón de Heredia.</t>
  </si>
  <si>
    <t>Desarrollar un programa de comunicación y sensibilización en temas ambientales en la población del Cantón de Heredia.</t>
  </si>
  <si>
    <r>
      <t xml:space="preserve">Un programa de comunicación y sensibilización en temas ambientales formulado a marzo 2013 e </t>
    </r>
    <r>
      <rPr>
        <sz val="11"/>
        <color rgb="FFFF0000"/>
        <rFont val="Calibri"/>
        <family val="2"/>
        <scheme val="minor"/>
      </rPr>
      <t>iniciado a mayo 2013.</t>
    </r>
  </si>
  <si>
    <t>Formualar un programa de comunicación y sensibilización en temas ambientales</t>
  </si>
  <si>
    <t>Realizar 5  charas anuales sobre el tema de reciclaje y recurs hídrico</t>
  </si>
  <si>
    <t>Realizar 4  charas anuales sobre el tema de reciclaje y recurs hídrico</t>
  </si>
  <si>
    <t>Realizar 5  charlas anuales sobre el tema de reciclaje y recurso hídrico</t>
  </si>
  <si>
    <t>Al menos un 25% de la población del cantón toma conciencia de la importancia de los temas ambientales al tercer año de implementado el programa de comunicación y sensibilización.</t>
  </si>
  <si>
    <t>Realizar 4  charas anuales sobre el tema de reciclaje y recurs hídrico (No aplica para este año)
Realizar las acciones  necesarias para promover los PBAE en cada comunidad 
Implementar el 10% del Programa de comunicación y Sensibilización en temas ambientales</t>
  </si>
  <si>
    <t>Formular e implementar un plan de mantenimiento, mejoramiento, habilitación y embellecimiento de la infraestructura pública municipal.</t>
  </si>
  <si>
    <t>Al menos 3000 metros lineales del sistema de alcantarillado pluvial intervenido anualmente a partir de enero 2012.</t>
  </si>
  <si>
    <t xml:space="preserve">Sustitución de 500 metros de  tuberías pluvial.Suministro de Materiales y construcción de 5000 metros de cordón de caño en varios lugares del cantón de Heredia.(Mod. POA)(MP-4-2013)
Construcción de 1000  metros cordon de caño </t>
  </si>
  <si>
    <t>Sustitución de 500 metros de  tuberías pluvial.
Construcción de 5000 metros de cordón de caño en varios lugares del Cantón Central de Heredia durante el año 2014(Modificación del POA)</t>
  </si>
  <si>
    <t>Construcción de. 1000  metros de cordón de caño.Sustitución de 500 metros de tuberías pluvial.
Construcción de 12000 metros de cordón de caño, en varios lugares del cantón de Heredia durante el año 2015.</t>
  </si>
  <si>
    <t>Construcción de 10925 metros de  cordón y caño en varios lugares del Cantón Central de Heredia.</t>
  </si>
  <si>
    <t xml:space="preserve">Formular e implementar un Plan de Gestión Vial. </t>
  </si>
  <si>
    <r>
      <t xml:space="preserve">Un Plan Quinquenal de Red Vial Cantonal, formulado y aprobado a diciembre 2012 y </t>
    </r>
    <r>
      <rPr>
        <sz val="11"/>
        <color rgb="FFFF0000"/>
        <rFont val="Calibri"/>
        <family val="2"/>
        <scheme val="minor"/>
      </rPr>
      <t>en implementación a partir de enero 2013.</t>
    </r>
  </si>
  <si>
    <t>Suministro, acarreo, colocacion y acabado final de carpetas asfalticas en distintos lugares del cantón con el fin de cubrir 11,7 km; 3,3 km con la 8114</t>
  </si>
  <si>
    <t>Suministro, acarreo, colocacion y acabado final de carpetas asfalticas en distintos lugares del cantón con el fin de cubrir 13 km; 5,5 km con la 8114,86,66%</t>
  </si>
  <si>
    <t>Suministro, acarreo, colocación y acabado final de 11,8 km de  carpetas asfálticas en distintos lugares del Cantón a ejecutar con los recursos propios para el año 2016.uministro, acarreo, colocación y acabado final de 4,1 km de  carpetas asfálticas en distintos lugares del Cantón a ejecutar con los recursos Ley 8114  para el año 2016.</t>
  </si>
  <si>
    <t>INFRAESTRUCTURA</t>
  </si>
  <si>
    <r>
      <t xml:space="preserve">Un Plan de Gestión Vial formulado y aprobado a diciembre de 2013 y en implementación a partir de enero </t>
    </r>
    <r>
      <rPr>
        <sz val="11"/>
        <color rgb="FFFF0000"/>
        <rFont val="Calibri"/>
        <family val="2"/>
        <scheme val="minor"/>
      </rPr>
      <t>2016.(reprogramado</t>
    </r>
  </si>
  <si>
    <t>Elaborar un Plan de Gestión Vial</t>
  </si>
  <si>
    <t>A diciembre 2013 quedó adjudicado se tiene programado que esté ejecutado a abril 2014</t>
  </si>
  <si>
    <t>Iniciar el proceso de Implemetación del Plan de Gestión Vial</t>
  </si>
  <si>
    <t>Según oficio DIP-003-2015, se otrgó la orden de incio el 03/11/2014</t>
  </si>
  <si>
    <t>Implementacion de 2 estudios planificados en el Plan Vial.</t>
  </si>
  <si>
    <t>Un inventario anual de áreas públicas municipales por distrito realizado a partir de 2012.</t>
  </si>
  <si>
    <t>Dirección Operativa y Dirección de Servicios (Tributación y Catastro)</t>
  </si>
  <si>
    <r>
      <t xml:space="preserve">Un Plan Maestro de alcantarillado pluvial  municipal realizado a diciembre de </t>
    </r>
    <r>
      <rPr>
        <sz val="11"/>
        <color rgb="FFFF0000"/>
        <rFont val="Calibri"/>
        <family val="2"/>
        <scheme val="minor"/>
      </rPr>
      <t>2017. (REPROGRAMADO)</t>
    </r>
  </si>
  <si>
    <t>Un Plan Maestro de Alcantarillado Pluvial Municipal realizado a diciembre del 2022</t>
  </si>
  <si>
    <t>Al diciembre 2013 quedó adjudicado , se ejeuctará durante 2014</t>
  </si>
  <si>
    <t>Se contrató el estudio la orden de inicio se dio 10 de diiembre para entregar 21 setiembre 2015</t>
  </si>
  <si>
    <t>Continuar con la elaboración del Plan Maestro de Alcantarillado Pluvial Municipal</t>
  </si>
  <si>
    <t>Al menos 2 áreas públicas intervenidas anualmente a partir de enero de 2012.</t>
  </si>
  <si>
    <t>cumplido</t>
  </si>
  <si>
    <t>Remodelación, restauración y mobiliario de cuatro áreas públicas en los distristos de Heredia, San Francisco , Ulloa y Mereceses</t>
  </si>
  <si>
    <t>Remodelación, restauración y mobiliario de siete áreas públicas en los distritos de Heredia, San Francisco, Ulloa y Mercedes, asignados mediante un proceso participativo, solicitudes individuales y del Concejo Municipal</t>
  </si>
  <si>
    <t>Adjudicación y Construcción para remodelación, restauración y mobiliario en áreas públicas. de 10 áreas públicas del Cantón Central de Heredia, asignados mediante un proceso participativo, solicitudes individuales y del Concejo Municipal</t>
  </si>
  <si>
    <t>Formular y ejecutar el Plan de Gestión de Riesgos Naturales y Sociales.</t>
  </si>
  <si>
    <t>Un Plan de Gestión de Riesgos Naturales y Sociales formulado y aprobado a diciembre de 2013 y en implementación a partir de enero de 2014.</t>
  </si>
  <si>
    <t>Contratacón de la Formulación y Elaboración del Programa de Gestión Ambiental Institucional PGAI para cada uno de los edificios y sedes municipales</t>
  </si>
  <si>
    <t>Coordinación con la Comicion Local de Emergencia para realizar los primeros estudios para le plan de emergencias cantonal</t>
  </si>
  <si>
    <t xml:space="preserve">Según oficio DIP-GA-189-2013, se realizó proceso de especificaciones técncias y está proceso de contratación </t>
  </si>
  <si>
    <t xml:space="preserve">Coordinacion con la Comocion Local de Emergencia  Plan de Gestión de Riesgos Naturales y Sociales </t>
  </si>
  <si>
    <t>Dotar de implementos y materiales adecuados para la atención de emergencias a los miembros del CME 
.Realizar estudios técnicos que permitan tomar decisiones para la mitigación de riesgos y disminuir la vulnerabilidad de las familias del Cantón de Heredia y ser un insumo para la actualización del Plan de Emergencias del Cantón
Disponer de materiales y maquinaria para dar soporte en la atención de emergencias que se presenten en el Cantón de Heredia.</t>
  </si>
  <si>
    <t>Dentro de las acciones se tenía programado la compra de implementos y materiales para la atención de emergencias, pero en los  diferentes eventos suscitados en el año se han  utilizado los implementos que nos han facilitado la Comisión Nacional de Emergencias por lo que no se han comprado los implementos propios del Comité Municipal de Emergencia Cantonal.  Adicionalmente estaba programado la realización de estudios técnicos que permitan tomar decisiones para la mitigación de riesgos y disminuir la vulnerabilidad, los cuales no se han contratado debido a que se está en un proceso de diagnóstico para poder realizar la contratación</t>
  </si>
  <si>
    <t>Realizar estudios técnicos que permitan desarollar procesos de gestion de riesgo, disminuyendo la vulnerabilidad de las comunidades heredianas y que a su vez sean insumos para la actualización del Plan de Emergencia Cantonal.</t>
  </si>
  <si>
    <t>Una línea base e inventario de áreas vulnerables realizado a julio 2013.</t>
  </si>
  <si>
    <t xml:space="preserve">Un inventario  de los sitios mas vulnerables del canton </t>
  </si>
  <si>
    <t>Una comisión de gestión de riesgo local por distrito conformada a diciembre 2012 y en operación a partir de enero 2013.</t>
  </si>
  <si>
    <t>Existe la comisión y está liderada por la Vice Alcaldesa</t>
  </si>
  <si>
    <t>Un programa de formación de capacidades en gestión de riesgos locales formulado a julio 2013 y en implementación a partir de agosto 2013.</t>
  </si>
  <si>
    <t>Se encuentra incluido dentro del Plan de Emergencias</t>
  </si>
  <si>
    <t xml:space="preserve">Coordinacion con la Comocion Local de Emergencia  programa de formación de capacidades en gestión de riesgos locales </t>
  </si>
  <si>
    <t>Realizar mínimo un taller y/o actividad de capacitación al año en los distritos del Cantón que permitan mejorar las capacidades en la atención de emergencias</t>
  </si>
  <si>
    <t>Ralizar 1 taller por distrito y/o actividad de capacitación al año en los cinco distritos  del Cantón que permitan mejorar las condiciones de riego y vulnerabilidad de las comunidades.</t>
  </si>
  <si>
    <t>Al menos 50 personas capacitadas (10 por distrito) en gestión de riesgos locales a julio 2014.</t>
  </si>
  <si>
    <t xml:space="preserve">Realiar una taller de gestion de riesgo en los 4 distritos centrales del canton </t>
  </si>
  <si>
    <t>Está en proceso de contratación de una consultoría para que formule el Plan de Gestión de Riesgos y capacitae a la comunidad</t>
  </si>
  <si>
    <t>Al menos ocho proyectos adicionales se programan por año  con el fin de Mejorar y dar mantenimiento a la infraestructura pública, considerando las necesidades de toda la población herediana. A diciembre 2016</t>
  </si>
  <si>
    <t>Dir. Operativa (Coordinación)</t>
  </si>
  <si>
    <t>Ver Justificación Plan Mediano Plazo</t>
  </si>
  <si>
    <t>VER Plan Mediano Plazo</t>
  </si>
  <si>
    <t>Cumplimiento 82,38%</t>
  </si>
  <si>
    <t>Pendiente conclur:
Construcción puentes
Recarpeteo de calles
Restauración Mercado</t>
  </si>
  <si>
    <t>El proyecto  del Mercado se encuentra adjudicado, posee un avance de un 90% , toda la estructura de techo se encuentra pintada, ciertas áreas de la cubierta se encuentra cambiada las láminas esmaltadas, se ha producido atrasos por razones de lluvia y especialmente por los trameros que no han colaborado con el tema de la limpieza de la estructura de la cubierta y han solicitado que en este mes de diciembre no se trabaje en el proyecto ya que es el mes de mayor afluencia de persona y de ventas del mercado. El proyecto se concluye el 28 de Abril del 2016 para un pendiente del 10% de avance.</t>
  </si>
  <si>
    <t>Ver detalle en el área de inversion publica Plan de mediano Plazo</t>
  </si>
  <si>
    <t>Al menos dos proyectos  se programan por año para propiciar espacios de esparcimiento y recreación para el disfrute de toda la comunidad herediana.</t>
  </si>
  <si>
    <t>Lograr el fortalecimiento institucional de la Municipalidad de Heredia que le permita asumir el liderazgo en el desarrollo del Cantón de Heredia</t>
  </si>
  <si>
    <t>Desarrollar Políticas, estrategias y programas de dotación y desarrollo del talento humano.</t>
  </si>
  <si>
    <r>
      <t xml:space="preserve">Al menos una política de desarrollo del talento humano diseñada y en </t>
    </r>
    <r>
      <rPr>
        <sz val="11"/>
        <color rgb="FFFF0000"/>
        <rFont val="Calibri"/>
        <family val="2"/>
        <scheme val="minor"/>
      </rPr>
      <t>implementación a diciembre de 2012.</t>
    </r>
  </si>
  <si>
    <t>Dpto. Recursos Humanos</t>
  </si>
  <si>
    <t>Se crearon dos políticas , una en contratación de personal en puesto " no tradicionales" y otra política en Salud Ocupacional, se está a la espera de aprobación por parte del Concejo Municipal para su debida implementación.</t>
  </si>
  <si>
    <t>Implemenación del 45%  la  Política de desarrollo del talento humano .</t>
  </si>
  <si>
    <t>3.25.1.2. Implemenación del 45%  la  Política de desarrollo del talento humano .</t>
  </si>
  <si>
    <r>
      <t xml:space="preserve">Al menos una estrategia y programa de dotación y desarrollo del talento humano formulados y en </t>
    </r>
    <r>
      <rPr>
        <sz val="11"/>
        <color rgb="FFFF0000"/>
        <rFont val="Calibri"/>
        <family val="2"/>
        <scheme val="minor"/>
      </rPr>
      <t>operación a partir de enero de 2013.</t>
    </r>
  </si>
  <si>
    <t>Definir una estrategia y programa de dotación y desarrollo del talento humano formulados y en operación a partir de enero de 2013.</t>
  </si>
  <si>
    <t>Implementación a partir 2014</t>
  </si>
  <si>
    <t>Implementación del 50% de las estrategias y programas de dotación y desarrollo del talento humano.</t>
  </si>
  <si>
    <t xml:space="preserve"> Implementación del 50%  las, estrategias y programas  de dotación y desarrollo del talento humano</t>
  </si>
  <si>
    <t>Al menos 10% del RRHH Municipal capacitado y/o motivado anualmente como resultado de las políticas, estrategias y programas implementados, a partir de enero 2013.</t>
  </si>
  <si>
    <t>Realizar un estudio para determinar la motivación y satisfacción de los funcionarios municipales, con respecto a las políticas, estrategias y programas implementados.</t>
  </si>
  <si>
    <t>Implementación del 50%  las , estrategias y programas  de dotación y desarrollo del talento humano</t>
  </si>
  <si>
    <t>Un estudio de Clima Organización realizado a setiembre de 2012.</t>
  </si>
  <si>
    <t>set- 2012</t>
  </si>
  <si>
    <t>Un estudio de cargas de trabajo y productividad realizado a setiembre de 2012.</t>
  </si>
  <si>
    <t>Por falta de presupuesto esta meta no se pudo ejecutar en el año 2013, se ejecutará 2013</t>
  </si>
  <si>
    <t>Implementar programa de optimización de procesos y simplificación de trámites y requisitos de la gestión municipal.</t>
  </si>
  <si>
    <t>Un programa de optimización de procesos realizado al 30 de agosto de 2013.</t>
  </si>
  <si>
    <t>Realizar un programa de optimización de procesos realizado al 30 de agosto de 2013.</t>
  </si>
  <si>
    <t>Al menos el 10% de los macro-procesos de la gestión municipal optimizados a agosto 2013.</t>
  </si>
  <si>
    <t>Desarrolar e implementar medidas para optimizar los macro-prcesos  de la gestión muniicpal.</t>
  </si>
  <si>
    <t>Un programa de simplificación de trámites y requisitos implementado en la Municipalidad a diciembre 2013</t>
  </si>
  <si>
    <t>Realizar un programa de simplificación de trámites y requisitos implementado en la Municipalidad a diciembre 2013</t>
  </si>
  <si>
    <t>Implementar un programa efectivo de recaudación de impuestos municipales y gestión de cobro que genere recursos financieros suficientes para cubrir servicios de apoyo al plan de desarrollo de la Municipalidad de Heredia.</t>
  </si>
  <si>
    <t>Aumentados los Ingresos reales tributarios municipales en un 1% anual a partir de enero 2013.</t>
  </si>
  <si>
    <t>Dirección Financiera y Gestión de Cobro</t>
  </si>
  <si>
    <t>Mejora en un 10% anual los ingresos nominales de bienes inmuebles a partir de enero de 2013.</t>
  </si>
  <si>
    <t>Aumentar los Ingresos reales tributarios municipales en un 1% anual a partir de enero 2014.</t>
  </si>
  <si>
    <t>Aumentar los Ingresos reales tributarios municipales en un 1% anual a partir de enero 2015</t>
  </si>
  <si>
    <t>Una base de datos actualizada y depurada  a partir de diciembre de  2012.</t>
  </si>
  <si>
    <t>Se realizó una depuración donde se revisron fincas con valor cero sin medidas , pero el trabajo es demasiado amplio, ya que se detectaron problemas con cédulas y una serie de fallecidos, que poseen cobros para lo cula se deben de abrir procesos nortuales, por lo que el trabajo no se concluyó y más bien dicha depuración se presentó como parte de un plan ante la CGR.</t>
  </si>
  <si>
    <t>Actualizar 1000 registros de la base de datos durante el año 2013</t>
  </si>
  <si>
    <t>Reducida la morosidad en el pago de tributos municipales en un1% anual a partir de diciembre de 2013.</t>
  </si>
  <si>
    <t>Reducida la morosidad en el pago de tributos municipales en un 1% anual a partir de diciembre de 2013.</t>
  </si>
  <si>
    <t>Fortalecer el sistema de información y comunicación Municipal.</t>
  </si>
  <si>
    <t xml:space="preserve">Un Sistema Informático Integrado Municipal en implementación a partir de junio de 2012.  </t>
  </si>
  <si>
    <t>Direcciones Municipales</t>
  </si>
  <si>
    <t>Se trabajó en la implementación y se avanzó en direrentes áreas , pero no se logró su implementación total , por disposición CGR, hasta noviembre del 2014 y genera informes a los 15 días , se está trabajando para bajar el plazo</t>
  </si>
  <si>
    <r>
      <t>Un sistema de información gerencial en implementación efectiva a partir de enero 2014</t>
    </r>
    <r>
      <rPr>
        <sz val="11"/>
        <color rgb="FFFF0000"/>
        <rFont val="Calibri"/>
        <family val="2"/>
        <scheme val="minor"/>
      </rPr>
      <t>.(ELIMINADA)</t>
    </r>
  </si>
  <si>
    <t>ELIMINADA</t>
  </si>
  <si>
    <t>SE VA A ELIMINAR</t>
  </si>
  <si>
    <t>El sistema de información genera mensualmente los reportes de gestión contable y presupuestaria a los 8 días una vez finalizado cada periodo de gestión mensual.</t>
  </si>
  <si>
    <t>el sistema sí genera reportes, pero se está en la etapa de implentación</t>
  </si>
  <si>
    <t xml:space="preserve">Realizar la emisión de Estados Financieros Mensuales,  por medio del registro de todos los asientos correspondientes a las transacciones de cada mes, y así mantener un sistema de información que permita y genere información veraz y confiable para ayudar en la toma de decisiones. </t>
  </si>
  <si>
    <t>Realizar la emisiòn de los Estados Financieros Mensuales, por medio del registro de todos los asientos correspondientes a las transacciones de cada mes y asì mantener un sistema de informaciòn que permita y genere informaciòn veraz y confiable para ayudar en la toma de decisiones</t>
  </si>
  <si>
    <t>Cumplimeinto 75%</t>
  </si>
  <si>
    <t>Actualización del sistema informatico utilizado.</t>
  </si>
  <si>
    <t>Un sistema de información geográfica, implementado a partir de diciembre de 2017.</t>
  </si>
  <si>
    <t>Fortalecer los vínculos y alianzas estratégicas de la municipalidad con otros entes públicos y privados.</t>
  </si>
  <si>
    <t>Al menos una nueva alianza anual establecida formalmente con un ente público o privado a partir de enero 2012.</t>
  </si>
  <si>
    <t>Una alianza público privada constituida para liderar un programa de impulso de emprendedurismo local a junio 2014.(RH)</t>
  </si>
  <si>
    <t>se esta reprogramando</t>
  </si>
  <si>
    <t>Lograr  establecer una alianza ya sea con una entidad publica o privada que permita mejorar las labores que brinde el municipio</t>
  </si>
  <si>
    <t>Lograr  establecer una alianza ya sea con una entidad publica o privada que permita mejorar las labores que brinde el municipio.</t>
  </si>
  <si>
    <t xml:space="preserve"> Realizar al menos 24 acciones estratégicas que promuevan el desarrollo organizacional y la profesionalización del personal</t>
  </si>
  <si>
    <t>Direcciones y Jefaturas</t>
  </si>
  <si>
    <t>Ver justificaciones Plan de Mediano Plazo</t>
  </si>
  <si>
    <t>ver plan de Mediano Plazo</t>
  </si>
  <si>
    <t>Cumplimiento 79%</t>
  </si>
  <si>
    <t>Ver justificación evaluacion mediano plazo</t>
  </si>
  <si>
    <t>El proceso de actualización de los activos se atrasó por el proceso de definición de especificaciones y técnicas y contratación de los perítos que actualizarian el vaoo de las carreteras y puentes.
Además durante el  III trimestre no se pudo coordinar la reunión d ela comisión mixta para la valoración de la política de Equidad de Género.</t>
  </si>
  <si>
    <t>Ver detalle Plan de mediano plazo</t>
  </si>
  <si>
    <t>Fortalecer la seguridad ciudadana del Cantón Primero de Heredia mediante un programa integral de prevención y atención</t>
  </si>
  <si>
    <t>Fomentar la coordinación de programas preventivos y correctivos en materia de seguridad con instituciones públicas, entidades privadas y grupos organizados de la sociedad civil.</t>
  </si>
  <si>
    <t>Un plan integral de programas preventivos en materia de seguridad, formulado y aprobado por las entidades relacionadas a diciembre 2013.</t>
  </si>
  <si>
    <t>Policía Municipal</t>
  </si>
  <si>
    <t>Realizar una política de seguridad Cantonal que incluya un  plan integral de programas preventivos en materia de seguridad</t>
  </si>
  <si>
    <t xml:space="preserve">Una de las metas es el plan cantonal de Seguridad Ciudadana, el cual por el cambio de jefatura del mes de agosto  y reestructuración del mismo departamento, no se pudo lograr realizar  a partir del mes de diciembre se realizo un alance con el vice ministerio de justicia y paz para realizar en coordinación  el plan ya planificado, el cual el compañero Hans bolaños y Nury Camacho están trabajando con el mencionado proyecto. </t>
  </si>
  <si>
    <t>Pendiente</t>
  </si>
  <si>
    <t>proceso formulación</t>
  </si>
  <si>
    <t>Al menos 11 charlas sobre seguridad comunitaria impartidas por distrito, por semestre, a partir de enero 2012.</t>
  </si>
  <si>
    <t>Realizar  22 capacitaciones anuales en comunidades "Ojos y Oídos".</t>
  </si>
  <si>
    <t>Realizar  5 capacitaciones anuales en comunidades "Ojos y Oídos" que involucra al menos 10 reuniones con cada comunidad y se capacitan al menos 15 personas por comunidad.</t>
  </si>
  <si>
    <t>Realizar 12 reuniones anuales con las comunidades</t>
  </si>
  <si>
    <t>Realizar cinco capacitaciones anuales en comunidades "Ojos y Oídos".</t>
  </si>
  <si>
    <t>Se constituye al menos un Comité de Barrios Organizados de "Ojos y oídos" contra la delincuencia, por distrito, por semestre, a partir de enero de 2013.</t>
  </si>
  <si>
    <t>Constituir 9  Comités de Barrios Organizados de "Ojos y oídos" contra la delincuencia.</t>
  </si>
  <si>
    <t>Constituir al  menos un Comité de Barrios Organizados de "Ojos y oídos" contra la delincuencia, por semestre</t>
  </si>
  <si>
    <t>Al menos 15 personas graduadas en seguridad ciudadana por distrito, por semestre, a partir de junio 2012.</t>
  </si>
  <si>
    <t>Graduar al menos 60 personas en seguridad ciudadana  por semestre.</t>
  </si>
  <si>
    <t>Graduar al menos 15 personas en seguridad ciudadana por distrito, por semestre</t>
  </si>
  <si>
    <t>Ampliar la cobertura del sistema de vigilancia ciudadana.</t>
  </si>
  <si>
    <t>Un plan integral de infraestructura en materia de seguridad, formulado y aprobado por las entidades relacionadas a junio 2014.</t>
  </si>
  <si>
    <t>Formular un Plan Integral de Infraestructura en materia de Seguridad</t>
  </si>
  <si>
    <t>Al menos 20  cámaras de seguridad instaladas y distribuidas en las zonas de mayor incidencia delictiva, por semestre a partir de enero de 2014, hasta 2017. (A partir de constituida la Empresa Seguridad Digital)</t>
  </si>
  <si>
    <t>Coordinar con la Alcaldía la implementación paulatina de cámaras de seguridad en todo el cantón.</t>
  </si>
  <si>
    <t>Realizar las gestiones para la compra de cámaras de seguridad solicitadas por la comunidad por medio del proceso de Presupuesto Participativo.</t>
  </si>
  <si>
    <t>Al menos el 25% de los policías municipales fortalecen su capacidad técnica y operativa por medio de capacitaciones especializadas, semestralmente a partir de enero de 2013.</t>
  </si>
  <si>
    <t>Realizar 4 capacitaciones anuales  para los funcionarios de la Policía Municipal</t>
  </si>
  <si>
    <t>Realizar al menos 2 capacitaciones por semestres  que fortalezcan la capacidad técnica y operativa de los Policías por  semestralmente a partir de enero de 2013.</t>
  </si>
  <si>
    <t xml:space="preserve">Coordinar  cuatro  capacitaciones que fortalezcan la capacidad técnica y operativa de los Policías </t>
  </si>
  <si>
    <t>Coordinar cuatro  capacitaciones que fortalezcan la capacidad técnica y operativa de los Policías por  semestralmente</t>
  </si>
  <si>
    <t>SEGURIDAD CIUDADANA</t>
  </si>
  <si>
    <t>Formular e impulsar políticas de seguridad cantonal para que sean de conocimiento y aplicación de todos los habitantes.</t>
  </si>
  <si>
    <t>Una política integral de seguridad cantonal formulada y aprobada por todas las Entidades relacionadas a diciembre de 2013.</t>
  </si>
  <si>
    <t>proceso</t>
  </si>
  <si>
    <t>Un estudio que identifique las zonas de mayor incidencia delictiva para cada unos de los distritos a diciembre de 2012.</t>
  </si>
  <si>
    <t>No se realizó el estudio debido a que se cuenta con el estudio que remite el OIJ y con el fin de no dupliar esfuerzo se trabaja con esa información. Se indica como cumplida debido a que  la información existe lo que vario fue quien la ejecutó</t>
  </si>
  <si>
    <t>Implementación del 33% delplan de comunicación y educación a la población por medio de la realización de 8 charlas( se reprogramó)</t>
  </si>
  <si>
    <t>REPROGRAMAR</t>
  </si>
  <si>
    <t>Implementación del 33% delplan de comunicación y educación a la población para la aplicación de la política de seguridad cantonal .</t>
  </si>
  <si>
    <t>Formular e impulsar un programa de atención integral para el combate a las adicciones y el rescate  social de personas en condición de indigencia y con problemas de adicción.</t>
  </si>
  <si>
    <r>
      <t>Un plan integral en materia de atención a las adicciones y prevención social,  formulado y aprobado por las entidades relacionadas a diciembre de 2014 e implementado a partir de enero de</t>
    </r>
    <r>
      <rPr>
        <sz val="11"/>
        <color rgb="FFFF0000"/>
        <rFont val="Calibri"/>
        <family val="2"/>
        <scheme val="minor"/>
      </rPr>
      <t xml:space="preserve"> 2016. reprogramada</t>
    </r>
  </si>
  <si>
    <t>Vice-alcaldía (Coordinación) la Policía Municipal</t>
  </si>
  <si>
    <t>Coordinar con la Vice Alcaldía la Formulación de   un  plan integral en materia de atención a las adicciones y prevención social</t>
  </si>
  <si>
    <t>Implementación del 26%  del  plan integral en materia de atención a las adicciones y prevención social en coordinación con la Vice Alcaldía</t>
  </si>
  <si>
    <t>Esta meta no se ha podido implementar debdio a que no se ha formulado el Plan, la Vice Alcaldía ha colaborado con el IAFA de acuerdo al plan que tienen ellos.</t>
  </si>
  <si>
    <t>Implementación del 26%  del  plan integral en materia de atención a las adicciones y prevención social</t>
  </si>
  <si>
    <t>Un Centro de Desintoxicación construido e implementado a partir del enero de 2018.</t>
  </si>
  <si>
    <t>Un albergue para la atención de personas en estado de indigencia construido e implementado a diciembre de 2019.</t>
  </si>
  <si>
    <t>Realizar al menos cuatro proyectos que fomenten la coordinación de los programas preventivos y correctivos en materia de seguridad</t>
  </si>
  <si>
    <t>VER PLAN DE MEDIANDO PLAZO</t>
  </si>
  <si>
    <t>Cumplimiento 75%</t>
  </si>
  <si>
    <t>Ver detalle Plan de desarrollo mediano plazo</t>
  </si>
  <si>
    <t>Propiciar el desarrollo económico local en los distritos del Cantón Primero de Heredia</t>
  </si>
  <si>
    <t>Promover la creación de polos de desarrollo cantonal.</t>
  </si>
  <si>
    <t>Una estrategia para la promoción de un polo de desarrollo diseñada a diciembre de 2013 y en implementación a partir de enero 2014.</t>
  </si>
  <si>
    <t>Alcaldía,  RRHH</t>
  </si>
  <si>
    <t xml:space="preserve">Crear un estrategia para la promoción de un polo de desarrollo </t>
  </si>
  <si>
    <t>De acuerdo a lo que indica el Jefe de RH en ofiico TH-15-2014, esta meta está en proceso , se coordinará con distitnas áreas d la institución para desarrollar la estrategia y la alianza.</t>
  </si>
  <si>
    <t xml:space="preserve">6.4.1.2. Implementar   del  27% una estrategia para la promoción de un polo de desarrollo </t>
  </si>
  <si>
    <t>Una alianza con al menos una institución pública y una cámara empresarial para la promoción de un polo de desarrollo lograda a  diciembre 2013.</t>
  </si>
  <si>
    <t xml:space="preserve">Realizar una alianza con al menos una institución pública y una cámara empresarial para la promoción de un polo de desarrollo </t>
  </si>
  <si>
    <t>reprogramo</t>
  </si>
  <si>
    <t>Al menos una acción de promoción para la creación de un polo de desarrollo ejecutada anualmente a partir de enero de 2014</t>
  </si>
  <si>
    <t>6.4.1.4. Al menos una acción de promoción para la creación de un polo de desarrollo ejecutada anualmente a partir de enero de 2014</t>
  </si>
  <si>
    <t xml:space="preserve"> Formular y gestionar un programa de impulso del emprendedurismo local</t>
  </si>
  <si>
    <t>Un programa de impulso al emprendedurismo local formulado y aprobado a diciembre del 2013 .(reprogramdo)</t>
  </si>
  <si>
    <t>Alcaldía (Coordinación), Dirección de Servicios y Gestión de Ingresos, RHH</t>
  </si>
  <si>
    <t>Un programa de impulso al emprendedurismo local formulado y aprobado a diciembre del 2013 y en implementación de enero 2014 a diciembre 2022.</t>
  </si>
  <si>
    <t>proceso eliminación</t>
  </si>
  <si>
    <r>
      <t>Un programa de fortalecimiento del Campo Ferial en Mercedes Norte, dirigido al desarrollo de capacidades del "Mercado de personas emprendedoras" formulado a diciembre 2016 y en implementación a partir de enero del 2017.</t>
    </r>
    <r>
      <rPr>
        <sz val="11"/>
        <color rgb="FFFF0000"/>
        <rFont val="Calibri"/>
        <family val="2"/>
        <scheme val="minor"/>
      </rPr>
      <t>ELIMINADA</t>
    </r>
  </si>
  <si>
    <t>Un programa de fortalecimiento del Campo Ferial en Mercedes Norte, dirigido al desarrollo de capacidades del "Mercado de personas emprendedoras" formulado a diciembre 2013 y en implementación a partir de enero del 2014.</t>
  </si>
  <si>
    <t>REPROGRAMADA</t>
  </si>
  <si>
    <t>Una alianza público privada constituida para liderar un programa de impulso de emprendedurismo local a junio 2015.</t>
  </si>
  <si>
    <t>Una alianza público privada constituida para liderar un programa de impulso de emprendedurismo local a junio 2014.</t>
  </si>
  <si>
    <t>Gestionar una alianza publico privada para propiciar y promover el fortalecimiento del enprendedurismo local</t>
  </si>
  <si>
    <t>Al menos una gestión anual de recursos no reembolsables para apoyar un programa de impulso de emprendedurismo local realizada en 2012.</t>
  </si>
  <si>
    <t>Al menos una gestión anual de recursos no reembolsables para apoyar un programa de impulso de emprendedurismo local realizada a partir de enero 2012.</t>
  </si>
  <si>
    <t>Realizar al  menos realizar cuatro proyectos que amplien las posibiliades laborales y creen mecanismos que faciliten la creación de pequeñas y medianas empresas</t>
  </si>
  <si>
    <t>Ver detalle Plan Mediano Plazo</t>
  </si>
  <si>
    <t>VER PLAN MEDIANO PLAZO</t>
  </si>
  <si>
    <t xml:space="preserve">Realizar 2 capacitaciones anuales de acuerdo a las necesidades laborales del cantón
Realizar una capacitación  anual sobre la creación de pequeñas y medianas empresas
Dar seguimiento al  Programa con enfoque de género para la Atención Integral de Personas Emprendedoras del Cantón .
Implementar un Programa con enfoque de género para la Atención Integral de Personas Emprendedoras del Cantón que integre mecanismos de identificación y seguimiento para la creación de pequeñas empresas </t>
  </si>
  <si>
    <t>Coordinar al menos una vez al año el proceso de Presupuesto Participativo</t>
  </si>
  <si>
    <t>Coordinar el Proceso de Presupuesto Participativo</t>
  </si>
  <si>
    <t>Coordinar  el proceso de Presupuesto Participativo para la asignación de recursos para el año 2016</t>
  </si>
  <si>
    <t>Realizar una capacitación de las Asociaciones de Desarrollo y Concejos de Distrito en temas de elaboración de proyectos con perspectiva de género.</t>
  </si>
  <si>
    <t xml:space="preserve"> Realizar al menos dos actividades anuales que promuevan  la actividad turística, ecológica, artesanal y cultural</t>
  </si>
  <si>
    <t>Realizar  el 100% de las  actividades culturales programadas para el año 2014 con el fin de promover  la actividad turística, ecológica, artesanal y cultural del cantón</t>
  </si>
  <si>
    <t>Realizar  el 100% de las  actividades culturales programadas para el año 2015 con el fin de promover  la actividad turística, ecológica, artesanal y cultural del cantón</t>
  </si>
  <si>
    <t xml:space="preserve">Programa culturales </t>
  </si>
  <si>
    <t>Impulsar la reactivación de los sectores dinámicos del aparato económico local.</t>
  </si>
  <si>
    <t>Un plan de reactivación de sectores dinámicos del aparato económico local formulado y aprobado a diciembre del 2016, y en implementación a partir de enero de 2017 a diciembre 2022.</t>
  </si>
  <si>
    <t>Alcaldía (Coordinación), RRHH</t>
  </si>
  <si>
    <t>Mejorar la calidad de la salud de los habitantes del Cantón Primero de Heredia mediante un programa salud preventiva y reactiva</t>
  </si>
  <si>
    <t>Desarrollar programas deportivos, culturales y recreativos.</t>
  </si>
  <si>
    <t>Un programa integral de desarrollo deportivo, cultural y recreativo aprobado al 31 de diciembre de 2012.</t>
  </si>
  <si>
    <t>Vice-alcaldía</t>
  </si>
  <si>
    <t>Un convenio de coordinación para promoción de desarrollo deportivo de bajo impacto, cultural y recreativo formalizado con el ICODER y con la UNA a junio 2013.</t>
  </si>
  <si>
    <t xml:space="preserve">Creacion de un convenio para promoción de desarrollo deportivo de bajo impacto, cultural y recreativo </t>
  </si>
  <si>
    <t>Al menos 2 actividades deportivas masivas-no comerciales- anuales realizadas en los distritos del cantón central, a partir de enero 2012.</t>
  </si>
  <si>
    <t>Fomentar al menos 2 actividades deportivas masivas-no comerciales- anuales realizadas en los distritos del cantón central</t>
  </si>
  <si>
    <t>Realizar el 100% de las  acividades deportivas y recreativas programadas para el año 2014 en  todo el cantón de Heredia</t>
  </si>
  <si>
    <t>Realizar el 100% de las  acividades deportivas y recreativas programadas para el año 2015 en  todo el cantón de Heredia</t>
  </si>
  <si>
    <t xml:space="preserve">Dentro de las actividades se encontraba programada la Carrera del cáncer de Mama la cual  fue coordinada por la ESPH, ya que la Municipalidad está en un proceso de elaboración de un manual de procedimientos para este tipo de actividades y otras  carreras  programadas. </t>
  </si>
  <si>
    <t>Promover el desarrollo de 2 actividades deportivas de bajo rendimiento para los distritos del cantón.</t>
  </si>
  <si>
    <t>Al menos 25 personas participan bimestralmente en actividades deportivas de bajo rendimiento en los distritos del cantón.</t>
  </si>
  <si>
    <t>Fomentar la participación bimestralmente de al menos 25 personas en actividades deportivas de bajo rendimiento en los distritos del cantón.</t>
  </si>
  <si>
    <t>Promover la realización de 5 eventos de acuerdo al proyecto Heredia Mía y Carrera del Cáncer de Mama Heredia enlaza la Vida.</t>
  </si>
  <si>
    <t>Coordinar programas para mejorar hábitos de alimentación de la comunidad.</t>
  </si>
  <si>
    <t>Un programa integral de mejoramiento de hábitos de alimentación  aprobado al 31 de diciembre de 2012.</t>
  </si>
  <si>
    <t>Un convenio formalizado con la CCSS para la vida saludable y prevención de la salud a junio 2012.</t>
  </si>
  <si>
    <t>Al menos 25 personas participan bimestralmente en los programas de vida saludable y prevención de la salud en coordinación con la CCSS, a parir de julio 2012.</t>
  </si>
  <si>
    <t xml:space="preserve">Fomentar la participación bimestralmente de al menos 25 personas en los programas de vida saludable y prevención de la salud </t>
  </si>
  <si>
    <t>Realizar 2 talleres para la promoción de la salud y la prevención con adolescentes.</t>
  </si>
  <si>
    <t>Un taller sobre promoción de la salud en las comunidades.</t>
  </si>
  <si>
    <t>Un convenio formalizado con el MEP para la educación en salud preventiva a las comunidades del cantón de Heredia, a diciembre 2012.</t>
  </si>
  <si>
    <t>Al menos 25 personas participan bimestralmente en los programas de educación en vida saludable en coordinación con el MEP, a parir de enero 2013.</t>
  </si>
  <si>
    <t xml:space="preserve">Fomentar la participación bimestralmente de al menos 25 personas en los programas de educación en vida saludable </t>
  </si>
  <si>
    <t>Realizar un taller dirigido a niños y niñas de una escuela pública  sobre alimentación saludable en el marco del Día Mundial de la Alimentación.</t>
  </si>
  <si>
    <t>Cumplimiento 0%</t>
  </si>
  <si>
    <t>Promover la realización de al menos 4 actividades que den cumplimiento a los Proyectos de Caminata en forma con mi mascota,  Caminata Adulto Mayor, Carrera Nocturna y Día del Deporte y Actividad Física.</t>
  </si>
  <si>
    <t>Formular e impulsar una propuesta cantonal que promueva la optimización del sistema de acceso a la salud pública.</t>
  </si>
  <si>
    <t>Una propuesta cantonal que promueva la optimización del sistema de acceso a la salud pública, aprobada por las diferentes Entidades responsables del tema al 31 de diciembre de 2013.</t>
  </si>
  <si>
    <t>Creación de una propuesta que proomueva la optimización del sistema de acceso a la salud pública</t>
  </si>
  <si>
    <t>Al menos 25 personas participan bimestralmente en los programas de educación para el acceso a la salud pública en coordinación con la CCSS y el Ministerio de Salud, a parir de julio 2012.</t>
  </si>
  <si>
    <t>Fomentar la participación bimestralmente de al menos 25 personas en educación para el acceso a la salud pública.</t>
  </si>
  <si>
    <t xml:space="preserve">Realizar 2 ferias de la Salud  con el fin de promover el acceso a la salud pública a nivel institucional y cantonal </t>
  </si>
  <si>
    <t>Mejorar la calidad de la educación a través de infraestructura adecuada y programas especializados</t>
  </si>
  <si>
    <t>Coordinar con el Ministerio de Educación Pública el mejoramiento de la infraestructura de escuelas y colegios del cantón.</t>
  </si>
  <si>
    <t>Un plan de mejoramiento y mantenimiento de la infraestructura de los Centros Educativos del Cantón formulado a diciembre 2013.</t>
  </si>
  <si>
    <t>Elaborar un plan de mejoramiento de la infraestrucutra de centros educativos</t>
  </si>
  <si>
    <r>
      <t>Al menos un Centro Educativo por año, es intervenido integralmente para recuperar y/o mejorar su infraestructura física, a partir de enero de 2014.</t>
    </r>
    <r>
      <rPr>
        <sz val="11"/>
        <color rgb="FFFF0000"/>
        <rFont val="Calibri"/>
        <family val="2"/>
        <scheme val="minor"/>
      </rPr>
      <t>( se cambio meta) Asignar recursos anualmente para que los centros educativos realicen mejoras de infraestructura.</t>
    </r>
  </si>
  <si>
    <t>Se va amodificar meta</t>
  </si>
  <si>
    <t>SE asignan recursos por medio de presupuesto participativo</t>
  </si>
  <si>
    <r>
      <t>Al menos una Biblioteca Virtual instalada y funcionando por distrito cada dos años a partir de enero</t>
    </r>
    <r>
      <rPr>
        <sz val="11"/>
        <color rgb="FFFF0000"/>
        <rFont val="Calibri"/>
        <family val="2"/>
        <scheme val="minor"/>
      </rPr>
      <t xml:space="preserve"> ELIMINADA)</t>
    </r>
  </si>
  <si>
    <t xml:space="preserve">Creacion de una Biblioteca Virtual </t>
  </si>
  <si>
    <t>se va a eliminar</t>
  </si>
  <si>
    <t>Coordinar con instituciones educativas, públicas y privadas, el desarrollo de programas preventivos para evitar la deserción estudiantil, el acoso escolar y la prevención del embarazo en adolecentes.</t>
  </si>
  <si>
    <t>Un plan integral de programas preventivos para evitar la deserción estudiantil, el acoso escolar y la prevención del embarazó en adolecentes, aprobado por las Entidades relacionadas a diciembre de 2013.</t>
  </si>
  <si>
    <t>Creación de un plan ntegral de programas preventivos para evitar la deserción estudiantil, el acoso escolar y la prevención del embarazó en adolecentes</t>
  </si>
  <si>
    <t>Crear una comisión interinstitucional constituida para enfrentar la deserción y reprobación estudiantil, constituida a partir de enero de 2013.</t>
  </si>
  <si>
    <t>Creación de comision Crear una comisión interinstitucional constituida para enfrentar la deserción y reprobación estudiantil</t>
  </si>
  <si>
    <t>Se crea al menos un  centro de recuperación de estudiantes rezagados el Cantón y en cada uno de los Distritos con apoyo de estudiantes de TCU de Escuelas de Formación Docente y  maestros y profesores pensionados, a partir de 2017.</t>
  </si>
  <si>
    <t>Al menos un Colegio Público con enseñanza 100% bilingüe y con bachillerato internacional, a diciembre de 2020.</t>
  </si>
  <si>
    <t>Propiciar y Coordinar la implementación de programas de educación vocacional, emprendedurismo y gestión empresarial.</t>
  </si>
  <si>
    <r>
      <t>Un plan integral de programas de educación vocacional, emprendedurismo y gestión empresarial, aprobado por las Entidades relacionadas e incorporado a la curricula de Colegios Vocacionales del Cantón de Heredia a diciembre  de 2015</t>
    </r>
    <r>
      <rPr>
        <sz val="11"/>
        <color rgb="FFFF0000"/>
        <rFont val="Calibri"/>
        <family val="2"/>
        <scheme val="minor"/>
      </rPr>
      <t>.(ELIMINADA)</t>
    </r>
  </si>
  <si>
    <t>Realizar un plan integral de programas de educación vocacional, emprendedurismo y gestión empresarial</t>
  </si>
  <si>
    <r>
      <t>Incremento del 10% del número de cursos vocacionales, emprendedurismo y gestión empresarial, incorporados en la curricula de las escuelas y colegios vocacionales del Cantón Central a partir de enero de 2016</t>
    </r>
    <r>
      <rPr>
        <sz val="11"/>
        <color rgb="FFFF0000"/>
        <rFont val="Calibri"/>
        <family val="2"/>
        <scheme val="minor"/>
      </rPr>
      <t>.(ELIMINADA)</t>
    </r>
  </si>
  <si>
    <r>
      <t>Incremento del 10% del número de cursos de gestión empresarial brindados a emprendedores y mipymes del Cantón Central por instituciones relacionadas, a partir de enero de 201</t>
    </r>
    <r>
      <rPr>
        <sz val="11"/>
        <color rgb="FFFF0000"/>
        <rFont val="Calibri"/>
        <family val="2"/>
        <scheme val="minor"/>
      </rPr>
      <t>4(ELIMINADA)</t>
    </r>
  </si>
  <si>
    <t>Coordinar con el Programa de Intermediación laboral para el desarrollo de cursos de capacitación en gestión empresarial dirigido a personas emprendedoras.</t>
  </si>
  <si>
    <t>Fortalecer el Desarrollo  Social existente y ampliar las posibilidades de acceso a diversos ámbitos en pro del Bienestrar Social  de la ciudadanía, propiciando la igualdad de oportunidades y la equidad de género.</t>
  </si>
  <si>
    <t>Generar estrategias y propuestas acordes  a las necesidades específicas de poblaciones vulnerables</t>
  </si>
  <si>
    <t>Realizar al menos seis proyectos que contribuyan a generar estrategias y propuestas acordes  a las necesidades específicas de poblaciones vulnerables.</t>
  </si>
  <si>
    <t>Ver justificaciones Plan de Desarrollo Mediano Plazo</t>
  </si>
  <si>
    <t>Ver justificación Plan de Mediano Plazo</t>
  </si>
  <si>
    <t>Promover acciones afirmativas que promuevan la equidad de género y la participación de las mujeres.</t>
  </si>
  <si>
    <t>Desarrollar al menos 12 proyectos que promuevan  acciones afirmativas que incentiven  la equidad de género y la participación de las mujeres.</t>
  </si>
  <si>
    <t>Asegurar y promover el pleno ejercicio  de todos los derechos humanos y libertades fundamentales de las personas con discapacidad en el cantón central de heredia</t>
  </si>
  <si>
    <t>Realizar al menos ocho proyectos que  aseguren y promuevan  el pleno ejercicio  de todos los derechos humanos y libertades fundamentales de las personas con discapacidad en el cantón central de Heredia.</t>
  </si>
  <si>
    <r>
      <t xml:space="preserve">Un plan de comunicación y educación a la población para la aplicación de la política de seguridad cantonal implementada a partir de junio </t>
    </r>
    <r>
      <rPr>
        <sz val="11"/>
        <color rgb="FFFF0000"/>
        <rFont val="Calibri"/>
        <family val="2"/>
        <scheme val="minor"/>
      </rPr>
      <t>2017.</t>
    </r>
    <r>
      <rPr>
        <sz val="11"/>
        <color theme="1"/>
        <rFont val="Calibri"/>
        <family val="2"/>
        <scheme val="minor"/>
      </rPr>
      <t xml:space="preserve"> (reprogramada)</t>
    </r>
  </si>
  <si>
    <t>Reportado según correo electrónico.</t>
  </si>
  <si>
    <t>MUNICIPALIDAD DE HEREDIA</t>
  </si>
  <si>
    <t>INFORME DE SEGUIMIENTO PLAN DE DESARROLLO DE LARGO PLAZO PERIDO 2015</t>
  </si>
  <si>
    <t>PLAN DE DESARROLLO MUNICIPAL  LARGO PLAZO</t>
  </si>
  <si>
    <t>TABLA DE SEGUIMIENTO Y EVALUACIÓN</t>
  </si>
  <si>
    <t>PERIODO 2012-2022</t>
  </si>
  <si>
    <t>PESO</t>
  </si>
  <si>
    <t>PORCENTAJE DE  EJECUCIÓN PROYECTOS POR ÁREA ESTRATÉGICA</t>
  </si>
  <si>
    <t>PROGRAMADO
2012-2014</t>
  </si>
  <si>
    <t>EJECUTADO
2012-2014</t>
  </si>
  <si>
    <t>PENDIENTE
2012-2014</t>
  </si>
  <si>
    <t>PROGRAMADO
2015-2016</t>
  </si>
  <si>
    <t>PENDIENTE
2017-2022</t>
  </si>
  <si>
    <t>OBSERVACIONES</t>
  </si>
  <si>
    <t>% cump.</t>
  </si>
  <si>
    <t>% alcanzado</t>
  </si>
  <si>
    <t>TOTAL</t>
  </si>
  <si>
    <t>LOGRAR EL ORDENAMIENTO TERRITORIAL Y DESARROLLO URBANO SOSTENIBLE DEL CANTON PRIMERO DE HEREDIA</t>
  </si>
  <si>
    <t>VER DETALLE EN CADA CUADRO</t>
  </si>
  <si>
    <t>PROMOVER LA GESTION AMBIENTAL Y EL MEJORAMIENTO CONTINUO DE LA CALIDAD DE VIDA DE LOS HEREDIANOS</t>
  </si>
  <si>
    <t>PROPICIAR EL DESARROLLO ECONOMICO LOCAL EN LOS DISTRITOS DEL CANTON PRIMERO DE HEREDIA.</t>
  </si>
  <si>
    <t>MEJORAR LA CALIDAD DE LA SALUD DE LOS HABITANTES DEL CANTON PRIMERO DE HEREDIA MEDIANTE UN PROGRAMA SALUD PREVENTIVA Y REACTIVA</t>
  </si>
  <si>
    <t>FORTALECER LA SEGURIDAD CIUDADANA DEL CANTON  PRIMERO DE HEREDIA MEDIANTE UN PROGRAMA INTEGRAL DE PREVENCION Y ATENCION</t>
  </si>
  <si>
    <t xml:space="preserve"> MEJORA LA CALIDAD DE LA EDUCACION A TRAVES DE INFRAESTRUCTURA ADECUADA  Y PROGRAMAS ESPECIALIZADOS</t>
  </si>
  <si>
    <t>LOGRAR EL FORTALECIMIENTO INSTITUCIONAL DE LA MUNICIPALIDAD DE HEREDIA QUE LE PERMITA ASUMIR EL LIDERAZGO EN EL DESARROLLO DEL CANTON DE HEREDIA</t>
  </si>
  <si>
    <t>FORTALECER EL  DESARROLLO SOCIAL EXISTENTE Y AMPLIAR LAS POSIBILIDADES DE ACCESO A DIVERSOS ÁMBITOS EN PRO DEL BIENESTAR SOCIAL DE LA CIUDADANÍA, PROPICIANDO LA EQUIDAD SOCIAL, IGUALDAD DE OPORTUNIDADES Y EQUIDAD DE GÉNERO.</t>
  </si>
  <si>
    <t>PORCENTAJE EJECUCIÓN POR AÑO</t>
  </si>
  <si>
    <t>PLAN DE DESARROLLO MUNICIPAL</t>
  </si>
  <si>
    <t>OBJETIVO ESTRATEGICO: LOGRAR EL ORDENAMIENTO TERRITORIAL Y DESARROLLO URBANO SOSTENIBLE DEL CANTON PRIMERO DE HEREDIA</t>
  </si>
  <si>
    <t>No.</t>
  </si>
  <si>
    <t xml:space="preserve">PROYECTOS </t>
  </si>
  <si>
    <t>PORCENTAJE  DE EJECUCIÓN PROYECTOS</t>
  </si>
  <si>
    <t>LP 1.1</t>
  </si>
  <si>
    <t>FORMULAR E IMPLEMENTAR EL PLAN DE ORDENAMIENTO TERRITORIAL CANTONAL</t>
  </si>
  <si>
    <t>LP1.4.1. A LP 1.4.4.</t>
  </si>
  <si>
    <t>Un Plan de Ordenamiento Territorial y un Plan Regulador aprobados a diciembre de 2016 y en implementación a partir de enero 2017 (Supeditado a la aprobación del Plan Regional).</t>
  </si>
  <si>
    <t>Se habia reprogramado plan regulador para 2016, pero hay cambiarlo</t>
  </si>
  <si>
    <t>LP1.4.6.1.1.</t>
  </si>
  <si>
    <t>Un plan de comunicación sobre el Plan de Ordenamiento Territorial y Plan Regulador formulado a diciembre 2017 y en implementación a partir de enero 2018. (Supeditado a la aprobación del Plan Regional)</t>
  </si>
  <si>
    <t>depende Plan Regulador</t>
  </si>
  <si>
    <t>LP1.4.6.2.</t>
  </si>
  <si>
    <t xml:space="preserve">Al menos el 10% anual de la población adulta del cantón tiene conocimiento del plan de ordenamiento territorial cantonal. </t>
  </si>
  <si>
    <t>LP 1.4.7.</t>
  </si>
  <si>
    <t>FORMULAR E IMPLEMENTAR UN PLAN DE MANTENIMIENTO, MEJORAMIENTO, HABILIACIÓN Y EMBELLECIMIENTO DE LA INFRAESTRUCTURA PUBLICA MUNICIPAL.</t>
  </si>
  <si>
    <t>LP 2.1.11.</t>
  </si>
  <si>
    <t>Actividad rutinaria está todos los años</t>
  </si>
  <si>
    <t>LP 2.1.12.</t>
  </si>
  <si>
    <t>Un Plan Maestro de alcantarillado pluvial  municipal realizado a diciembre de 2017.</t>
  </si>
  <si>
    <t>Continua, revisar redacción</t>
  </si>
  <si>
    <t>LP 2.1.13.</t>
  </si>
  <si>
    <t>LP 2.1.1.</t>
  </si>
  <si>
    <t>Al menos 3000 metros lineales del sistema de alcantarillado pluvial intervenido anualmente a partir de enero 2012</t>
  </si>
  <si>
    <t>LP 2.1.2. A LP2.1.10.</t>
  </si>
  <si>
    <r>
      <t xml:space="preserve">Al menos </t>
    </r>
    <r>
      <rPr>
        <sz val="11"/>
        <color rgb="FF00B0F0"/>
        <rFont val="Calibri"/>
        <family val="2"/>
        <scheme val="minor"/>
      </rPr>
      <t xml:space="preserve">ocho </t>
    </r>
    <r>
      <rPr>
        <sz val="11"/>
        <color rgb="FFFF0000"/>
        <rFont val="Calibri"/>
        <family val="2"/>
        <scheme val="minor"/>
      </rPr>
      <t>proyectos adicionales se programan por año  con el fin de Mejorar y dar mantenimiento a la infraestructura pública, considerando las necesidades de toda la población herediana. A diciembre 2016</t>
    </r>
  </si>
  <si>
    <t>LP 2.2.1. ALP 2.2.2.</t>
  </si>
  <si>
    <t>FORMULAR E IMPLEMENTAR UN PLAN DE GESTION VIAL</t>
  </si>
  <si>
    <t>LP1.4.5.</t>
  </si>
  <si>
    <t>Un Plan de Gestión Vial formulado y aprobado a diciembre de 2013 y en implementación a partir de enero 2016.</t>
  </si>
  <si>
    <t>Implementacion Plan Gestión Vial</t>
  </si>
  <si>
    <t>LP 2.1.6. Y  LP 2.1.4.</t>
  </si>
  <si>
    <t>Un Plan Quinquenal de Red Vial Cantonal, formulado y aprobado a diciembre 2012 y en implementación a partir de enero 2013.</t>
  </si>
  <si>
    <t>Actividad rutinaria está todos los años, es el recarpeteo</t>
  </si>
  <si>
    <t>FORMULAR Y EJECUTAR EL PLAN DE GESTION DE RIESGOS NATURALES Y SOCIALES</t>
  </si>
  <si>
    <t>LP 1.5.1.</t>
  </si>
  <si>
    <t>Implementación Plan de Emergencias</t>
  </si>
  <si>
    <t>LP1.5.2.</t>
  </si>
  <si>
    <t>LP1.5.3.</t>
  </si>
  <si>
    <t>LP 1.5.4.</t>
  </si>
  <si>
    <t>LP 1.5.4.2.</t>
  </si>
  <si>
    <t>OBJETIVO ESTRATEGICO: PROMOVER LA GESTION AMBIENTAL Y EL MEJORAMIENTO CONTINUO DE LA CALIDAD DE VIDA DE LOS HEREDIANOS</t>
  </si>
  <si>
    <t>LP 1.1.2.</t>
  </si>
  <si>
    <t>Elaborar e implementar un Plan Cantonal de Manejo de Residuos Sólidos</t>
  </si>
  <si>
    <t>Implementación PGR</t>
  </si>
  <si>
    <t>FOMENTAR UN PROGRAMA DE RECUPEACION DE LOS ECOSISTEMAS NATURALES DE LAS AREAS DE PROTECCIÓN DE RIOS Y AREAS PUBLICAS DEL CANTON DE HEREDIA.</t>
  </si>
  <si>
    <t>LP 1.3.5.</t>
  </si>
  <si>
    <t>LP.1.3.6.</t>
  </si>
  <si>
    <t>LP 1.3.1.</t>
  </si>
  <si>
    <t>INVENTARIAR Y GESTIONAR SOLUCIONES PARA LOS FOCOS DE CONTAMINACIÓN HIDRICA, ATMOSFÉRICA Y VISUAL DEL CANTON DE HEREDIA</t>
  </si>
  <si>
    <t>LP 1.6.1.</t>
  </si>
  <si>
    <t>LP 1.6.2.</t>
  </si>
  <si>
    <t>Un Programa de saneamiento ambiental, con alcance en los aspectos hídricos; estudios concluidos al 2016, implementado a partir de julio de 2017.</t>
  </si>
  <si>
    <t>LP 1.6.3.1.</t>
  </si>
  <si>
    <t>Implementaci´n Plan focos de contaminación</t>
  </si>
  <si>
    <t>LP 1.6.3.2.</t>
  </si>
  <si>
    <t>Revisarse</t>
  </si>
  <si>
    <t>LP 1.6.4.</t>
  </si>
  <si>
    <t>Un Reglamento para la normalización y homogenización de la rotulación en el Cantón de Heredia, diseñado y aprobado a diciembre de 2014 y en implementación a partir de enero de 2016</t>
  </si>
  <si>
    <t>Implementación reglamento</t>
  </si>
  <si>
    <t>DESARROLLAR UN PROGRAMA DE COMUNICACIÓN Y SENSIBILIZACION EN TEMAS AMBIENTALES EN LA POBLACIÓN DEL CANTON DE HEREDIA</t>
  </si>
  <si>
    <t>LP 1.2.2. Y LP 1.2.1.</t>
  </si>
  <si>
    <t>Un programa de comunicación y sensibilización en temas ambientales formulado a marzo 2013 e iniciado a mayo 2013.</t>
  </si>
  <si>
    <t>LP 1.2.1.</t>
  </si>
  <si>
    <t>OBJETIVO ESTRATEGICO: PROPICIAR EL DESARROLLO ECONOMICO LOCAL EN LOS DISTRITOS DEL CANTON PRIMERO DE HEREDIA</t>
  </si>
  <si>
    <t>PROMOVER LA CREACIÓN DE POLOS DE DESARROLLO CANTONAL</t>
  </si>
  <si>
    <t>LP 6.4.1.1.</t>
  </si>
  <si>
    <t>Replantear estas metas con las nuevas de la parte economica</t>
  </si>
  <si>
    <t>LP 6.4.1.2.</t>
  </si>
  <si>
    <t xml:space="preserve">LP 6.4.1 3 </t>
  </si>
  <si>
    <t>FORMULAR Y GESTIONAR UN PROGRAMA DE IMPULSO DEL EMPRENDEDURISMO LOCAL.</t>
  </si>
  <si>
    <t>LP 6.5.1.1.</t>
  </si>
  <si>
    <t>LP 6.5.2.1. Y LP 6.5.2.2</t>
  </si>
  <si>
    <t>Un programa de fortalecimiento del Campo Ferial en Mercedes Norte, dirigido al desarrollo de capacidades del "Mercado de personas emprendedoras" formulado a diciembre 2016 y en implementación a partir de enero del 2017.</t>
  </si>
  <si>
    <t>LP 6.5.1.3.</t>
  </si>
  <si>
    <t>LP 6.5.1.4.</t>
  </si>
  <si>
    <t>Al menos una gestión  de recursos no reembolsables para apoyar un programa de impulso de emprendedurismo local realizada en año 2012.</t>
  </si>
  <si>
    <t>IMPULSAR LA REACTIVACION DE LOS SECTORES DINAMICOS DEL APARATO ECONOMICO LOCAL</t>
  </si>
  <si>
    <t>LP 6.6.1.</t>
  </si>
  <si>
    <t>Fortalecer  las  capacidades de  las personas, las posibilidades de la pequeña y mediana empresa y las atracciones turísticas.</t>
  </si>
  <si>
    <t>LP 6.1.1. a LP 6.1.4.</t>
  </si>
  <si>
    <t>LP 6.2.1. a LP 6.2.2.</t>
  </si>
  <si>
    <t>LP 6.3.1. LP 6.3.2.</t>
  </si>
  <si>
    <t>OBJETIVO ESTRATEGICO: MEJORAR LA CALIDAD DE LA SALUD DE LOS HABITANTES DEL CANTON PRIMERO DE HEREDIA MEDIANTE UN PROGRAMA SALUD PREVENTIVA Y REACTIVA</t>
  </si>
  <si>
    <t>DESARROLLAR PROGRAMAS DEPORTIVOS, CULTURALES Y RECREATIVOS</t>
  </si>
  <si>
    <t>LP 7.5.1.1.</t>
  </si>
  <si>
    <t>LP 7.5.1.2.</t>
  </si>
  <si>
    <t>LP 7.5.1.3.</t>
  </si>
  <si>
    <t>Se tiene que replantear</t>
  </si>
  <si>
    <t>LP 7.5.1.4.</t>
  </si>
  <si>
    <t>COORDINAR PROGRAMAS PARA MEJORAR HABITOS DE ALIMENTACION DE LA COMUNIDAD</t>
  </si>
  <si>
    <t>LP 7.6.1.1.</t>
  </si>
  <si>
    <t>LP 7.6.1.2.</t>
  </si>
  <si>
    <t>Un convenio formalizado con la CCSS para la vida saludable y prevención de la salud a junio 2102.</t>
  </si>
  <si>
    <t>LP 7.6.1.3.</t>
  </si>
  <si>
    <t>LP 7.6.1.4.</t>
  </si>
  <si>
    <t>LP 7.6.1.5.</t>
  </si>
  <si>
    <t>FORMULAR E IMPULSAR UNA PROPUESTA CANTONAL QUE PROMUEVA LA OPTIMIZACIÓN DEL SISTEMA DE ACCESSO A LA SALUD PUBLICA</t>
  </si>
  <si>
    <t>LP 7.7.1.1.</t>
  </si>
  <si>
    <t>LP 7.7.2.1.</t>
  </si>
  <si>
    <t>OBJETIVO ESTRATEGICO: FORTALECER LA SEGURIDAD CIUDADANA DEL CANTON  PRIMERO DE HEREDIA MEDIANTE UN PROGRAMA INTEGRAL DE PREVENCION Y ATENCION</t>
  </si>
  <si>
    <t>FORMULAR  E IMPULSAR POLITICAS DE SEGURIDAD CANTONAL PARA QUE SEAN DE CONOCIMIENTO Y APLICACIÓN DE  TODOS LOS HABITANTES</t>
  </si>
  <si>
    <t>LP 4.3.1.1.</t>
  </si>
  <si>
    <t>LP 4.3.2.</t>
  </si>
  <si>
    <t>LP 4.3.3.</t>
  </si>
  <si>
    <t>Un plan de comunicación y educación a la población para la aplicación de la política de seguridad cantonal implementada a partir de junio 2017.</t>
  </si>
  <si>
    <t>Replantearse con el nuevo Plan Preventivo y la Politica</t>
  </si>
  <si>
    <t>FOMENTAR LA COORDINACION DE PROGRAMAS PREVENTIVOS Y CORRECTIVOS EN MATERIA DE SEGURIDAD CON INSTITUCIONES PUBLICAS, ENTIDADES PRIVADAS Y GRUPOS ORGANIZADOS DE LA SOCIEDAD CIVIL.</t>
  </si>
  <si>
    <t>LP 4.2.2.</t>
  </si>
  <si>
    <t>LP 4.1.4.5.</t>
  </si>
  <si>
    <t>LP 4.1.4.3.</t>
  </si>
  <si>
    <t>LP 4.1.4.6.</t>
  </si>
  <si>
    <t>LP 4.1.1. A LP 4.1.6.</t>
  </si>
  <si>
    <t>AMPLIAR LA COBERTURA DEL SISTEMA DE VIGILANCIA CIUDADANA</t>
  </si>
  <si>
    <t>LP 4.4.1.1.</t>
  </si>
  <si>
    <t>LP 4.1.6.1.</t>
  </si>
  <si>
    <t>LP 4.4.2.1.</t>
  </si>
  <si>
    <t>FORMULAR E IMPULSAR UN PROGRAMA DE ATENCION INTEGRAL PARA EL COMBATE A LAS ADICIONES Y EL RESCATE SOCIAL DE PERSONAS EN CONDICION DE INDIGENCIA Y CON PROBLEMAS DE ADICCION</t>
  </si>
  <si>
    <t>LP 4.5.1.</t>
  </si>
  <si>
    <t>Un plan integral en materia de atención a las adicciones y prevención social,  formulado y aprobado por las entidades relacionadas a diciembre de 2014 e implementado a partir de enero de 2016.</t>
  </si>
  <si>
    <t>Revisar programación</t>
  </si>
  <si>
    <t>OBJETIVO ESTRATEGICO: MEJORA LA CALIDAD DE LA EDUCACION A TRAVES DE INFRAESTRUCTURA ADECUADA  Y PROGRAMAS ESPECIALIZADOS</t>
  </si>
  <si>
    <t>COORDINAR CON EL MINISTERIO DE EDUACION PUBLICA EL MEJORAMIENTO DE LA INFRAESTRUCTURA DE ESCUELAS Y COLEGIOS DEL CANTON</t>
  </si>
  <si>
    <t xml:space="preserve">LP 7.8.1.1  </t>
  </si>
  <si>
    <t>LP 7.8.1 2.</t>
  </si>
  <si>
    <t>Al menos un Centro Educativo por año, es intervenido integralmente para recuperar y/o mejorar su infraestructura física, a partir de enero de 2014.( Se modificó meta a Asignar recursos anualmente para que los centros educativos realicen mejoras de infraestructura</t>
  </si>
  <si>
    <t>Replantearse</t>
  </si>
  <si>
    <t xml:space="preserve">LP 7.8.1 3 </t>
  </si>
  <si>
    <t>Al menos una Biblioteca Virtual instalada y funcionando por distrito cada dos años a partir de enero 2013.</t>
  </si>
  <si>
    <t>COORDINAR CON INSTITUCIONES EDUCATIVAS, PUBLICAS Y PRIVADAS, EL DESARROLLO DE PROGRAMAS PREVENTIVOS PARA EVITAR LA DESERCIÓN ESTUDIANTIL, EL ACOSO ESCOLAR Y LA PREVENCIÓN DEL EMBARAZO EN ADOLECENTES</t>
  </si>
  <si>
    <t>LP 7.9.1.1.</t>
  </si>
  <si>
    <t>LP 7.9.1.2.</t>
  </si>
  <si>
    <t>PROPICIAR Y COORDINAR LA IMPLEMENTACION DE PROGRAMAS DE EDUCACIÓN VOCACIONAL, EMPRENDEDURISMO Y GESTION EMPRESARIAL</t>
  </si>
  <si>
    <t>LP 7.10.1.1.</t>
  </si>
  <si>
    <t>Un plan integral de programas de educación vocacional, emprendedurismo y gestión empresarial, aprobado por las Entidades relacionadas e incorporado a la curricula de Colegios Vocacionales del Cantón de Heredia a diciembre  de 2015.</t>
  </si>
  <si>
    <t>LP 7.10.1.2.</t>
  </si>
  <si>
    <t>Incremento del 10% del número de cursos vocacionales, emprendedurismo y gestión empresarial, incorporados en la curricula de las escuelas y colegios vocacionales del Cantón Central a partir de enero de 2016.</t>
  </si>
  <si>
    <t xml:space="preserve">LP 7.10 1 3 </t>
  </si>
  <si>
    <t>Incremento del 10% del número de cursos de gestión empresarial brindados a emprendedores y mipymes del Cantón Central por instituciones relacionadas, a partir de enero de 2014.</t>
  </si>
  <si>
    <t>OBJETIVO ESTRATEGICO LOGRAR EL FORTALECIMIENTO INSTITUCIONAL DE LA MUNICIPALIDAD DE HEREDIA QUE LE PERMITA ASUMIR EL LIDERAZGO EN EL DESARROLLO DEL CANTON DE HEREDIA</t>
  </si>
  <si>
    <t>DESARROLLAR POLITICAS, ESTRATEGIAS Y PROGRAMAS DE DOTACION Y DESARROLLO DEL TALENTO HUMANO</t>
  </si>
  <si>
    <t>LP 3.25.1.1. Y LP 3.25.1.2.</t>
  </si>
  <si>
    <t>Al menos una política de desarrollo del talento humano diseñada y en implementación a diciembre de 2012.</t>
  </si>
  <si>
    <t>LP 3.25.1.2.</t>
  </si>
  <si>
    <t>Al menos una estrategia y programa de dotación y desarrollo del talento humano formulados y en operación a partir de enero de 2013.</t>
  </si>
  <si>
    <t>LP 3.25.1.4.</t>
  </si>
  <si>
    <t>LP 3.25.1.5.</t>
  </si>
  <si>
    <t>LP 3.25.1.6.</t>
  </si>
  <si>
    <t>IMPLEMENTAR PROGRAMA DE OPTIMIZACION DE PROCESOS Y SIMPLIFICACION DE TRAMITES Y REQUISITOS DE LA GESTION MUNICIPAL</t>
  </si>
  <si>
    <t>LP.3.26.1.1.</t>
  </si>
  <si>
    <t>LP 3.26.1.2.</t>
  </si>
  <si>
    <t>LP 3.26.1.3.</t>
  </si>
  <si>
    <t>IMPLEMENTAR UN PROGRAMA EFECTIVO DE RECAUDACION DE IMPUESTOS MUNICIPALES Y GESTION DE COBRO QUE GENERE RECURSOS FINANCIEROS SUFICIENTES PARA CUBRIR SERVICIOS DE APOYO AL PLAN DE DESARROLLO DE LA MUNICIPALIDAD DE HEREDIA.</t>
  </si>
  <si>
    <t>LP 3.27.1.1.</t>
  </si>
  <si>
    <t>LP 3.27.1.2.</t>
  </si>
  <si>
    <t>LP 3.27.1.3.</t>
  </si>
  <si>
    <t>FORTALECER EL SISTEMA DE INFORMACION Y COMUNICACIÓN MUNICIPAL</t>
  </si>
  <si>
    <t>LP 3.28.1.1.</t>
  </si>
  <si>
    <t>LP 3.28.1.2.</t>
  </si>
  <si>
    <t>Un sistema de información gerencial en implementación efectiva a partir de enero 2014.</t>
  </si>
  <si>
    <t>LP 3.28.1.3.</t>
  </si>
  <si>
    <t>Replantearlo con la nueva redacción</t>
  </si>
  <si>
    <t>FORTALECER LOS VINCULOS Y ALIANZAS ESTRATEGICS DE LA MUNICIPALIDAD CON OTROS ENTES PUBLICOS Y PRIVADOS</t>
  </si>
  <si>
    <t>LP 3.29.1.</t>
  </si>
  <si>
    <t>Al menos una nueva alianza anual establecida formalmente con un ente público o privado a partir de enero 2012</t>
  </si>
  <si>
    <t>Replantearse con la parte economica</t>
  </si>
  <si>
    <t>Promover el desarrollo organizacional y la profesionalización del personal</t>
  </si>
  <si>
    <t>LP 3.1.1. A LP 3.24.1.</t>
  </si>
  <si>
    <t xml:space="preserve">OBJETIVO ESTRATEGICO: FORTALECER EL  DESARROLLO SOCIAL EXISTENTE Y AMPLIAR LAS POSIBILIDADES DE ACCESO A DIVERSOS ÁMBITOS EN PRO DEL BIENESTAR SOCIAL DE LA CIUDADANÍA, PROPICIANDO LA EQUIDAD SOCIAL, IGUALDAD DE OPORTUNIDADES Y EQUIDAD DE GÉNERO.
</t>
  </si>
  <si>
    <t>GENERAR ESTRATEGIAS Y PROPUESTAS ACORDES  A LAS NECESIDADES ESPECÍFICAS DE POBLACIONES VULNERABLES</t>
  </si>
  <si>
    <t>toda la parte social hay que incorporarla.</t>
  </si>
  <si>
    <t>LP 7.1.1 A LP 7.1.6.</t>
  </si>
  <si>
    <t>PROMOVER ACCIONES AFIRMATIVAS QUE PROMUEVAN LA EQUIDAD DE GÉNERO Y LA PARTICIPACIÓN DE LAS MUJERES.</t>
  </si>
  <si>
    <t>LP 7.2.1. A LP 7.2.1.2</t>
  </si>
  <si>
    <t>ASEGURAR Y PROMOVER EL PLENO EJERCICIO  DE TODOS LOS DERECHOS HUMANOS Y LIBERTADES FUNDAMENTALES DE LAS PERSONAS CON DISCAPACIDAD EN EL CANTÓN CENTRAL DE HEREDIA.</t>
  </si>
  <si>
    <t>LP 7.3.1. A LP 7.3.8.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</si>
</sst>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sz val="10"/>
      <name val="Arial"/>
      <family val="2"/>
    </font>
    <font>
      <b/>
      <sz val="14"/>
      <color theme="1"/>
      <name val="Calibri"/>
      <family val="2"/>
      <scheme val="minor"/>
    </font>
    <font>
      <b/>
      <sz val="14"/>
      <color indexed="8"/>
      <name val="Calibri"/>
      <family val="2"/>
    </font>
    <font>
      <b/>
      <sz val="11"/>
      <color indexed="8"/>
      <name val="Calibri"/>
      <family val="2"/>
    </font>
    <font>
      <sz val="11"/>
      <color rgb="FF00B0F0"/>
      <name val="Calibri"/>
      <family val="2"/>
      <scheme val="minor"/>
    </font>
    <font>
      <sz val="11"/>
      <color indexed="8"/>
      <name val="Calibri"/>
      <family val="2"/>
    </font>
    <font>
      <b/>
      <sz val="9"/>
      <color indexed="81"/>
      <name val="Tahoma"/>
      <family val="2"/>
    </font>
    <font>
      <sz val="9"/>
      <color indexed="81"/>
      <name val="Tahoma"/>
      <family val="2"/>
    </font>
  </fonts>
  <fills count="19">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rgb="FF00B050"/>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2" tint="-0.499984740745262"/>
        <bgColor indexed="64"/>
      </patternFill>
    </fill>
    <fill>
      <patternFill patternType="solid">
        <fgColor indexed="3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3" tint="0.7999816888943144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5" fillId="0" borderId="0"/>
  </cellStyleXfs>
  <cellXfs count="278">
    <xf numFmtId="0" fontId="0" fillId="0" borderId="0" xfId="0"/>
    <xf numFmtId="0" fontId="0" fillId="0" borderId="0" xfId="0" applyFont="1"/>
    <xf numFmtId="0" fontId="3" fillId="3" borderId="5"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5" xfId="0" applyFont="1" applyFill="1" applyBorder="1" applyAlignment="1">
      <alignment horizontal="justify" vertical="top"/>
    </xf>
    <xf numFmtId="0" fontId="4" fillId="0" borderId="5" xfId="0" applyFont="1" applyBorder="1" applyAlignment="1">
      <alignment horizontal="justify" vertical="top"/>
    </xf>
    <xf numFmtId="0" fontId="4" fillId="4" borderId="5" xfId="0" applyFont="1" applyFill="1" applyBorder="1" applyAlignment="1">
      <alignment horizontal="justify" vertical="top"/>
    </xf>
    <xf numFmtId="0" fontId="0" fillId="0" borderId="5" xfId="0" applyFont="1" applyBorder="1"/>
    <xf numFmtId="9" fontId="0" fillId="0" borderId="5" xfId="0" applyNumberFormat="1" applyFont="1" applyBorder="1" applyAlignment="1">
      <alignment horizontal="center"/>
    </xf>
    <xf numFmtId="0" fontId="4" fillId="0" borderId="5" xfId="0" applyNumberFormat="1" applyFont="1" applyFill="1" applyBorder="1" applyAlignment="1" applyProtection="1">
      <alignment horizontal="justify" vertical="top" wrapText="1"/>
      <protection locked="0"/>
    </xf>
    <xf numFmtId="0" fontId="0" fillId="8" borderId="5" xfId="0" applyFont="1" applyFill="1" applyBorder="1" applyAlignment="1">
      <alignment horizontal="center" vertical="center"/>
    </xf>
    <xf numFmtId="0" fontId="4" fillId="0" borderId="5" xfId="0" applyFont="1" applyFill="1" applyBorder="1" applyAlignment="1">
      <alignment horizontal="justify" vertical="top"/>
    </xf>
    <xf numFmtId="0" fontId="3" fillId="0" borderId="5" xfId="0" applyFont="1" applyBorder="1" applyAlignment="1">
      <alignment horizontal="justify" vertical="top"/>
    </xf>
    <xf numFmtId="0" fontId="0" fillId="0" borderId="5" xfId="0" applyBorder="1"/>
    <xf numFmtId="0" fontId="3" fillId="9" borderId="5" xfId="0" applyFont="1" applyFill="1" applyBorder="1" applyAlignment="1">
      <alignment horizontal="justify" vertical="top"/>
    </xf>
    <xf numFmtId="17" fontId="4" fillId="0" borderId="5" xfId="0" applyNumberFormat="1" applyFont="1" applyFill="1" applyBorder="1" applyAlignment="1">
      <alignment horizontal="center" vertical="center"/>
    </xf>
    <xf numFmtId="17" fontId="4" fillId="0" borderId="3" xfId="0" applyNumberFormat="1" applyFont="1" applyFill="1" applyBorder="1" applyAlignment="1">
      <alignment horizontal="center" vertical="center"/>
    </xf>
    <xf numFmtId="0" fontId="0" fillId="0" borderId="5" xfId="0" applyFont="1" applyFill="1" applyBorder="1"/>
    <xf numFmtId="9" fontId="0" fillId="0" borderId="5" xfId="0" applyNumberFormat="1" applyFill="1" applyBorder="1" applyAlignment="1">
      <alignment horizontal="center"/>
    </xf>
    <xf numFmtId="9" fontId="0" fillId="0" borderId="5" xfId="0" applyNumberFormat="1" applyFont="1" applyBorder="1" applyAlignment="1">
      <alignment horizontal="center" vertical="center"/>
    </xf>
    <xf numFmtId="9" fontId="4" fillId="0" borderId="5" xfId="0" applyNumberFormat="1" applyFont="1" applyBorder="1" applyAlignment="1">
      <alignment horizontal="center" vertical="center"/>
    </xf>
    <xf numFmtId="0" fontId="4" fillId="0" borderId="5" xfId="0" applyFont="1" applyBorder="1" applyAlignment="1"/>
    <xf numFmtId="9" fontId="0" fillId="0" borderId="5" xfId="0" applyNumberFormat="1" applyFont="1" applyFill="1" applyBorder="1" applyAlignment="1">
      <alignment horizontal="center"/>
    </xf>
    <xf numFmtId="0" fontId="4" fillId="0" borderId="5" xfId="0" applyFont="1" applyFill="1" applyBorder="1" applyAlignment="1">
      <alignment horizontal="justify" vertical="top" wrapText="1"/>
    </xf>
    <xf numFmtId="0" fontId="0" fillId="0" borderId="5" xfId="0" applyFont="1" applyBorder="1" applyAlignment="1">
      <alignment horizontal="center" vertical="center"/>
    </xf>
    <xf numFmtId="0" fontId="0" fillId="0" borderId="5" xfId="0" applyBorder="1" applyAlignment="1">
      <alignment horizontal="justify" vertical="top"/>
    </xf>
    <xf numFmtId="0" fontId="4" fillId="0" borderId="5" xfId="0" applyFont="1" applyFill="1" applyBorder="1" applyAlignment="1" applyProtection="1">
      <alignment horizontal="justify" vertical="top"/>
      <protection locked="0"/>
    </xf>
    <xf numFmtId="0" fontId="0" fillId="0" borderId="5" xfId="0" applyFont="1" applyFill="1" applyBorder="1" applyAlignment="1">
      <alignment horizontal="justify" vertical="top" wrapText="1"/>
    </xf>
    <xf numFmtId="0" fontId="0" fillId="3" borderId="0" xfId="0" applyFont="1" applyFill="1"/>
    <xf numFmtId="0" fontId="0" fillId="3" borderId="5" xfId="0" applyFont="1" applyFill="1" applyBorder="1"/>
    <xf numFmtId="9" fontId="0" fillId="3" borderId="5" xfId="0" applyNumberFormat="1" applyFont="1" applyFill="1" applyBorder="1" applyAlignment="1">
      <alignment horizontal="center"/>
    </xf>
    <xf numFmtId="9" fontId="0" fillId="3" borderId="5" xfId="0" applyNumberFormat="1" applyFont="1" applyFill="1" applyBorder="1" applyAlignment="1">
      <alignment horizontal="center" vertical="center"/>
    </xf>
    <xf numFmtId="0" fontId="2" fillId="0" borderId="5" xfId="0" applyFont="1" applyBorder="1" applyAlignment="1">
      <alignment horizontal="justify" vertical="top"/>
    </xf>
    <xf numFmtId="0" fontId="0" fillId="0" borderId="5" xfId="0" applyFont="1" applyBorder="1" applyAlignment="1">
      <alignment horizontal="justify" vertical="top"/>
    </xf>
    <xf numFmtId="0" fontId="0" fillId="4" borderId="5" xfId="0" applyFont="1" applyFill="1" applyBorder="1" applyAlignment="1">
      <alignment horizontal="justify" vertical="top"/>
    </xf>
    <xf numFmtId="17" fontId="0" fillId="0" borderId="5" xfId="0" applyNumberFormat="1" applyFont="1" applyFill="1" applyBorder="1" applyAlignment="1">
      <alignment horizontal="center" vertical="top"/>
    </xf>
    <xf numFmtId="17" fontId="0" fillId="0" borderId="3" xfId="0" applyNumberFormat="1" applyFont="1" applyFill="1" applyBorder="1" applyAlignment="1">
      <alignment horizontal="center" vertical="top"/>
    </xf>
    <xf numFmtId="0" fontId="0" fillId="0" borderId="5" xfId="0" applyFont="1" applyFill="1" applyBorder="1" applyAlignment="1">
      <alignment horizontal="justify" vertical="top"/>
    </xf>
    <xf numFmtId="9" fontId="0" fillId="0" borderId="5" xfId="0" applyNumberFormat="1" applyFont="1" applyFill="1" applyBorder="1" applyAlignment="1">
      <alignment horizontal="center" vertical="center"/>
    </xf>
    <xf numFmtId="0" fontId="4" fillId="0" borderId="5" xfId="0" applyFont="1" applyFill="1" applyBorder="1" applyAlignment="1">
      <alignment vertical="center" wrapText="1"/>
    </xf>
    <xf numFmtId="0" fontId="0" fillId="0" borderId="5" xfId="0" applyFont="1" applyFill="1" applyBorder="1" applyAlignment="1">
      <alignment vertical="center" wrapText="1"/>
    </xf>
    <xf numFmtId="0" fontId="0" fillId="0" borderId="5" xfId="0" applyFont="1" applyBorder="1" applyAlignment="1">
      <alignment vertical="center" wrapText="1"/>
    </xf>
    <xf numFmtId="9" fontId="0" fillId="0" borderId="5" xfId="0" applyNumberFormat="1" applyBorder="1" applyAlignment="1">
      <alignment horizontal="center" vertical="center" wrapText="1"/>
    </xf>
    <xf numFmtId="9" fontId="0" fillId="0" borderId="5" xfId="0" applyNumberFormat="1" applyBorder="1" applyAlignment="1">
      <alignment horizontal="center" vertical="center"/>
    </xf>
    <xf numFmtId="0" fontId="0" fillId="12" borderId="5" xfId="0" applyFont="1" applyFill="1" applyBorder="1"/>
    <xf numFmtId="9" fontId="0" fillId="0" borderId="5" xfId="0" applyNumberFormat="1" applyFill="1" applyBorder="1" applyAlignment="1">
      <alignment horizontal="center" vertical="center"/>
    </xf>
    <xf numFmtId="0" fontId="4" fillId="9" borderId="5" xfId="0" applyFont="1" applyFill="1" applyBorder="1" applyAlignment="1">
      <alignment horizontal="justify" vertical="top"/>
    </xf>
    <xf numFmtId="9" fontId="4" fillId="0" borderId="5" xfId="0" applyNumberFormat="1" applyFont="1" applyFill="1" applyBorder="1" applyAlignment="1">
      <alignment horizontal="center" vertical="center"/>
    </xf>
    <xf numFmtId="0" fontId="1" fillId="4" borderId="5" xfId="0" applyFont="1" applyFill="1" applyBorder="1" applyAlignment="1">
      <alignment horizontal="justify"/>
    </xf>
    <xf numFmtId="0" fontId="0" fillId="0" borderId="5" xfId="0" applyBorder="1" applyAlignment="1">
      <alignment horizontal="center" vertical="center"/>
    </xf>
    <xf numFmtId="0" fontId="1" fillId="4" borderId="5" xfId="0" applyFont="1" applyFill="1" applyBorder="1" applyAlignment="1">
      <alignment horizontal="justify" vertical="top"/>
    </xf>
    <xf numFmtId="0" fontId="1" fillId="0" borderId="5" xfId="0" applyFont="1" applyFill="1" applyBorder="1" applyAlignment="1">
      <alignment horizontal="justify" vertical="top"/>
    </xf>
    <xf numFmtId="9" fontId="0" fillId="9" borderId="5" xfId="0" applyNumberFormat="1" applyFont="1" applyFill="1" applyBorder="1" applyAlignment="1">
      <alignment horizontal="center" vertical="center"/>
    </xf>
    <xf numFmtId="0" fontId="0" fillId="11" borderId="5" xfId="0" applyFont="1" applyFill="1" applyBorder="1"/>
    <xf numFmtId="0" fontId="0" fillId="0" borderId="5" xfId="0" applyFill="1" applyBorder="1" applyAlignment="1">
      <alignment horizontal="justify" vertical="top"/>
    </xf>
    <xf numFmtId="0" fontId="0" fillId="0" borderId="0" xfId="0" applyFont="1" applyBorder="1" applyAlignment="1">
      <alignment horizontal="justify" vertical="top"/>
    </xf>
    <xf numFmtId="0" fontId="4" fillId="0" borderId="5" xfId="0" applyFont="1" applyBorder="1" applyAlignment="1">
      <alignment horizontal="justify" vertical="top" wrapText="1"/>
    </xf>
    <xf numFmtId="49" fontId="4" fillId="0" borderId="5" xfId="0" applyNumberFormat="1" applyFont="1" applyFill="1" applyBorder="1" applyAlignment="1" applyProtection="1">
      <alignment horizontal="justify" vertical="top" wrapText="1"/>
      <protection locked="0"/>
    </xf>
    <xf numFmtId="0" fontId="4" fillId="0" borderId="5" xfId="0" applyFont="1" applyFill="1" applyBorder="1" applyAlignment="1" applyProtection="1">
      <alignment horizontal="justify" vertical="top" wrapText="1"/>
      <protection locked="0"/>
    </xf>
    <xf numFmtId="0" fontId="0" fillId="0" borderId="5" xfId="0" applyFont="1" applyFill="1" applyBorder="1" applyAlignment="1">
      <alignment horizontal="justify"/>
    </xf>
    <xf numFmtId="0" fontId="0" fillId="9" borderId="5" xfId="0" applyFont="1" applyFill="1" applyBorder="1" applyAlignment="1">
      <alignment horizontal="justify" vertical="top"/>
    </xf>
    <xf numFmtId="0" fontId="0" fillId="9" borderId="5" xfId="0" applyFont="1" applyFill="1" applyBorder="1"/>
    <xf numFmtId="0" fontId="0" fillId="0" borderId="6" xfId="0" applyFont="1" applyBorder="1" applyAlignment="1">
      <alignment horizontal="justify" vertical="top"/>
    </xf>
    <xf numFmtId="49" fontId="4" fillId="0" borderId="5" xfId="0" applyNumberFormat="1" applyFont="1" applyFill="1" applyBorder="1" applyAlignment="1">
      <alignment vertical="top" wrapText="1"/>
    </xf>
    <xf numFmtId="0" fontId="0" fillId="0" borderId="4" xfId="0" applyFont="1" applyFill="1" applyBorder="1" applyAlignment="1">
      <alignment horizontal="justify" vertical="top"/>
    </xf>
    <xf numFmtId="0" fontId="0" fillId="0" borderId="2" xfId="0" applyFont="1" applyBorder="1" applyAlignment="1">
      <alignment horizontal="justify" vertical="top"/>
    </xf>
    <xf numFmtId="0" fontId="0" fillId="4" borderId="2" xfId="0" applyFont="1" applyFill="1" applyBorder="1" applyAlignment="1">
      <alignment horizontal="justify" vertical="top"/>
    </xf>
    <xf numFmtId="17" fontId="4" fillId="0" borderId="5" xfId="0" applyNumberFormat="1" applyFont="1" applyBorder="1" applyAlignment="1">
      <alignment horizontal="center" vertical="center"/>
    </xf>
    <xf numFmtId="17" fontId="4" fillId="0" borderId="3" xfId="0" applyNumberFormat="1" applyFont="1" applyBorder="1" applyAlignment="1">
      <alignment horizontal="center" vertical="center"/>
    </xf>
    <xf numFmtId="9" fontId="4" fillId="0" borderId="5" xfId="0" applyNumberFormat="1" applyFont="1" applyFill="1" applyBorder="1" applyAlignment="1" applyProtection="1">
      <alignment horizontal="center" vertical="center" wrapText="1"/>
      <protection locked="0"/>
    </xf>
    <xf numFmtId="0" fontId="4" fillId="10" borderId="5" xfId="0" applyFont="1" applyFill="1" applyBorder="1" applyAlignment="1" applyProtection="1">
      <alignment horizontal="justify" vertical="top" wrapText="1"/>
      <protection locked="0"/>
    </xf>
    <xf numFmtId="0" fontId="4" fillId="0" borderId="5" xfId="0" applyFont="1" applyBorder="1" applyAlignment="1" applyProtection="1">
      <alignment horizontal="justify" vertical="top" wrapText="1"/>
      <protection locked="0"/>
    </xf>
    <xf numFmtId="9" fontId="4" fillId="0" borderId="5" xfId="0" applyNumberFormat="1" applyFont="1" applyBorder="1" applyAlignment="1" applyProtection="1">
      <alignment horizontal="center" vertical="center" wrapText="1"/>
      <protection locked="0"/>
    </xf>
    <xf numFmtId="17" fontId="0" fillId="0" borderId="5" xfId="0" applyNumberFormat="1" applyFont="1" applyFill="1" applyBorder="1" applyAlignment="1">
      <alignment horizontal="center" vertical="center"/>
    </xf>
    <xf numFmtId="17" fontId="0" fillId="0" borderId="3" xfId="0" applyNumberFormat="1" applyFont="1" applyFill="1" applyBorder="1" applyAlignment="1">
      <alignment horizontal="center" vertical="center"/>
    </xf>
    <xf numFmtId="9" fontId="0" fillId="0" borderId="5" xfId="0" applyNumberFormat="1" applyFont="1" applyBorder="1" applyAlignment="1">
      <alignment horizontal="center" vertical="center" wrapText="1"/>
    </xf>
    <xf numFmtId="0" fontId="0" fillId="11" borderId="5" xfId="0" applyFont="1" applyFill="1" applyBorder="1" applyAlignment="1">
      <alignment horizontal="justify" vertical="top"/>
    </xf>
    <xf numFmtId="17" fontId="0" fillId="0" borderId="11" xfId="0" applyNumberFormat="1" applyFont="1" applyFill="1" applyBorder="1" applyAlignment="1">
      <alignment horizontal="center" vertical="top"/>
    </xf>
    <xf numFmtId="17" fontId="0" fillId="0" borderId="0" xfId="0" applyNumberFormat="1" applyFont="1" applyFill="1" applyBorder="1" applyAlignment="1">
      <alignment horizontal="center" vertical="top"/>
    </xf>
    <xf numFmtId="0" fontId="4" fillId="0" borderId="6" xfId="0" applyFont="1" applyFill="1" applyBorder="1" applyAlignment="1" applyProtection="1">
      <alignment horizontal="justify" vertical="top"/>
      <protection locked="0"/>
    </xf>
    <xf numFmtId="0" fontId="4" fillId="0" borderId="5" xfId="1" applyFont="1" applyFill="1" applyBorder="1" applyAlignment="1" applyProtection="1">
      <alignment horizontal="center" vertical="top" wrapText="1"/>
      <protection locked="0"/>
    </xf>
    <xf numFmtId="0" fontId="0" fillId="9" borderId="5" xfId="0" applyFont="1" applyFill="1" applyBorder="1" applyAlignment="1">
      <alignment wrapText="1"/>
    </xf>
    <xf numFmtId="0" fontId="4" fillId="0" borderId="6" xfId="0" applyFont="1" applyFill="1" applyBorder="1" applyAlignment="1" applyProtection="1">
      <alignment horizontal="justify" vertical="top" wrapText="1"/>
      <protection locked="0"/>
    </xf>
    <xf numFmtId="0" fontId="4" fillId="0" borderId="5" xfId="0" applyFont="1" applyFill="1" applyBorder="1" applyAlignment="1" applyProtection="1">
      <alignment horizontal="justify" vertical="center" wrapText="1"/>
      <protection locked="0"/>
    </xf>
    <xf numFmtId="0" fontId="0" fillId="0" borderId="5" xfId="0" applyFont="1" applyBorder="1" applyAlignment="1">
      <alignment horizontal="justify" vertical="center"/>
    </xf>
    <xf numFmtId="0" fontId="4" fillId="0" borderId="12" xfId="0" applyFont="1" applyFill="1" applyBorder="1" applyAlignment="1" applyProtection="1">
      <alignment horizontal="justify" vertical="center" wrapText="1"/>
      <protection locked="0"/>
    </xf>
    <xf numFmtId="0" fontId="4" fillId="0" borderId="5" xfId="0" applyFont="1" applyFill="1" applyBorder="1" applyAlignment="1"/>
    <xf numFmtId="0" fontId="6" fillId="0" borderId="0" xfId="0" applyFont="1" applyAlignment="1">
      <alignment horizontal="center"/>
    </xf>
    <xf numFmtId="0" fontId="0" fillId="0" borderId="0" xfId="0" applyAlignment="1">
      <alignment wrapText="1"/>
    </xf>
    <xf numFmtId="0" fontId="8" fillId="14" borderId="5" xfId="0" applyFont="1" applyFill="1" applyBorder="1" applyAlignment="1">
      <alignment horizontal="center"/>
    </xf>
    <xf numFmtId="0" fontId="8" fillId="0" borderId="5" xfId="0" applyFont="1" applyFill="1" applyBorder="1" applyAlignment="1">
      <alignment horizontal="center" vertical="center"/>
    </xf>
    <xf numFmtId="0" fontId="8" fillId="0" borderId="5" xfId="0" applyFont="1" applyFill="1" applyBorder="1" applyAlignment="1">
      <alignment horizontal="justify" vertical="top"/>
    </xf>
    <xf numFmtId="9" fontId="8" fillId="0" borderId="7" xfId="0" applyNumberFormat="1" applyFont="1" applyFill="1" applyBorder="1" applyAlignment="1">
      <alignment horizontal="center" vertical="center"/>
    </xf>
    <xf numFmtId="9" fontId="8" fillId="0" borderId="5" xfId="0" applyNumberFormat="1" applyFont="1" applyFill="1" applyBorder="1" applyAlignment="1">
      <alignment horizontal="center" vertical="center"/>
    </xf>
    <xf numFmtId="9" fontId="2" fillId="15" borderId="2"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9" fontId="8" fillId="3" borderId="5" xfId="0" applyNumberFormat="1" applyFont="1" applyFill="1" applyBorder="1" applyAlignment="1">
      <alignment horizontal="center" vertical="center"/>
    </xf>
    <xf numFmtId="9" fontId="8" fillId="0" borderId="5" xfId="0" applyNumberFormat="1" applyFont="1" applyFill="1" applyBorder="1" applyAlignment="1">
      <alignment horizontal="center" vertical="center" wrapText="1"/>
    </xf>
    <xf numFmtId="9" fontId="2" fillId="15" borderId="5" xfId="0" applyNumberFormat="1" applyFont="1" applyFill="1" applyBorder="1" applyAlignment="1">
      <alignment horizontal="center" vertical="center"/>
    </xf>
    <xf numFmtId="9" fontId="8" fillId="0" borderId="5" xfId="0" applyNumberFormat="1" applyFont="1" applyBorder="1" applyAlignment="1">
      <alignment horizontal="center" vertical="center"/>
    </xf>
    <xf numFmtId="9" fontId="8" fillId="16" borderId="5" xfId="0" applyNumberFormat="1" applyFont="1" applyFill="1" applyBorder="1" applyAlignment="1">
      <alignment horizontal="center" vertical="center"/>
    </xf>
    <xf numFmtId="9" fontId="8" fillId="0" borderId="5" xfId="0" applyNumberFormat="1" applyFont="1" applyBorder="1" applyAlignment="1">
      <alignment horizontal="center" vertical="center" wrapText="1"/>
    </xf>
    <xf numFmtId="0" fontId="0" fillId="16" borderId="5" xfId="0" applyFill="1" applyBorder="1" applyAlignment="1">
      <alignment horizontal="center" vertical="center"/>
    </xf>
    <xf numFmtId="0" fontId="0" fillId="0" borderId="5" xfId="0" applyBorder="1" applyAlignment="1">
      <alignment horizontal="center" vertical="center" wrapText="1"/>
    </xf>
    <xf numFmtId="9" fontId="8" fillId="14" borderId="5" xfId="0" applyNumberFormat="1" applyFont="1" applyFill="1" applyBorder="1" applyAlignment="1">
      <alignment horizontal="center" vertical="top"/>
    </xf>
    <xf numFmtId="9" fontId="8" fillId="14" borderId="5" xfId="0" applyNumberFormat="1" applyFont="1" applyFill="1" applyBorder="1" applyAlignment="1">
      <alignment horizontal="center" vertical="top" wrapText="1"/>
    </xf>
    <xf numFmtId="0" fontId="0" fillId="0" borderId="0" xfId="0" applyFill="1"/>
    <xf numFmtId="9" fontId="0" fillId="0" borderId="0" xfId="0" applyNumberFormat="1"/>
    <xf numFmtId="9" fontId="0" fillId="0" borderId="0" xfId="0" applyNumberFormat="1" applyAlignment="1">
      <alignment wrapText="1"/>
    </xf>
    <xf numFmtId="0" fontId="2" fillId="15" borderId="5" xfId="0" applyFont="1" applyFill="1" applyBorder="1" applyAlignment="1">
      <alignment horizontal="center" vertical="center"/>
    </xf>
    <xf numFmtId="0" fontId="2" fillId="15" borderId="5" xfId="0" applyFont="1" applyFill="1" applyBorder="1" applyAlignment="1">
      <alignment horizontal="justify" vertical="top"/>
    </xf>
    <xf numFmtId="9" fontId="8" fillId="15" borderId="5" xfId="0" applyNumberFormat="1" applyFont="1" applyFill="1" applyBorder="1" applyAlignment="1">
      <alignment horizontal="center"/>
    </xf>
    <xf numFmtId="9" fontId="2" fillId="15" borderId="5" xfId="0" applyNumberFormat="1" applyFont="1" applyFill="1" applyBorder="1" applyAlignment="1">
      <alignment horizontal="center" vertical="center" wrapText="1"/>
    </xf>
    <xf numFmtId="0" fontId="0" fillId="0" borderId="5" xfId="0" applyFont="1" applyBorder="1" applyAlignment="1">
      <alignment horizontal="justify"/>
    </xf>
    <xf numFmtId="0" fontId="0" fillId="0" borderId="5" xfId="0" applyFill="1" applyBorder="1" applyAlignment="1">
      <alignment horizontal="justify"/>
    </xf>
    <xf numFmtId="9" fontId="8" fillId="14" borderId="5" xfId="0" applyNumberFormat="1" applyFont="1" applyFill="1" applyBorder="1" applyAlignment="1">
      <alignment horizontal="center"/>
    </xf>
    <xf numFmtId="9" fontId="0" fillId="17" borderId="5" xfId="0" applyNumberFormat="1" applyFill="1" applyBorder="1" applyAlignment="1">
      <alignment horizontal="center" vertical="center"/>
    </xf>
    <xf numFmtId="9" fontId="0" fillId="18" borderId="5" xfId="0" applyNumberFormat="1" applyFill="1" applyBorder="1" applyAlignment="1">
      <alignment horizontal="center" vertical="center"/>
    </xf>
    <xf numFmtId="0" fontId="0" fillId="0" borderId="5" xfId="0" applyBorder="1" applyAlignment="1">
      <alignment horizontal="justify"/>
    </xf>
    <xf numFmtId="0" fontId="1" fillId="0" borderId="5" xfId="0" applyFont="1" applyFill="1" applyBorder="1" applyAlignment="1">
      <alignment horizontal="justify"/>
    </xf>
    <xf numFmtId="0" fontId="2" fillId="15" borderId="5" xfId="0" applyFont="1" applyFill="1" applyBorder="1" applyAlignment="1">
      <alignment horizontal="center"/>
    </xf>
    <xf numFmtId="9" fontId="0" fillId="0" borderId="5" xfId="0" applyNumberFormat="1" applyBorder="1" applyAlignment="1">
      <alignment horizontal="center"/>
    </xf>
    <xf numFmtId="9" fontId="2" fillId="15" borderId="5" xfId="0" applyNumberFormat="1" applyFont="1" applyFill="1" applyBorder="1" applyAlignment="1">
      <alignment horizontal="center"/>
    </xf>
    <xf numFmtId="9" fontId="2" fillId="15" borderId="5" xfId="0" applyNumberFormat="1" applyFont="1" applyFill="1" applyBorder="1" applyAlignment="1">
      <alignment horizontal="center" wrapText="1"/>
    </xf>
    <xf numFmtId="0" fontId="0" fillId="0" borderId="5" xfId="0" applyBorder="1" applyAlignment="1">
      <alignment horizontal="center"/>
    </xf>
    <xf numFmtId="9" fontId="8" fillId="14" borderId="5" xfId="0" applyNumberFormat="1" applyFont="1" applyFill="1" applyBorder="1"/>
    <xf numFmtId="9" fontId="8" fillId="14" borderId="5" xfId="0" applyNumberFormat="1" applyFont="1" applyFill="1" applyBorder="1" applyAlignment="1">
      <alignment horizontal="center" vertical="center"/>
    </xf>
    <xf numFmtId="164" fontId="8" fillId="14" borderId="5" xfId="0" applyNumberFormat="1" applyFont="1" applyFill="1" applyBorder="1" applyAlignment="1">
      <alignment horizontal="center" vertical="center"/>
    </xf>
    <xf numFmtId="9" fontId="8" fillId="14" borderId="5" xfId="0" applyNumberFormat="1" applyFont="1" applyFill="1" applyBorder="1" applyAlignment="1">
      <alignment horizontal="center" vertical="center" wrapText="1"/>
    </xf>
    <xf numFmtId="0" fontId="0" fillId="0" borderId="0" xfId="0" applyAlignment="1">
      <alignment horizontal="justify" vertical="top"/>
    </xf>
    <xf numFmtId="0" fontId="0" fillId="15" borderId="5" xfId="0" applyFill="1" applyBorder="1" applyAlignment="1">
      <alignment horizontal="center"/>
    </xf>
    <xf numFmtId="9" fontId="8" fillId="15" borderId="5" xfId="0" applyNumberFormat="1" applyFont="1" applyFill="1" applyBorder="1" applyAlignment="1">
      <alignment horizontal="center" vertical="center"/>
    </xf>
    <xf numFmtId="9" fontId="0" fillId="15" borderId="5" xfId="0" applyNumberFormat="1" applyFill="1" applyBorder="1" applyAlignment="1">
      <alignment horizontal="center" vertical="center"/>
    </xf>
    <xf numFmtId="9" fontId="0" fillId="15" borderId="5" xfId="0" applyNumberFormat="1" applyFill="1" applyBorder="1" applyAlignment="1">
      <alignment horizontal="center"/>
    </xf>
    <xf numFmtId="9" fontId="0" fillId="15" borderId="5" xfId="0" applyNumberFormat="1" applyFill="1" applyBorder="1" applyAlignment="1">
      <alignment horizontal="center" wrapText="1"/>
    </xf>
    <xf numFmtId="9" fontId="0" fillId="17" borderId="5" xfId="0" applyNumberFormat="1" applyFill="1" applyBorder="1" applyAlignment="1">
      <alignment horizontal="center" vertical="center" wrapText="1"/>
    </xf>
    <xf numFmtId="0" fontId="2" fillId="15" borderId="5" xfId="0" applyFont="1" applyFill="1" applyBorder="1" applyAlignment="1">
      <alignment horizontal="justify"/>
    </xf>
    <xf numFmtId="9" fontId="0" fillId="16" borderId="5" xfId="0" applyNumberFormat="1" applyFill="1" applyBorder="1" applyAlignment="1">
      <alignment horizontal="center" vertical="center"/>
    </xf>
    <xf numFmtId="9" fontId="8" fillId="14" borderId="14" xfId="0" applyNumberFormat="1" applyFont="1" applyFill="1" applyBorder="1" applyAlignment="1">
      <alignment horizontal="center"/>
    </xf>
    <xf numFmtId="0" fontId="8" fillId="0" borderId="5" xfId="0" applyFont="1" applyBorder="1" applyAlignment="1">
      <alignment horizontal="justify" vertical="top"/>
    </xf>
    <xf numFmtId="9" fontId="2" fillId="0" borderId="5" xfId="0" applyNumberFormat="1" applyFont="1" applyFill="1" applyBorder="1" applyAlignment="1">
      <alignment horizontal="center" vertical="center"/>
    </xf>
    <xf numFmtId="0" fontId="2" fillId="3" borderId="5" xfId="0" applyFont="1" applyFill="1" applyBorder="1" applyAlignment="1">
      <alignment horizontal="center" vertical="center"/>
    </xf>
    <xf numFmtId="49" fontId="2" fillId="3" borderId="5" xfId="0" applyNumberFormat="1" applyFont="1" applyFill="1" applyBorder="1" applyAlignment="1">
      <alignment horizontal="justify" vertical="top" wrapText="1"/>
    </xf>
    <xf numFmtId="9" fontId="8" fillId="3" borderId="5" xfId="0" applyNumberFormat="1" applyFont="1" applyFill="1" applyBorder="1" applyAlignment="1">
      <alignment horizontal="center"/>
    </xf>
    <xf numFmtId="9" fontId="0" fillId="3" borderId="5" xfId="0" applyNumberFormat="1" applyFill="1" applyBorder="1" applyAlignment="1">
      <alignment horizontal="center" vertical="center"/>
    </xf>
    <xf numFmtId="9" fontId="0" fillId="3" borderId="5" xfId="0" applyNumberFormat="1" applyFill="1" applyBorder="1" applyAlignment="1">
      <alignment horizontal="center" vertical="center" wrapText="1"/>
    </xf>
    <xf numFmtId="9" fontId="2" fillId="3" borderId="5" xfId="0" applyNumberFormat="1" applyFont="1" applyFill="1" applyBorder="1" applyAlignment="1">
      <alignment horizontal="center" vertical="center"/>
    </xf>
    <xf numFmtId="49" fontId="0" fillId="0" borderId="5" xfId="0" applyNumberFormat="1" applyBorder="1" applyAlignment="1">
      <alignment horizontal="justify" vertical="top" wrapText="1"/>
    </xf>
    <xf numFmtId="0" fontId="0" fillId="3" borderId="5" xfId="0" applyFill="1" applyBorder="1" applyAlignment="1">
      <alignment horizontal="center" vertical="center"/>
    </xf>
    <xf numFmtId="0" fontId="0" fillId="3" borderId="5" xfId="0" applyFill="1" applyBorder="1" applyAlignment="1">
      <alignment horizontal="justify" vertical="top"/>
    </xf>
    <xf numFmtId="0" fontId="0" fillId="3" borderId="5" xfId="0" applyFill="1" applyBorder="1" applyAlignment="1">
      <alignment horizontal="center"/>
    </xf>
    <xf numFmtId="0" fontId="0" fillId="3" borderId="5" xfId="0" applyFill="1" applyBorder="1" applyAlignment="1">
      <alignment horizontal="justify"/>
    </xf>
    <xf numFmtId="9" fontId="0" fillId="3" borderId="5" xfId="0" applyNumberFormat="1" applyFill="1" applyBorder="1" applyAlignment="1">
      <alignment horizontal="center"/>
    </xf>
    <xf numFmtId="9" fontId="0" fillId="3" borderId="5" xfId="0" applyNumberFormat="1" applyFill="1" applyBorder="1" applyAlignment="1">
      <alignment horizontal="center" wrapText="1"/>
    </xf>
    <xf numFmtId="0" fontId="0" fillId="0" borderId="5" xfId="0" applyFont="1" applyBorder="1" applyAlignment="1">
      <alignment horizontal="center"/>
    </xf>
    <xf numFmtId="9" fontId="8" fillId="0" borderId="0" xfId="0" applyNumberFormat="1" applyFont="1" applyFill="1" applyBorder="1" applyAlignment="1">
      <alignment horizontal="center" vertical="center"/>
    </xf>
    <xf numFmtId="0" fontId="2" fillId="3" borderId="5" xfId="0" applyFont="1" applyFill="1" applyBorder="1" applyAlignment="1">
      <alignment horizontal="justify" vertical="top"/>
    </xf>
    <xf numFmtId="0" fontId="2" fillId="0" borderId="5" xfId="0" applyFont="1" applyFill="1" applyBorder="1" applyAlignment="1">
      <alignment horizontal="center" vertical="center"/>
    </xf>
    <xf numFmtId="9" fontId="10" fillId="0" borderId="5" xfId="0" applyNumberFormat="1" applyFont="1" applyFill="1" applyBorder="1" applyAlignment="1">
      <alignment horizontal="center"/>
    </xf>
    <xf numFmtId="9" fontId="8" fillId="0" borderId="5" xfId="0" applyNumberFormat="1" applyFont="1" applyFill="1" applyBorder="1" applyAlignment="1">
      <alignment horizontal="center"/>
    </xf>
    <xf numFmtId="0" fontId="0" fillId="0" borderId="5" xfId="0" applyFill="1" applyBorder="1" applyAlignment="1">
      <alignment horizontal="center" vertical="center"/>
    </xf>
    <xf numFmtId="0" fontId="8" fillId="0" borderId="0" xfId="0" applyFont="1" applyFill="1" applyBorder="1" applyAlignment="1">
      <alignment horizontal="center" vertical="top"/>
    </xf>
    <xf numFmtId="0" fontId="0" fillId="0" borderId="0" xfId="0" applyFill="1" applyBorder="1"/>
    <xf numFmtId="0" fontId="0" fillId="0" borderId="0" xfId="0" applyFill="1" applyBorder="1" applyAlignment="1">
      <alignment wrapText="1"/>
    </xf>
    <xf numFmtId="0" fontId="0" fillId="3" borderId="6" xfId="0" applyFill="1" applyBorder="1" applyAlignment="1">
      <alignment horizontal="center" vertical="center"/>
    </xf>
    <xf numFmtId="9" fontId="0" fillId="3" borderId="6" xfId="0" applyNumberFormat="1" applyFill="1" applyBorder="1" applyAlignment="1">
      <alignment horizontal="center" vertical="center"/>
    </xf>
    <xf numFmtId="9" fontId="0" fillId="14" borderId="6" xfId="0" applyNumberFormat="1" applyFill="1" applyBorder="1" applyAlignment="1">
      <alignment horizontal="center" vertical="center"/>
    </xf>
    <xf numFmtId="0" fontId="0" fillId="0" borderId="6" xfId="0" applyFill="1" applyBorder="1" applyAlignment="1">
      <alignment horizontal="center" vertical="center"/>
    </xf>
    <xf numFmtId="0" fontId="0" fillId="3" borderId="5" xfId="0" applyFont="1" applyFill="1" applyBorder="1" applyAlignment="1">
      <alignment horizontal="justify"/>
    </xf>
    <xf numFmtId="0" fontId="0" fillId="3" borderId="5" xfId="0" applyFill="1" applyBorder="1" applyAlignment="1">
      <alignment vertical="center"/>
    </xf>
    <xf numFmtId="0" fontId="0" fillId="3" borderId="2" xfId="0" applyFill="1" applyBorder="1" applyAlignment="1">
      <alignment horizontal="justify" vertical="top"/>
    </xf>
    <xf numFmtId="0" fontId="1" fillId="3" borderId="2" xfId="0" applyFont="1" applyFill="1" applyBorder="1" applyAlignment="1">
      <alignment horizontal="justify" vertical="top"/>
    </xf>
    <xf numFmtId="0" fontId="8" fillId="0" borderId="0" xfId="0" applyFont="1" applyBorder="1" applyAlignment="1">
      <alignment horizontal="center" vertical="top"/>
    </xf>
    <xf numFmtId="0" fontId="0" fillId="0" borderId="0" xfId="0" applyBorder="1"/>
    <xf numFmtId="0" fontId="0" fillId="0" borderId="0" xfId="0" applyBorder="1" applyAlignment="1">
      <alignment wrapText="1"/>
    </xf>
    <xf numFmtId="0" fontId="7" fillId="0" borderId="1" xfId="0" applyFont="1" applyBorder="1" applyAlignment="1">
      <alignment vertical="top"/>
    </xf>
    <xf numFmtId="0" fontId="1" fillId="3" borderId="6" xfId="0" applyFont="1" applyFill="1" applyBorder="1" applyAlignment="1">
      <alignment horizontal="center" vertical="center"/>
    </xf>
    <xf numFmtId="0" fontId="1" fillId="3" borderId="5" xfId="0" applyFont="1" applyFill="1" applyBorder="1" applyAlignment="1">
      <alignment horizontal="justify" vertical="top"/>
    </xf>
    <xf numFmtId="0" fontId="1" fillId="0" borderId="5" xfId="0" applyFont="1" applyBorder="1" applyAlignment="1">
      <alignment horizontal="justify"/>
    </xf>
    <xf numFmtId="0" fontId="1" fillId="0" borderId="6" xfId="0" applyFont="1" applyFill="1" applyBorder="1" applyAlignment="1">
      <alignment horizontal="center" vertical="center"/>
    </xf>
    <xf numFmtId="0" fontId="1" fillId="3" borderId="5" xfId="0" applyFont="1" applyFill="1" applyBorder="1" applyAlignment="1">
      <alignment horizontal="justify"/>
    </xf>
    <xf numFmtId="0" fontId="0" fillId="0" borderId="0" xfId="0" applyAlignment="1"/>
    <xf numFmtId="0" fontId="0" fillId="16" borderId="0" xfId="0" applyFill="1"/>
    <xf numFmtId="0" fontId="3" fillId="5" borderId="5" xfId="0" applyFont="1" applyFill="1" applyBorder="1" applyAlignment="1">
      <alignment horizontal="center" vertical="center"/>
    </xf>
    <xf numFmtId="0" fontId="4" fillId="5" borderId="5" xfId="0" applyFont="1" applyFill="1" applyBorder="1" applyAlignment="1">
      <alignment horizontal="center" vertical="center"/>
    </xf>
    <xf numFmtId="0" fontId="3" fillId="3" borderId="2" xfId="0" applyFont="1" applyFill="1" applyBorder="1" applyAlignment="1">
      <alignment horizontal="center" vertical="center"/>
    </xf>
    <xf numFmtId="0" fontId="4" fillId="3" borderId="6"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4" fillId="3" borderId="5" xfId="0" applyFont="1" applyFill="1" applyBorder="1" applyAlignment="1">
      <alignment horizontal="center" vertical="center"/>
    </xf>
    <xf numFmtId="0" fontId="3" fillId="4" borderId="5" xfId="0" applyFont="1" applyFill="1" applyBorder="1" applyAlignment="1">
      <alignment horizontal="center" vertical="center"/>
    </xf>
    <xf numFmtId="0" fontId="4" fillId="4" borderId="5" xfId="0" applyFont="1" applyFill="1" applyBorder="1" applyAlignment="1">
      <alignment horizontal="center" vertical="center"/>
    </xf>
    <xf numFmtId="0" fontId="3" fillId="7" borderId="5" xfId="0" applyFont="1" applyFill="1" applyBorder="1" applyAlignment="1">
      <alignment horizontal="center" vertical="center"/>
    </xf>
    <xf numFmtId="0" fontId="4" fillId="7" borderId="5" xfId="0" applyFont="1" applyFill="1" applyBorder="1" applyAlignment="1">
      <alignment horizontal="center" vertical="center"/>
    </xf>
    <xf numFmtId="0" fontId="3" fillId="0" borderId="2" xfId="0" applyFont="1" applyFill="1" applyBorder="1" applyAlignment="1">
      <alignment horizontal="justify" vertical="top"/>
    </xf>
    <xf numFmtId="0" fontId="3" fillId="0" borderId="8" xfId="0" applyFont="1" applyBorder="1" applyAlignment="1">
      <alignment horizontal="justify" vertical="top"/>
    </xf>
    <xf numFmtId="0" fontId="3" fillId="0" borderId="6" xfId="0" applyFont="1" applyBorder="1" applyAlignment="1">
      <alignment horizontal="justify" vertical="top"/>
    </xf>
    <xf numFmtId="0" fontId="4" fillId="0" borderId="2" xfId="0" applyFont="1" applyBorder="1" applyAlignment="1">
      <alignment horizontal="justify" vertical="top"/>
    </xf>
    <xf numFmtId="0" fontId="4" fillId="0" borderId="8" xfId="0" applyFont="1" applyBorder="1" applyAlignment="1"/>
    <xf numFmtId="0" fontId="4" fillId="0" borderId="6" xfId="0" applyFont="1" applyBorder="1" applyAlignment="1"/>
    <xf numFmtId="0" fontId="4" fillId="4" borderId="2" xfId="0" applyFont="1" applyFill="1" applyBorder="1" applyAlignment="1">
      <alignment horizontal="justify" vertical="top"/>
    </xf>
    <xf numFmtId="0" fontId="4" fillId="4" borderId="8" xfId="0" applyFont="1" applyFill="1" applyBorder="1" applyAlignment="1"/>
    <xf numFmtId="0" fontId="4" fillId="4" borderId="6" xfId="0" applyFont="1" applyFill="1" applyBorder="1" applyAlignment="1"/>
    <xf numFmtId="17" fontId="4" fillId="0" borderId="2" xfId="0" applyNumberFormat="1"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17" fontId="4" fillId="0" borderId="7" xfId="0" applyNumberFormat="1"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justify" vertical="top"/>
    </xf>
    <xf numFmtId="0" fontId="4" fillId="0" borderId="5" xfId="0" applyFont="1" applyBorder="1" applyAlignment="1"/>
    <xf numFmtId="9" fontId="4" fillId="0" borderId="5" xfId="0" applyNumberFormat="1" applyFont="1" applyBorder="1" applyAlignment="1">
      <alignment horizontal="center" vertical="top"/>
    </xf>
    <xf numFmtId="9" fontId="4" fillId="0" borderId="5" xfId="0" applyNumberFormat="1" applyFont="1" applyBorder="1" applyAlignment="1">
      <alignment horizontal="center"/>
    </xf>
    <xf numFmtId="0" fontId="3" fillId="6" borderId="5" xfId="0" applyFont="1" applyFill="1" applyBorder="1" applyAlignment="1">
      <alignment horizontal="center" vertical="center"/>
    </xf>
    <xf numFmtId="0" fontId="4" fillId="6" borderId="5" xfId="0" applyFont="1" applyFill="1" applyBorder="1" applyAlignment="1">
      <alignment horizontal="center" vertical="center"/>
    </xf>
    <xf numFmtId="0" fontId="4" fillId="0" borderId="5" xfId="0" applyFont="1" applyBorder="1" applyAlignment="1">
      <alignment horizontal="justify" vertical="top" wrapText="1"/>
    </xf>
    <xf numFmtId="10" fontId="4" fillId="0" borderId="5" xfId="0" applyNumberFormat="1" applyFont="1" applyBorder="1" applyAlignment="1">
      <alignment horizontal="center" vertical="center"/>
    </xf>
    <xf numFmtId="0" fontId="4" fillId="0" borderId="5" xfId="0" applyFont="1" applyBorder="1" applyAlignment="1">
      <alignment horizontal="center" vertical="center"/>
    </xf>
    <xf numFmtId="0" fontId="2" fillId="0" borderId="2" xfId="0" applyFont="1" applyBorder="1" applyAlignment="1">
      <alignment horizontal="justify" vertical="top"/>
    </xf>
    <xf numFmtId="0" fontId="0" fillId="0" borderId="8" xfId="0" applyFont="1" applyBorder="1" applyAlignment="1">
      <alignment horizontal="justify" vertical="top"/>
    </xf>
    <xf numFmtId="0" fontId="0" fillId="0" borderId="6" xfId="0" applyFont="1" applyBorder="1" applyAlignment="1">
      <alignment horizontal="justify" vertical="top"/>
    </xf>
    <xf numFmtId="0" fontId="0" fillId="0" borderId="2" xfId="0" applyFont="1" applyBorder="1" applyAlignment="1">
      <alignment horizontal="justify" vertical="top"/>
    </xf>
    <xf numFmtId="0" fontId="0" fillId="0" borderId="5" xfId="0" applyFont="1" applyBorder="1" applyAlignment="1"/>
    <xf numFmtId="9" fontId="4" fillId="0" borderId="5" xfId="0" applyNumberFormat="1" applyFont="1" applyBorder="1" applyAlignment="1">
      <alignment horizontal="center" vertical="center"/>
    </xf>
    <xf numFmtId="9" fontId="0" fillId="0" borderId="5" xfId="0" applyNumberFormat="1" applyFont="1" applyBorder="1" applyAlignment="1">
      <alignment horizontal="center" vertical="center"/>
    </xf>
    <xf numFmtId="0" fontId="4" fillId="9" borderId="5" xfId="0" applyFont="1" applyFill="1" applyBorder="1" applyAlignment="1">
      <alignment horizontal="justify" vertical="top"/>
    </xf>
    <xf numFmtId="0" fontId="4" fillId="9" borderId="5" xfId="0" applyFont="1" applyFill="1" applyBorder="1" applyAlignment="1"/>
    <xf numFmtId="0" fontId="3" fillId="0" borderId="2" xfId="0" applyFont="1" applyBorder="1" applyAlignment="1">
      <alignment horizontal="justify" vertical="top"/>
    </xf>
    <xf numFmtId="0" fontId="2" fillId="0" borderId="8" xfId="0" applyFont="1" applyBorder="1" applyAlignment="1">
      <alignment horizontal="justify" vertical="top"/>
    </xf>
    <xf numFmtId="0" fontId="2" fillId="0" borderId="6" xfId="0" applyFont="1" applyBorder="1" applyAlignment="1">
      <alignment horizontal="justify" vertical="top"/>
    </xf>
    <xf numFmtId="0" fontId="0" fillId="0" borderId="5" xfId="0" applyFont="1" applyBorder="1" applyAlignment="1">
      <alignment horizontal="justify" vertical="top"/>
    </xf>
    <xf numFmtId="0" fontId="0" fillId="0" borderId="5" xfId="0" applyFont="1" applyBorder="1" applyAlignment="1">
      <alignment horizontal="center" vertical="center"/>
    </xf>
    <xf numFmtId="0" fontId="2" fillId="0" borderId="5" xfId="0" applyFont="1" applyBorder="1" applyAlignment="1">
      <alignment horizontal="justify" vertical="top" wrapText="1"/>
    </xf>
    <xf numFmtId="0" fontId="6" fillId="0" borderId="0" xfId="0" applyFont="1" applyAlignment="1">
      <alignment horizontal="center"/>
    </xf>
    <xf numFmtId="0" fontId="3" fillId="2" borderId="1" xfId="0" applyFont="1" applyFill="1" applyBorder="1" applyAlignment="1">
      <alignment horizontal="center" vertical="center"/>
    </xf>
    <xf numFmtId="0" fontId="2" fillId="0" borderId="5" xfId="0" applyFont="1" applyFill="1" applyBorder="1" applyAlignment="1">
      <alignment horizontal="justify" vertical="top"/>
    </xf>
    <xf numFmtId="0" fontId="2" fillId="0" borderId="8" xfId="0" applyFont="1" applyFill="1" applyBorder="1" applyAlignment="1">
      <alignment horizontal="justify" vertical="top"/>
    </xf>
    <xf numFmtId="0" fontId="8" fillId="6" borderId="5" xfId="0" applyFont="1" applyFill="1" applyBorder="1" applyAlignment="1">
      <alignment horizontal="center" vertical="top" wrapText="1"/>
    </xf>
    <xf numFmtId="0" fontId="8" fillId="13" borderId="5" xfId="0" applyFont="1" applyFill="1" applyBorder="1" applyAlignment="1">
      <alignment horizontal="center" vertical="top" wrapText="1"/>
    </xf>
    <xf numFmtId="0" fontId="8" fillId="12" borderId="5" xfId="0" applyFont="1" applyFill="1" applyBorder="1" applyAlignment="1">
      <alignment horizontal="center" vertical="top" wrapText="1"/>
    </xf>
    <xf numFmtId="0" fontId="8" fillId="8" borderId="5" xfId="0" applyFont="1" applyFill="1" applyBorder="1" applyAlignment="1">
      <alignment horizontal="center" vertical="center" wrapText="1"/>
    </xf>
    <xf numFmtId="0" fontId="7" fillId="0" borderId="0" xfId="0" applyFont="1" applyAlignment="1">
      <alignment horizontal="center"/>
    </xf>
    <xf numFmtId="0" fontId="8" fillId="14" borderId="7" xfId="0" applyFont="1" applyFill="1" applyBorder="1" applyAlignment="1">
      <alignment horizontal="center" vertical="center"/>
    </xf>
    <xf numFmtId="0" fontId="0" fillId="14" borderId="13" xfId="0" applyFill="1" applyBorder="1" applyAlignment="1">
      <alignment horizontal="center" vertical="center"/>
    </xf>
    <xf numFmtId="0" fontId="0" fillId="14" borderId="10" xfId="0" applyFill="1" applyBorder="1" applyAlignment="1">
      <alignment horizontal="center" vertical="center"/>
    </xf>
    <xf numFmtId="0" fontId="0" fillId="14" borderId="15" xfId="0" applyFill="1" applyBorder="1" applyAlignment="1">
      <alignment horizontal="center" vertical="center"/>
    </xf>
    <xf numFmtId="0" fontId="8" fillId="14" borderId="2" xfId="0" applyFont="1" applyFill="1" applyBorder="1" applyAlignment="1">
      <alignment horizontal="center" vertical="center"/>
    </xf>
    <xf numFmtId="0" fontId="0" fillId="14" borderId="6" xfId="0" applyFill="1" applyBorder="1" applyAlignment="1">
      <alignment horizontal="center" vertical="center"/>
    </xf>
    <xf numFmtId="0" fontId="8" fillId="14" borderId="3" xfId="0" applyFont="1" applyFill="1" applyBorder="1" applyAlignment="1">
      <alignment horizontal="justify" vertical="top"/>
    </xf>
    <xf numFmtId="0" fontId="8" fillId="14" borderId="4" xfId="0" applyFont="1" applyFill="1" applyBorder="1" applyAlignment="1">
      <alignment horizontal="justify" vertical="top"/>
    </xf>
    <xf numFmtId="0" fontId="8" fillId="14" borderId="14" xfId="0" applyFont="1" applyFill="1" applyBorder="1" applyAlignment="1">
      <alignment horizontal="justify" vertical="top"/>
    </xf>
    <xf numFmtId="9" fontId="8" fillId="0" borderId="5" xfId="0" applyNumberFormat="1" applyFont="1" applyBorder="1" applyAlignment="1">
      <alignment horizontal="center" vertical="center"/>
    </xf>
    <xf numFmtId="0" fontId="0" fillId="0" borderId="5" xfId="0" applyBorder="1" applyAlignment="1">
      <alignment horizontal="center" vertical="center"/>
    </xf>
    <xf numFmtId="9" fontId="8" fillId="14" borderId="5" xfId="0" applyNumberFormat="1" applyFont="1" applyFill="1" applyBorder="1" applyAlignment="1">
      <alignment horizontal="center" vertical="center"/>
    </xf>
    <xf numFmtId="9" fontId="0" fillId="14" borderId="5" xfId="0" applyNumberFormat="1" applyFill="1" applyBorder="1" applyAlignment="1">
      <alignment horizontal="center" vertical="center"/>
    </xf>
    <xf numFmtId="0" fontId="8" fillId="0" borderId="5" xfId="0" applyFont="1" applyBorder="1" applyAlignment="1">
      <alignment horizontal="left" vertical="center"/>
    </xf>
    <xf numFmtId="0" fontId="0" fillId="0" borderId="5" xfId="0" applyBorder="1" applyAlignment="1">
      <alignment horizontal="left" vertical="center"/>
    </xf>
    <xf numFmtId="9" fontId="8" fillId="14" borderId="7" xfId="0" applyNumberFormat="1" applyFont="1" applyFill="1" applyBorder="1" applyAlignment="1">
      <alignment horizontal="center" vertical="center"/>
    </xf>
    <xf numFmtId="0" fontId="7" fillId="0" borderId="0" xfId="0" applyFont="1" applyAlignment="1">
      <alignment horizontal="justify" vertical="top"/>
    </xf>
    <xf numFmtId="9" fontId="8" fillId="0" borderId="7" xfId="0" applyNumberFormat="1" applyFont="1" applyFill="1" applyBorder="1" applyAlignment="1">
      <alignment horizontal="center" vertical="center"/>
    </xf>
    <xf numFmtId="0" fontId="0" fillId="0" borderId="10" xfId="0" applyFill="1" applyBorder="1" applyAlignment="1">
      <alignment horizontal="center" vertical="center"/>
    </xf>
    <xf numFmtId="9" fontId="0" fillId="0" borderId="5" xfId="0" applyNumberFormat="1" applyBorder="1" applyAlignment="1">
      <alignment horizontal="center" vertical="center"/>
    </xf>
    <xf numFmtId="0" fontId="8" fillId="14" borderId="5" xfId="0" applyFont="1" applyFill="1" applyBorder="1" applyAlignment="1">
      <alignment horizontal="center" vertical="center"/>
    </xf>
    <xf numFmtId="0" fontId="8" fillId="14" borderId="3" xfId="0" applyFont="1" applyFill="1" applyBorder="1" applyAlignment="1">
      <alignment horizontal="center" vertical="center"/>
    </xf>
    <xf numFmtId="0" fontId="8" fillId="14" borderId="14" xfId="0" applyFont="1" applyFill="1" applyBorder="1" applyAlignment="1">
      <alignment horizontal="center" vertical="center"/>
    </xf>
    <xf numFmtId="0" fontId="8" fillId="14" borderId="4" xfId="0" applyFont="1" applyFill="1" applyBorder="1" applyAlignment="1">
      <alignment horizontal="center" vertical="center"/>
    </xf>
    <xf numFmtId="9" fontId="0" fillId="0" borderId="3" xfId="0" applyNumberFormat="1" applyBorder="1" applyAlignment="1">
      <alignment horizontal="center"/>
    </xf>
    <xf numFmtId="9" fontId="0" fillId="0" borderId="4" xfId="0" applyNumberFormat="1" applyBorder="1" applyAlignment="1">
      <alignment horizontal="center"/>
    </xf>
    <xf numFmtId="0" fontId="0" fillId="0" borderId="4" xfId="0" applyBorder="1" applyAlignment="1"/>
    <xf numFmtId="0" fontId="0" fillId="0" borderId="14" xfId="0" applyBorder="1" applyAlignment="1"/>
    <xf numFmtId="0" fontId="7" fillId="0" borderId="0" xfId="0" applyFont="1" applyAlignment="1">
      <alignment horizontal="justify" vertical="center"/>
    </xf>
    <xf numFmtId="0" fontId="0" fillId="0" borderId="3" xfId="0" applyBorder="1" applyAlignment="1"/>
    <xf numFmtId="0" fontId="7" fillId="0" borderId="1" xfId="0" applyFont="1" applyBorder="1" applyAlignment="1">
      <alignment horizontal="center" vertical="top"/>
    </xf>
    <xf numFmtId="0" fontId="7" fillId="0" borderId="0" xfId="0" applyFont="1" applyAlignment="1">
      <alignment horizontal="justify" vertical="center" wrapText="1"/>
    </xf>
    <xf numFmtId="9" fontId="0" fillId="3" borderId="2" xfId="0" applyNumberFormat="1" applyFill="1" applyBorder="1" applyAlignment="1">
      <alignment horizontal="center" vertical="center" wrapText="1"/>
    </xf>
    <xf numFmtId="9" fontId="0" fillId="3" borderId="8" xfId="0" applyNumberFormat="1" applyFill="1" applyBorder="1" applyAlignment="1">
      <alignment horizontal="center" vertical="center" wrapText="1"/>
    </xf>
    <xf numFmtId="9" fontId="0" fillId="3" borderId="6" xfId="0" applyNumberFormat="1" applyFill="1" applyBorder="1" applyAlignment="1">
      <alignment horizontal="center" vertical="center" wrapText="1"/>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8"/>
  <sheetViews>
    <sheetView workbookViewId="0">
      <selection activeCell="C55" sqref="C55"/>
    </sheetView>
  </sheetViews>
  <sheetFormatPr baseColWidth="10" defaultRowHeight="15" x14ac:dyDescent="0.25"/>
  <cols>
    <col min="1" max="1" width="25.7109375" style="1" customWidth="1"/>
    <col min="2" max="3" width="27.5703125" style="1" customWidth="1"/>
    <col min="4" max="4" width="13" style="1" customWidth="1"/>
    <col min="5" max="5" width="13.28515625" style="1" customWidth="1"/>
    <col min="6" max="6" width="18.28515625" style="1" customWidth="1"/>
    <col min="7" max="7" width="25" style="1" hidden="1" customWidth="1"/>
    <col min="8" max="10" width="29.28515625" style="1" hidden="1" customWidth="1"/>
    <col min="11" max="11" width="31.7109375" style="1" hidden="1" customWidth="1"/>
    <col min="12" max="12" width="37.5703125" style="1" hidden="1" customWidth="1"/>
    <col min="13" max="13" width="30" style="1" hidden="1" customWidth="1"/>
    <col min="14" max="14" width="37" style="1" hidden="1" customWidth="1"/>
    <col min="15" max="15" width="27.140625" style="1" hidden="1" customWidth="1"/>
    <col min="16" max="16" width="29.7109375" style="1" customWidth="1"/>
    <col min="17" max="17" width="21" style="1" customWidth="1"/>
    <col min="18" max="18" width="40" style="1" customWidth="1"/>
    <col min="19" max="19" width="35.42578125" style="1" hidden="1" customWidth="1"/>
    <col min="20" max="20" width="34.85546875" style="1" hidden="1" customWidth="1"/>
    <col min="21" max="21" width="26.42578125" style="1" hidden="1" customWidth="1"/>
    <col min="22" max="16384" width="11.42578125" style="1"/>
  </cols>
  <sheetData>
    <row r="1" spans="1:21" ht="18.75" x14ac:dyDescent="0.3">
      <c r="A1" s="234" t="s">
        <v>366</v>
      </c>
      <c r="B1" s="234"/>
      <c r="C1" s="234"/>
      <c r="D1" s="234"/>
      <c r="E1" s="234"/>
      <c r="F1" s="234"/>
      <c r="G1" s="234"/>
      <c r="H1" s="234"/>
      <c r="I1" s="234"/>
      <c r="J1" s="234"/>
      <c r="K1" s="234"/>
      <c r="L1" s="234"/>
      <c r="M1" s="234"/>
      <c r="N1" s="234"/>
      <c r="O1" s="234"/>
      <c r="P1" s="234"/>
      <c r="Q1" s="234"/>
      <c r="R1" s="234"/>
    </row>
    <row r="2" spans="1:21" ht="18.75" x14ac:dyDescent="0.3">
      <c r="A2" s="234" t="s">
        <v>367</v>
      </c>
      <c r="B2" s="234"/>
      <c r="C2" s="234"/>
      <c r="D2" s="234"/>
      <c r="E2" s="234"/>
      <c r="F2" s="234"/>
      <c r="G2" s="234"/>
      <c r="H2" s="234"/>
      <c r="I2" s="234"/>
      <c r="J2" s="234"/>
      <c r="K2" s="234"/>
      <c r="L2" s="234"/>
      <c r="M2" s="234"/>
      <c r="N2" s="234"/>
      <c r="O2" s="234"/>
      <c r="P2" s="234"/>
      <c r="Q2" s="234"/>
      <c r="R2" s="234"/>
    </row>
    <row r="3" spans="1:21" ht="18.75" x14ac:dyDescent="0.3">
      <c r="A3" s="87"/>
      <c r="B3" s="87"/>
      <c r="C3" s="87"/>
      <c r="D3" s="87"/>
      <c r="E3" s="87"/>
      <c r="F3" s="87"/>
      <c r="G3" s="87"/>
      <c r="H3" s="87"/>
      <c r="I3" s="87"/>
      <c r="J3" s="87"/>
      <c r="K3" s="87"/>
      <c r="L3" s="87"/>
      <c r="M3" s="87"/>
      <c r="N3" s="87"/>
      <c r="O3" s="87"/>
      <c r="P3" s="87"/>
      <c r="Q3" s="87"/>
      <c r="R3" s="87"/>
    </row>
    <row r="4" spans="1:21" x14ac:dyDescent="0.25">
      <c r="A4" s="235"/>
      <c r="B4" s="235"/>
      <c r="C4" s="235"/>
      <c r="D4" s="235"/>
      <c r="E4" s="235"/>
      <c r="F4" s="235"/>
      <c r="G4" s="235"/>
      <c r="H4" s="235"/>
      <c r="I4" s="235"/>
      <c r="J4" s="235"/>
      <c r="K4" s="235"/>
      <c r="L4" s="235"/>
      <c r="M4" s="235"/>
      <c r="N4" s="235"/>
      <c r="O4" s="235"/>
      <c r="P4" s="235"/>
      <c r="Q4" s="235"/>
      <c r="R4" s="235"/>
    </row>
    <row r="5" spans="1:21" ht="31.5" customHeight="1" x14ac:dyDescent="0.25">
      <c r="A5" s="185" t="s">
        <v>0</v>
      </c>
      <c r="B5" s="185" t="s">
        <v>1</v>
      </c>
      <c r="C5" s="185" t="s">
        <v>2</v>
      </c>
      <c r="D5" s="187" t="s">
        <v>3</v>
      </c>
      <c r="E5" s="188"/>
      <c r="F5" s="189" t="s">
        <v>4</v>
      </c>
      <c r="G5" s="189" t="s">
        <v>5</v>
      </c>
      <c r="H5" s="189" t="s">
        <v>6</v>
      </c>
      <c r="I5" s="189" t="s">
        <v>7</v>
      </c>
      <c r="J5" s="191" t="s">
        <v>8</v>
      </c>
      <c r="K5" s="191" t="s">
        <v>9</v>
      </c>
      <c r="L5" s="191" t="s">
        <v>7</v>
      </c>
      <c r="M5" s="183" t="s">
        <v>10</v>
      </c>
      <c r="N5" s="183" t="s">
        <v>11</v>
      </c>
      <c r="O5" s="183" t="s">
        <v>7</v>
      </c>
      <c r="P5" s="214" t="s">
        <v>12</v>
      </c>
      <c r="Q5" s="214" t="s">
        <v>13</v>
      </c>
      <c r="R5" s="214" t="s">
        <v>14</v>
      </c>
      <c r="S5" s="193" t="s">
        <v>15</v>
      </c>
      <c r="T5" s="193" t="s">
        <v>16</v>
      </c>
      <c r="U5" s="193" t="s">
        <v>17</v>
      </c>
    </row>
    <row r="6" spans="1:21" ht="30.75" customHeight="1" x14ac:dyDescent="0.25">
      <c r="A6" s="186"/>
      <c r="B6" s="186"/>
      <c r="C6" s="186"/>
      <c r="D6" s="2" t="s">
        <v>18</v>
      </c>
      <c r="E6" s="3" t="s">
        <v>19</v>
      </c>
      <c r="F6" s="190"/>
      <c r="G6" s="190"/>
      <c r="H6" s="190"/>
      <c r="I6" s="190"/>
      <c r="J6" s="192"/>
      <c r="K6" s="192"/>
      <c r="L6" s="192"/>
      <c r="M6" s="184"/>
      <c r="N6" s="184"/>
      <c r="O6" s="184"/>
      <c r="P6" s="215"/>
      <c r="Q6" s="215"/>
      <c r="R6" s="215"/>
      <c r="S6" s="194"/>
      <c r="T6" s="194"/>
      <c r="U6" s="194"/>
    </row>
    <row r="7" spans="1:21" ht="15" customHeight="1" x14ac:dyDescent="0.25">
      <c r="A7" s="195" t="s">
        <v>20</v>
      </c>
      <c r="B7" s="198" t="s">
        <v>21</v>
      </c>
      <c r="C7" s="201" t="s">
        <v>22</v>
      </c>
      <c r="D7" s="204">
        <v>41275</v>
      </c>
      <c r="E7" s="207">
        <v>44896</v>
      </c>
      <c r="F7" s="210" t="s">
        <v>23</v>
      </c>
      <c r="G7" s="210" t="s">
        <v>24</v>
      </c>
      <c r="H7" s="212"/>
      <c r="I7" s="210"/>
      <c r="J7" s="216" t="s">
        <v>25</v>
      </c>
      <c r="K7" s="217">
        <v>1</v>
      </c>
      <c r="L7" s="210"/>
      <c r="M7" s="216" t="s">
        <v>26</v>
      </c>
      <c r="N7" s="218" t="s">
        <v>27</v>
      </c>
      <c r="O7" s="210"/>
      <c r="P7" s="210" t="s">
        <v>28</v>
      </c>
      <c r="Q7" s="224">
        <v>1</v>
      </c>
      <c r="R7" s="210"/>
      <c r="S7" s="216" t="s">
        <v>29</v>
      </c>
      <c r="T7" s="210"/>
      <c r="U7" s="210"/>
    </row>
    <row r="8" spans="1:21" x14ac:dyDescent="0.25">
      <c r="A8" s="196"/>
      <c r="B8" s="199"/>
      <c r="C8" s="202"/>
      <c r="D8" s="205"/>
      <c r="E8" s="208"/>
      <c r="F8" s="211"/>
      <c r="G8" s="211"/>
      <c r="H8" s="213"/>
      <c r="I8" s="211"/>
      <c r="J8" s="211"/>
      <c r="K8" s="217"/>
      <c r="L8" s="211"/>
      <c r="M8" s="211"/>
      <c r="N8" s="218"/>
      <c r="O8" s="211"/>
      <c r="P8" s="211"/>
      <c r="Q8" s="224"/>
      <c r="R8" s="211"/>
      <c r="S8" s="211"/>
      <c r="T8" s="211"/>
      <c r="U8" s="211"/>
    </row>
    <row r="9" spans="1:21" ht="246" customHeight="1" x14ac:dyDescent="0.25">
      <c r="A9" s="197"/>
      <c r="B9" s="200"/>
      <c r="C9" s="203"/>
      <c r="D9" s="206"/>
      <c r="E9" s="209"/>
      <c r="F9" s="211"/>
      <c r="G9" s="211"/>
      <c r="H9" s="213"/>
      <c r="I9" s="211"/>
      <c r="J9" s="211"/>
      <c r="K9" s="217"/>
      <c r="L9" s="211"/>
      <c r="M9" s="211"/>
      <c r="N9" s="218"/>
      <c r="O9" s="211"/>
      <c r="P9" s="211"/>
      <c r="Q9" s="224"/>
      <c r="R9" s="211"/>
      <c r="S9" s="211"/>
      <c r="T9" s="211"/>
      <c r="U9" s="211"/>
    </row>
    <row r="10" spans="1:21" ht="181.5" hidden="1" customHeight="1" x14ac:dyDescent="0.25">
      <c r="A10" s="4" t="s">
        <v>30</v>
      </c>
      <c r="B10" s="5" t="s">
        <v>31</v>
      </c>
      <c r="C10" s="6" t="s">
        <v>32</v>
      </c>
      <c r="D10" s="67">
        <v>42370</v>
      </c>
      <c r="E10" s="68">
        <v>44896</v>
      </c>
      <c r="F10" s="210" t="s">
        <v>33</v>
      </c>
      <c r="G10" s="7"/>
      <c r="H10" s="8"/>
      <c r="I10" s="7"/>
      <c r="J10" s="9" t="s">
        <v>34</v>
      </c>
      <c r="K10" s="10" t="s">
        <v>35</v>
      </c>
      <c r="L10" s="7"/>
      <c r="M10" s="210" t="s">
        <v>36</v>
      </c>
      <c r="N10" s="7"/>
      <c r="O10" s="7"/>
      <c r="P10" s="210" t="s">
        <v>34</v>
      </c>
      <c r="Q10" s="224" t="s">
        <v>37</v>
      </c>
      <c r="R10" s="210"/>
      <c r="S10" s="226"/>
      <c r="T10" s="210"/>
      <c r="U10" s="210"/>
    </row>
    <row r="11" spans="1:21" ht="200.25" hidden="1" customHeight="1" x14ac:dyDescent="0.25">
      <c r="A11" s="228" t="s">
        <v>30</v>
      </c>
      <c r="B11" s="5" t="s">
        <v>31</v>
      </c>
      <c r="C11" s="6" t="s">
        <v>38</v>
      </c>
      <c r="D11" s="67">
        <v>42736</v>
      </c>
      <c r="E11" s="68">
        <v>44896</v>
      </c>
      <c r="F11" s="211"/>
      <c r="G11" s="7"/>
      <c r="H11" s="8"/>
      <c r="I11" s="7"/>
      <c r="J11" s="5" t="s">
        <v>39</v>
      </c>
      <c r="K11" s="7" t="s">
        <v>40</v>
      </c>
      <c r="L11" s="7"/>
      <c r="M11" s="211"/>
      <c r="N11" s="7"/>
      <c r="O11" s="7"/>
      <c r="P11" s="211" t="s">
        <v>41</v>
      </c>
      <c r="Q11" s="224"/>
      <c r="R11" s="211"/>
      <c r="S11" s="227"/>
      <c r="T11" s="211"/>
      <c r="U11" s="211"/>
    </row>
    <row r="12" spans="1:21" ht="123.75" hidden="1" customHeight="1" x14ac:dyDescent="0.25">
      <c r="A12" s="229"/>
      <c r="B12" s="5" t="s">
        <v>31</v>
      </c>
      <c r="C12" s="6" t="s">
        <v>42</v>
      </c>
      <c r="D12" s="67">
        <v>42736</v>
      </c>
      <c r="E12" s="68">
        <v>44896</v>
      </c>
      <c r="F12" s="211"/>
      <c r="G12" s="7"/>
      <c r="H12" s="8"/>
      <c r="I12" s="7"/>
      <c r="J12" s="11" t="s">
        <v>43</v>
      </c>
      <c r="K12" s="10" t="s">
        <v>35</v>
      </c>
      <c r="L12" s="7"/>
      <c r="M12" s="211"/>
      <c r="N12" s="7"/>
      <c r="O12" s="7"/>
      <c r="P12" s="211" t="s">
        <v>41</v>
      </c>
      <c r="Q12" s="224"/>
      <c r="R12" s="211"/>
      <c r="S12" s="227"/>
      <c r="T12" s="211"/>
      <c r="U12" s="211"/>
    </row>
    <row r="13" spans="1:21" ht="114" hidden="1" customHeight="1" x14ac:dyDescent="0.25">
      <c r="A13" s="230"/>
      <c r="B13" s="5" t="s">
        <v>31</v>
      </c>
      <c r="C13" s="6" t="s">
        <v>44</v>
      </c>
      <c r="D13" s="67">
        <v>42736</v>
      </c>
      <c r="E13" s="68">
        <v>44896</v>
      </c>
      <c r="F13" s="12" t="s">
        <v>45</v>
      </c>
      <c r="G13" s="7"/>
      <c r="H13" s="8"/>
      <c r="I13" s="7"/>
      <c r="J13" s="11" t="s">
        <v>46</v>
      </c>
      <c r="K13" s="10" t="s">
        <v>35</v>
      </c>
      <c r="L13" s="7"/>
      <c r="M13" s="223"/>
      <c r="N13" s="7"/>
      <c r="O13" s="7"/>
      <c r="P13" s="7" t="s">
        <v>41</v>
      </c>
      <c r="Q13" s="225"/>
      <c r="R13" s="223"/>
      <c r="S13" s="14"/>
      <c r="T13" s="12"/>
      <c r="U13" s="12"/>
    </row>
    <row r="14" spans="1:21" ht="121.5" hidden="1" customHeight="1" x14ac:dyDescent="0.25">
      <c r="A14" s="228" t="s">
        <v>20</v>
      </c>
      <c r="B14" s="198" t="s">
        <v>47</v>
      </c>
      <c r="C14" s="11" t="s">
        <v>48</v>
      </c>
      <c r="D14" s="15">
        <v>40909</v>
      </c>
      <c r="E14" s="16">
        <v>41061</v>
      </c>
      <c r="F14" s="4" t="s">
        <v>49</v>
      </c>
      <c r="G14" s="17"/>
      <c r="H14" s="22" t="s">
        <v>50</v>
      </c>
      <c r="I14" s="17"/>
      <c r="J14" s="11"/>
      <c r="K14" s="19">
        <v>1</v>
      </c>
      <c r="L14" s="7"/>
      <c r="M14" s="11" t="s">
        <v>41</v>
      </c>
      <c r="N14" s="7"/>
      <c r="O14" s="7"/>
      <c r="P14" s="7" t="s">
        <v>41</v>
      </c>
      <c r="Q14" s="20" t="s">
        <v>37</v>
      </c>
      <c r="R14" s="21"/>
      <c r="S14" s="4"/>
      <c r="T14" s="4"/>
      <c r="U14" s="4"/>
    </row>
    <row r="15" spans="1:21" ht="144.75" customHeight="1" x14ac:dyDescent="0.25">
      <c r="A15" s="229"/>
      <c r="B15" s="220"/>
      <c r="C15" s="6" t="s">
        <v>51</v>
      </c>
      <c r="D15" s="15">
        <v>40909</v>
      </c>
      <c r="E15" s="16">
        <v>41244</v>
      </c>
      <c r="F15" s="4" t="s">
        <v>49</v>
      </c>
      <c r="G15" s="17"/>
      <c r="H15" s="22"/>
      <c r="I15" s="17"/>
      <c r="J15" s="23" t="s">
        <v>52</v>
      </c>
      <c r="K15" s="19">
        <v>1</v>
      </c>
      <c r="L15" s="7"/>
      <c r="M15" s="58" t="s">
        <v>53</v>
      </c>
      <c r="N15" s="24" t="s">
        <v>27</v>
      </c>
      <c r="O15" s="7"/>
      <c r="P15" s="210" t="s">
        <v>54</v>
      </c>
      <c r="Q15" s="69">
        <v>1</v>
      </c>
      <c r="R15" s="58"/>
      <c r="S15" s="33" t="s">
        <v>55</v>
      </c>
      <c r="T15" s="4"/>
      <c r="U15" s="4"/>
    </row>
    <row r="16" spans="1:21" ht="102" customHeight="1" x14ac:dyDescent="0.25">
      <c r="A16" s="229"/>
      <c r="B16" s="221"/>
      <c r="C16" s="6" t="s">
        <v>56</v>
      </c>
      <c r="D16" s="15">
        <v>40909</v>
      </c>
      <c r="E16" s="16">
        <v>44896</v>
      </c>
      <c r="F16" s="4" t="s">
        <v>49</v>
      </c>
      <c r="G16" s="17"/>
      <c r="H16" s="22"/>
      <c r="I16" s="17"/>
      <c r="J16" s="23" t="s">
        <v>57</v>
      </c>
      <c r="K16" s="19">
        <v>1</v>
      </c>
      <c r="L16" s="7"/>
      <c r="M16" s="70" t="s">
        <v>57</v>
      </c>
      <c r="N16" s="24" t="s">
        <v>27</v>
      </c>
      <c r="O16" s="7"/>
      <c r="P16" s="211" t="s">
        <v>58</v>
      </c>
      <c r="Q16" s="69">
        <v>1</v>
      </c>
      <c r="R16" s="58"/>
      <c r="S16" s="33" t="s">
        <v>57</v>
      </c>
      <c r="T16" s="4"/>
      <c r="U16" s="4"/>
    </row>
    <row r="17" spans="1:21" ht="168.75" hidden="1" customHeight="1" x14ac:dyDescent="0.25">
      <c r="A17" s="229"/>
      <c r="B17" s="198" t="s">
        <v>59</v>
      </c>
      <c r="C17" s="11" t="s">
        <v>60</v>
      </c>
      <c r="D17" s="15">
        <v>40909</v>
      </c>
      <c r="E17" s="16">
        <v>41609</v>
      </c>
      <c r="F17" s="4" t="s">
        <v>49</v>
      </c>
      <c r="G17" s="17"/>
      <c r="H17" s="22"/>
      <c r="I17" s="17"/>
      <c r="J17" s="23" t="s">
        <v>61</v>
      </c>
      <c r="K17" s="19">
        <v>1</v>
      </c>
      <c r="L17" s="7"/>
      <c r="M17" s="11" t="s">
        <v>41</v>
      </c>
      <c r="N17" s="7"/>
      <c r="O17" s="7"/>
      <c r="P17" s="211" t="s">
        <v>41</v>
      </c>
      <c r="Q17" s="20" t="s">
        <v>37</v>
      </c>
      <c r="R17" s="21"/>
      <c r="S17" s="4"/>
      <c r="T17" s="4"/>
      <c r="U17" s="4"/>
    </row>
    <row r="18" spans="1:21" ht="152.25" hidden="1" customHeight="1" x14ac:dyDescent="0.25">
      <c r="A18" s="229"/>
      <c r="B18" s="220"/>
      <c r="C18" s="6" t="s">
        <v>62</v>
      </c>
      <c r="D18" s="15"/>
      <c r="E18" s="16"/>
      <c r="F18" s="4" t="s">
        <v>49</v>
      </c>
      <c r="G18" s="17"/>
      <c r="H18" s="22"/>
      <c r="I18" s="17"/>
      <c r="J18" s="17" t="s">
        <v>41</v>
      </c>
      <c r="K18" s="7"/>
      <c r="L18" s="7"/>
      <c r="M18" s="11" t="s">
        <v>41</v>
      </c>
      <c r="N18" s="7"/>
      <c r="O18" s="7"/>
      <c r="P18" s="11" t="s">
        <v>41</v>
      </c>
      <c r="Q18" s="20"/>
      <c r="R18" s="21"/>
      <c r="S18" s="4" t="s">
        <v>63</v>
      </c>
      <c r="T18" s="4"/>
      <c r="U18" s="4"/>
    </row>
    <row r="19" spans="1:21" ht="149.25" hidden="1" customHeight="1" x14ac:dyDescent="0.25">
      <c r="A19" s="229"/>
      <c r="B19" s="220"/>
      <c r="C19" s="6" t="s">
        <v>64</v>
      </c>
      <c r="D19" s="15">
        <v>40909</v>
      </c>
      <c r="E19" s="16">
        <v>44896</v>
      </c>
      <c r="F19" s="4" t="s">
        <v>45</v>
      </c>
      <c r="G19" s="17"/>
      <c r="H19" s="22"/>
      <c r="I19" s="17"/>
      <c r="J19" s="17" t="s">
        <v>41</v>
      </c>
      <c r="K19" s="7"/>
      <c r="L19" s="7"/>
      <c r="M19" s="58" t="s">
        <v>65</v>
      </c>
      <c r="N19" s="24" t="s">
        <v>27</v>
      </c>
      <c r="O19" s="7"/>
      <c r="P19" s="11" t="s">
        <v>41</v>
      </c>
      <c r="Q19" s="69" t="s">
        <v>37</v>
      </c>
      <c r="R19" s="58"/>
      <c r="S19" s="26" t="s">
        <v>66</v>
      </c>
      <c r="T19" s="4"/>
      <c r="U19" s="4"/>
    </row>
    <row r="20" spans="1:21" ht="68.25" customHeight="1" x14ac:dyDescent="0.25">
      <c r="A20" s="229"/>
      <c r="B20" s="220"/>
      <c r="C20" s="6" t="s">
        <v>67</v>
      </c>
      <c r="D20" s="15">
        <v>40909</v>
      </c>
      <c r="E20" s="16">
        <v>44896</v>
      </c>
      <c r="F20" s="4" t="s">
        <v>49</v>
      </c>
      <c r="G20" s="17"/>
      <c r="H20" s="22"/>
      <c r="I20" s="17"/>
      <c r="J20" s="17" t="s">
        <v>41</v>
      </c>
      <c r="K20" s="7"/>
      <c r="L20" s="7"/>
      <c r="M20" s="7" t="s">
        <v>41</v>
      </c>
      <c r="N20" s="7"/>
      <c r="O20" s="7"/>
      <c r="P20" s="71" t="s">
        <v>68</v>
      </c>
      <c r="Q20" s="20">
        <v>1</v>
      </c>
      <c r="R20" s="21"/>
      <c r="S20" s="26" t="s">
        <v>66</v>
      </c>
      <c r="T20" s="4"/>
      <c r="U20" s="4"/>
    </row>
    <row r="21" spans="1:21" ht="156" hidden="1" customHeight="1" x14ac:dyDescent="0.25">
      <c r="A21" s="229"/>
      <c r="B21" s="221"/>
      <c r="C21" s="6" t="s">
        <v>69</v>
      </c>
      <c r="D21" s="15">
        <v>40909</v>
      </c>
      <c r="E21" s="16">
        <v>44896</v>
      </c>
      <c r="F21" s="4" t="s">
        <v>49</v>
      </c>
      <c r="G21" s="17"/>
      <c r="H21" s="22"/>
      <c r="I21" s="17"/>
      <c r="J21" s="17" t="s">
        <v>70</v>
      </c>
      <c r="K21" s="7"/>
      <c r="L21" s="7"/>
      <c r="M21" s="71" t="s">
        <v>71</v>
      </c>
      <c r="N21" s="24" t="s">
        <v>27</v>
      </c>
      <c r="O21" s="7"/>
      <c r="P21" s="7" t="s">
        <v>41</v>
      </c>
      <c r="Q21" s="72" t="s">
        <v>37</v>
      </c>
      <c r="R21" s="71"/>
      <c r="S21" s="33" t="s">
        <v>72</v>
      </c>
      <c r="T21" s="4"/>
      <c r="U21" s="4"/>
    </row>
    <row r="22" spans="1:21" ht="110.25" customHeight="1" x14ac:dyDescent="0.25">
      <c r="A22" s="229"/>
      <c r="B22" s="198" t="s">
        <v>73</v>
      </c>
      <c r="C22" s="6" t="s">
        <v>74</v>
      </c>
      <c r="D22" s="15">
        <v>40909</v>
      </c>
      <c r="E22" s="16">
        <v>44896</v>
      </c>
      <c r="F22" s="4" t="s">
        <v>49</v>
      </c>
      <c r="G22" s="17"/>
      <c r="H22" s="22"/>
      <c r="I22" s="17"/>
      <c r="J22" s="27" t="s">
        <v>75</v>
      </c>
      <c r="K22" s="19">
        <v>1</v>
      </c>
      <c r="L22" s="7"/>
      <c r="M22" s="58" t="s">
        <v>76</v>
      </c>
      <c r="N22" s="24" t="s">
        <v>27</v>
      </c>
      <c r="O22" s="7"/>
      <c r="P22" s="58" t="s">
        <v>77</v>
      </c>
      <c r="Q22" s="20">
        <v>1</v>
      </c>
      <c r="R22" s="5"/>
      <c r="S22" s="33" t="s">
        <v>78</v>
      </c>
      <c r="T22" s="4"/>
      <c r="U22" s="4"/>
    </row>
    <row r="23" spans="1:21" ht="109.5" customHeight="1" x14ac:dyDescent="0.25">
      <c r="A23" s="230"/>
      <c r="B23" s="221"/>
      <c r="C23" s="6" t="s">
        <v>79</v>
      </c>
      <c r="D23" s="15">
        <v>40909</v>
      </c>
      <c r="E23" s="16">
        <v>44896</v>
      </c>
      <c r="F23" s="4" t="s">
        <v>49</v>
      </c>
      <c r="G23" s="17"/>
      <c r="H23" s="22"/>
      <c r="I23" s="17"/>
      <c r="J23" s="27" t="s">
        <v>80</v>
      </c>
      <c r="K23" s="7"/>
      <c r="L23" s="7"/>
      <c r="M23" s="58" t="s">
        <v>76</v>
      </c>
      <c r="N23" s="24" t="s">
        <v>27</v>
      </c>
      <c r="O23" s="7"/>
      <c r="P23" s="58" t="s">
        <v>77</v>
      </c>
      <c r="Q23" s="69">
        <v>1</v>
      </c>
      <c r="R23" s="58"/>
      <c r="S23" s="33" t="s">
        <v>78</v>
      </c>
      <c r="T23" s="4"/>
      <c r="U23" s="4"/>
    </row>
    <row r="24" spans="1:21" ht="39.75" customHeight="1" x14ac:dyDescent="0.25">
      <c r="A24" s="28"/>
      <c r="B24" s="28"/>
      <c r="C24" s="28"/>
      <c r="D24" s="28"/>
      <c r="E24" s="28"/>
      <c r="F24" s="29"/>
      <c r="G24" s="29"/>
      <c r="H24" s="30"/>
      <c r="I24" s="29"/>
      <c r="J24" s="29"/>
      <c r="K24" s="29"/>
      <c r="L24" s="29"/>
      <c r="M24" s="29"/>
      <c r="N24" s="29"/>
      <c r="O24" s="29"/>
      <c r="P24" s="29"/>
      <c r="Q24" s="31"/>
      <c r="R24" s="29"/>
      <c r="S24" s="29"/>
      <c r="T24" s="29"/>
      <c r="U24" s="29"/>
    </row>
    <row r="25" spans="1:21" ht="120" customHeight="1" x14ac:dyDescent="0.25">
      <c r="A25" s="32" t="s">
        <v>30</v>
      </c>
      <c r="B25" s="33" t="s">
        <v>81</v>
      </c>
      <c r="C25" s="34" t="s">
        <v>82</v>
      </c>
      <c r="D25" s="35">
        <v>40909</v>
      </c>
      <c r="E25" s="36">
        <v>44896</v>
      </c>
      <c r="F25" s="37" t="s">
        <v>33</v>
      </c>
      <c r="G25" s="17"/>
      <c r="H25" s="38">
        <v>1</v>
      </c>
      <c r="I25" s="17"/>
      <c r="J25" s="39" t="s">
        <v>83</v>
      </c>
      <c r="K25" s="19">
        <v>1</v>
      </c>
      <c r="L25" s="7"/>
      <c r="M25" s="58" t="s">
        <v>84</v>
      </c>
      <c r="N25" s="24" t="s">
        <v>27</v>
      </c>
      <c r="O25" s="7"/>
      <c r="P25" s="26" t="s">
        <v>85</v>
      </c>
      <c r="Q25" s="69">
        <v>1</v>
      </c>
      <c r="R25" s="58"/>
      <c r="S25" s="26" t="s">
        <v>86</v>
      </c>
      <c r="T25" s="37"/>
      <c r="U25" s="37"/>
    </row>
    <row r="26" spans="1:21" ht="93.75" customHeight="1" x14ac:dyDescent="0.25">
      <c r="A26" s="32" t="s">
        <v>30</v>
      </c>
      <c r="B26" s="33" t="s">
        <v>87</v>
      </c>
      <c r="C26" s="34" t="s">
        <v>88</v>
      </c>
      <c r="D26" s="73">
        <v>40909</v>
      </c>
      <c r="E26" s="74">
        <v>43070</v>
      </c>
      <c r="F26" s="37" t="s">
        <v>33</v>
      </c>
      <c r="G26" s="17"/>
      <c r="H26" s="38">
        <v>1</v>
      </c>
      <c r="I26" s="17"/>
      <c r="J26" s="40" t="s">
        <v>89</v>
      </c>
      <c r="K26" s="19">
        <v>1</v>
      </c>
      <c r="L26" s="7"/>
      <c r="M26" s="41" t="s">
        <v>89</v>
      </c>
      <c r="N26" s="24" t="s">
        <v>27</v>
      </c>
      <c r="O26" s="7"/>
      <c r="P26" s="41" t="s">
        <v>90</v>
      </c>
      <c r="Q26" s="75">
        <v>1</v>
      </c>
      <c r="R26" s="41"/>
      <c r="S26" s="26" t="s">
        <v>91</v>
      </c>
      <c r="T26" s="37"/>
      <c r="U26" s="37"/>
    </row>
    <row r="27" spans="1:21" ht="87.75" hidden="1" customHeight="1" x14ac:dyDescent="0.25">
      <c r="A27" s="32" t="s">
        <v>92</v>
      </c>
      <c r="B27" s="33" t="s">
        <v>87</v>
      </c>
      <c r="C27" s="34" t="s">
        <v>93</v>
      </c>
      <c r="D27" s="73">
        <v>41275</v>
      </c>
      <c r="E27" s="74">
        <v>44896</v>
      </c>
      <c r="F27" s="37" t="s">
        <v>33</v>
      </c>
      <c r="G27" s="17"/>
      <c r="H27" s="22"/>
      <c r="I27" s="17"/>
      <c r="J27" s="11" t="s">
        <v>94</v>
      </c>
      <c r="K27" s="19">
        <v>0.35</v>
      </c>
      <c r="L27" s="76" t="s">
        <v>95</v>
      </c>
      <c r="M27" s="58" t="s">
        <v>96</v>
      </c>
      <c r="N27" s="7"/>
      <c r="O27" s="60" t="s">
        <v>97</v>
      </c>
      <c r="P27" s="41" t="s">
        <v>41</v>
      </c>
      <c r="Q27" s="75" t="s">
        <v>37</v>
      </c>
      <c r="R27" s="41"/>
      <c r="S27" s="37" t="s">
        <v>98</v>
      </c>
      <c r="T27" s="37"/>
      <c r="U27" s="37"/>
    </row>
    <row r="28" spans="1:21" ht="60" customHeight="1" x14ac:dyDescent="0.25">
      <c r="A28" s="219" t="s">
        <v>30</v>
      </c>
      <c r="B28" s="222" t="s">
        <v>81</v>
      </c>
      <c r="C28" s="37" t="s">
        <v>99</v>
      </c>
      <c r="D28" s="77">
        <v>40909</v>
      </c>
      <c r="E28" s="78">
        <v>44896</v>
      </c>
      <c r="F28" s="37" t="s">
        <v>100</v>
      </c>
      <c r="G28" s="17"/>
      <c r="H28" s="38">
        <v>1</v>
      </c>
      <c r="I28" s="17"/>
      <c r="J28" s="17" t="s">
        <v>41</v>
      </c>
      <c r="K28" s="7"/>
      <c r="L28" s="7"/>
      <c r="M28" s="44"/>
      <c r="N28" s="7"/>
      <c r="O28" s="7"/>
      <c r="P28" s="5"/>
      <c r="Q28" s="20">
        <v>1</v>
      </c>
      <c r="R28" s="5" t="s">
        <v>365</v>
      </c>
      <c r="S28" s="37"/>
      <c r="T28" s="37"/>
      <c r="U28" s="37"/>
    </row>
    <row r="29" spans="1:21" ht="86.25" hidden="1" customHeight="1" x14ac:dyDescent="0.25">
      <c r="A29" s="220"/>
      <c r="B29" s="220"/>
      <c r="C29" s="34" t="s">
        <v>101</v>
      </c>
      <c r="D29" s="35">
        <v>40909</v>
      </c>
      <c r="E29" s="36">
        <v>44896</v>
      </c>
      <c r="F29" s="37" t="s">
        <v>33</v>
      </c>
      <c r="G29" s="17"/>
      <c r="H29" s="22"/>
      <c r="I29" s="17"/>
      <c r="J29" s="11" t="s">
        <v>102</v>
      </c>
      <c r="K29" s="38">
        <v>0.55000000000000004</v>
      </c>
      <c r="L29" s="76" t="s">
        <v>103</v>
      </c>
      <c r="M29" s="58" t="s">
        <v>102</v>
      </c>
      <c r="N29" s="7"/>
      <c r="O29" s="46" t="s">
        <v>104</v>
      </c>
      <c r="P29" s="58" t="s">
        <v>102</v>
      </c>
      <c r="Q29" s="69" t="s">
        <v>37</v>
      </c>
      <c r="R29" s="58"/>
      <c r="S29" s="26" t="s">
        <v>105</v>
      </c>
      <c r="T29" s="37"/>
      <c r="U29" s="37"/>
    </row>
    <row r="30" spans="1:21" ht="132" customHeight="1" x14ac:dyDescent="0.25">
      <c r="A30" s="220"/>
      <c r="B30" s="221"/>
      <c r="C30" s="34" t="s">
        <v>106</v>
      </c>
      <c r="D30" s="35">
        <v>40909</v>
      </c>
      <c r="E30" s="36">
        <v>44896</v>
      </c>
      <c r="F30" s="37" t="s">
        <v>33</v>
      </c>
      <c r="G30" s="17"/>
      <c r="H30" s="22" t="s">
        <v>107</v>
      </c>
      <c r="I30" s="17"/>
      <c r="J30" s="58" t="s">
        <v>108</v>
      </c>
      <c r="K30" s="19">
        <v>1</v>
      </c>
      <c r="L30" s="7"/>
      <c r="M30" s="58" t="s">
        <v>108</v>
      </c>
      <c r="N30" s="24" t="s">
        <v>27</v>
      </c>
      <c r="O30" s="7"/>
      <c r="P30" s="26" t="s">
        <v>109</v>
      </c>
      <c r="Q30" s="69">
        <v>1</v>
      </c>
      <c r="R30" s="58"/>
      <c r="S30" s="79" t="s">
        <v>110</v>
      </c>
      <c r="T30" s="37"/>
      <c r="U30" s="37"/>
    </row>
    <row r="31" spans="1:21" ht="255" x14ac:dyDescent="0.25">
      <c r="A31" s="220"/>
      <c r="B31" s="222" t="s">
        <v>111</v>
      </c>
      <c r="C31" s="34" t="s">
        <v>112</v>
      </c>
      <c r="D31" s="35">
        <v>40909</v>
      </c>
      <c r="E31" s="36">
        <v>44896</v>
      </c>
      <c r="F31" s="4" t="s">
        <v>49</v>
      </c>
      <c r="G31" s="26" t="s">
        <v>113</v>
      </c>
      <c r="H31" s="22"/>
      <c r="I31" s="17"/>
      <c r="J31" s="58" t="s">
        <v>114</v>
      </c>
      <c r="K31" s="47">
        <v>0.25</v>
      </c>
      <c r="L31" s="76" t="s">
        <v>115</v>
      </c>
      <c r="M31" s="58" t="s">
        <v>116</v>
      </c>
      <c r="N31" s="24" t="s">
        <v>27</v>
      </c>
      <c r="O31" s="7"/>
      <c r="P31" s="58" t="s">
        <v>117</v>
      </c>
      <c r="Q31" s="20">
        <v>0.33</v>
      </c>
      <c r="R31" s="58" t="s">
        <v>118</v>
      </c>
      <c r="S31" s="11" t="s">
        <v>119</v>
      </c>
      <c r="T31" s="4"/>
      <c r="U31" s="4"/>
    </row>
    <row r="32" spans="1:21" ht="81.75" hidden="1" customHeight="1" x14ac:dyDescent="0.25">
      <c r="A32" s="220"/>
      <c r="B32" s="220"/>
      <c r="C32" s="37" t="s">
        <v>120</v>
      </c>
      <c r="D32" s="35">
        <v>40909</v>
      </c>
      <c r="E32" s="36">
        <v>44896</v>
      </c>
      <c r="F32" s="4" t="s">
        <v>49</v>
      </c>
      <c r="G32" s="17"/>
      <c r="H32" s="22"/>
      <c r="I32" s="17"/>
      <c r="J32" s="58" t="s">
        <v>121</v>
      </c>
      <c r="K32" s="19">
        <v>1</v>
      </c>
      <c r="L32" s="7"/>
      <c r="M32" s="7" t="s">
        <v>41</v>
      </c>
      <c r="N32" s="7"/>
      <c r="O32" s="7"/>
      <c r="P32" s="7" t="s">
        <v>41</v>
      </c>
      <c r="Q32" s="20" t="s">
        <v>37</v>
      </c>
      <c r="R32" s="21"/>
      <c r="S32" s="4"/>
      <c r="T32" s="4"/>
      <c r="U32" s="4"/>
    </row>
    <row r="33" spans="1:21" ht="136.5" hidden="1" customHeight="1" x14ac:dyDescent="0.25">
      <c r="A33" s="220"/>
      <c r="B33" s="220"/>
      <c r="C33" s="37" t="s">
        <v>122</v>
      </c>
      <c r="D33" s="35">
        <v>40909</v>
      </c>
      <c r="E33" s="36">
        <v>44896</v>
      </c>
      <c r="F33" s="4" t="s">
        <v>49</v>
      </c>
      <c r="G33" s="17"/>
      <c r="H33" s="38">
        <v>1</v>
      </c>
      <c r="I33" s="17"/>
      <c r="J33" s="58" t="s">
        <v>123</v>
      </c>
      <c r="K33" s="19">
        <v>1</v>
      </c>
      <c r="L33" s="7"/>
      <c r="M33" s="7" t="s">
        <v>41</v>
      </c>
      <c r="N33" s="7"/>
      <c r="O33" s="7"/>
      <c r="P33" s="7" t="s">
        <v>41</v>
      </c>
      <c r="Q33" s="20" t="s">
        <v>37</v>
      </c>
      <c r="R33" s="21"/>
      <c r="S33" s="4"/>
      <c r="T33" s="4"/>
      <c r="U33" s="4"/>
    </row>
    <row r="34" spans="1:21" ht="128.25" customHeight="1" x14ac:dyDescent="0.25">
      <c r="A34" s="220"/>
      <c r="B34" s="220"/>
      <c r="C34" s="34" t="s">
        <v>124</v>
      </c>
      <c r="D34" s="35">
        <v>40909</v>
      </c>
      <c r="E34" s="36">
        <v>44896</v>
      </c>
      <c r="F34" s="4" t="s">
        <v>49</v>
      </c>
      <c r="G34" s="17"/>
      <c r="H34" s="22"/>
      <c r="I34" s="17"/>
      <c r="J34" s="58" t="s">
        <v>125</v>
      </c>
      <c r="K34" s="47">
        <v>0.25</v>
      </c>
      <c r="L34" s="76" t="s">
        <v>115</v>
      </c>
      <c r="M34" s="58" t="s">
        <v>126</v>
      </c>
      <c r="N34" s="24" t="s">
        <v>27</v>
      </c>
      <c r="O34" s="7"/>
      <c r="P34" s="83" t="s">
        <v>127</v>
      </c>
      <c r="Q34" s="20">
        <v>1</v>
      </c>
      <c r="R34" s="5"/>
      <c r="S34" s="11" t="s">
        <v>128</v>
      </c>
      <c r="T34" s="4"/>
      <c r="U34" s="4"/>
    </row>
    <row r="35" spans="1:21" ht="115.5" customHeight="1" x14ac:dyDescent="0.25">
      <c r="A35" s="221"/>
      <c r="B35" s="221"/>
      <c r="C35" s="34" t="s">
        <v>129</v>
      </c>
      <c r="D35" s="35">
        <v>40909</v>
      </c>
      <c r="E35" s="36">
        <v>44896</v>
      </c>
      <c r="F35" s="4" t="s">
        <v>49</v>
      </c>
      <c r="G35" s="17"/>
      <c r="H35" s="22"/>
      <c r="I35" s="17"/>
      <c r="J35" s="37" t="s">
        <v>130</v>
      </c>
      <c r="K35" s="47">
        <v>0</v>
      </c>
      <c r="L35" s="76" t="s">
        <v>131</v>
      </c>
      <c r="M35" s="58" t="s">
        <v>126</v>
      </c>
      <c r="N35" s="24" t="s">
        <v>27</v>
      </c>
      <c r="O35" s="7"/>
      <c r="P35" s="83" t="s">
        <v>127</v>
      </c>
      <c r="Q35" s="69">
        <v>1</v>
      </c>
      <c r="R35" s="58"/>
      <c r="S35" s="11" t="s">
        <v>128</v>
      </c>
      <c r="T35" s="4"/>
      <c r="U35" s="4"/>
    </row>
    <row r="36" spans="1:21" ht="215.25" customHeight="1" x14ac:dyDescent="0.25">
      <c r="A36" s="33"/>
      <c r="B36" s="33"/>
      <c r="C36" s="50" t="s">
        <v>132</v>
      </c>
      <c r="D36" s="35">
        <v>40909</v>
      </c>
      <c r="E36" s="36">
        <v>42705</v>
      </c>
      <c r="F36" s="37" t="s">
        <v>133</v>
      </c>
      <c r="G36" s="17"/>
      <c r="H36" s="38">
        <v>0.89</v>
      </c>
      <c r="I36" s="17"/>
      <c r="J36" s="80"/>
      <c r="K36" s="19">
        <v>0.82</v>
      </c>
      <c r="L36" s="76" t="s">
        <v>134</v>
      </c>
      <c r="M36" s="58" t="s">
        <v>135</v>
      </c>
      <c r="N36" s="24" t="s">
        <v>136</v>
      </c>
      <c r="O36" s="81" t="s">
        <v>137</v>
      </c>
      <c r="P36" s="58" t="s">
        <v>135</v>
      </c>
      <c r="Q36" s="20">
        <v>0.99</v>
      </c>
      <c r="R36" s="82" t="s">
        <v>138</v>
      </c>
      <c r="S36" s="37" t="s">
        <v>139</v>
      </c>
      <c r="T36" s="37"/>
      <c r="U36" s="37"/>
    </row>
    <row r="37" spans="1:21" ht="114" customHeight="1" x14ac:dyDescent="0.25">
      <c r="A37" s="33"/>
      <c r="B37" s="33"/>
      <c r="C37" s="50" t="s">
        <v>140</v>
      </c>
      <c r="D37" s="35">
        <v>40909</v>
      </c>
      <c r="E37" s="36">
        <v>42705</v>
      </c>
      <c r="F37" s="37" t="s">
        <v>133</v>
      </c>
      <c r="G37" s="17"/>
      <c r="H37" s="38">
        <v>1</v>
      </c>
      <c r="I37" s="17"/>
      <c r="J37" s="80"/>
      <c r="K37" s="19">
        <v>1</v>
      </c>
      <c r="L37" s="7"/>
      <c r="M37" s="58" t="s">
        <v>135</v>
      </c>
      <c r="N37" s="24" t="s">
        <v>27</v>
      </c>
      <c r="O37" s="7"/>
      <c r="P37" s="58" t="s">
        <v>135</v>
      </c>
      <c r="Q37" s="20">
        <v>1</v>
      </c>
      <c r="R37" s="5"/>
      <c r="S37" s="37" t="s">
        <v>139</v>
      </c>
      <c r="T37" s="37"/>
      <c r="U37" s="37"/>
    </row>
    <row r="38" spans="1:21" ht="34.5" customHeight="1" x14ac:dyDescent="0.25">
      <c r="A38" s="28"/>
      <c r="B38" s="28"/>
      <c r="C38" s="28"/>
      <c r="D38" s="28"/>
      <c r="E38" s="28"/>
      <c r="F38" s="29"/>
      <c r="G38" s="29"/>
      <c r="H38" s="30"/>
      <c r="I38" s="29"/>
      <c r="J38" s="29"/>
      <c r="K38" s="29"/>
      <c r="L38" s="29"/>
      <c r="M38" s="29"/>
      <c r="N38" s="29"/>
      <c r="O38" s="29"/>
      <c r="P38" s="29"/>
      <c r="Q38" s="31"/>
      <c r="R38" s="29"/>
      <c r="S38" s="29"/>
      <c r="T38" s="29"/>
      <c r="U38" s="29"/>
    </row>
    <row r="39" spans="1:21" ht="84.75" customHeight="1" x14ac:dyDescent="0.25">
      <c r="A39" s="210" t="s">
        <v>141</v>
      </c>
      <c r="B39" s="222" t="s">
        <v>142</v>
      </c>
      <c r="C39" s="34" t="s">
        <v>143</v>
      </c>
      <c r="D39" s="35">
        <v>40909</v>
      </c>
      <c r="E39" s="36">
        <v>44896</v>
      </c>
      <c r="F39" s="37" t="s">
        <v>144</v>
      </c>
      <c r="G39" s="17"/>
      <c r="H39" s="38">
        <v>0.5</v>
      </c>
      <c r="I39" s="37" t="s">
        <v>145</v>
      </c>
      <c r="J39" s="17" t="s">
        <v>63</v>
      </c>
      <c r="K39" s="19">
        <v>0.5</v>
      </c>
      <c r="L39" s="7"/>
      <c r="M39" s="58" t="s">
        <v>146</v>
      </c>
      <c r="N39" s="24" t="s">
        <v>27</v>
      </c>
      <c r="O39" s="7"/>
      <c r="P39" s="58" t="s">
        <v>146</v>
      </c>
      <c r="Q39" s="69">
        <v>1</v>
      </c>
      <c r="R39" s="58"/>
      <c r="S39" s="51" t="s">
        <v>147</v>
      </c>
      <c r="T39" s="37"/>
      <c r="U39" s="37"/>
    </row>
    <row r="40" spans="1:21" ht="79.5" customHeight="1" x14ac:dyDescent="0.25">
      <c r="A40" s="231"/>
      <c r="B40" s="220"/>
      <c r="C40" s="34" t="s">
        <v>148</v>
      </c>
      <c r="D40" s="35">
        <v>40909</v>
      </c>
      <c r="E40" s="36">
        <v>44896</v>
      </c>
      <c r="F40" s="37" t="s">
        <v>144</v>
      </c>
      <c r="G40" s="17"/>
      <c r="H40" s="22"/>
      <c r="I40" s="17"/>
      <c r="J40" s="37" t="s">
        <v>149</v>
      </c>
      <c r="K40" s="19">
        <v>1</v>
      </c>
      <c r="L40" s="33" t="s">
        <v>150</v>
      </c>
      <c r="M40" s="58" t="s">
        <v>151</v>
      </c>
      <c r="N40" s="24" t="s">
        <v>27</v>
      </c>
      <c r="O40" s="7"/>
      <c r="P40" s="58" t="s">
        <v>151</v>
      </c>
      <c r="Q40" s="69">
        <v>1</v>
      </c>
      <c r="R40" s="58"/>
      <c r="S40" s="51" t="s">
        <v>152</v>
      </c>
      <c r="T40" s="37"/>
      <c r="U40" s="37"/>
    </row>
    <row r="41" spans="1:21" ht="117" customHeight="1" thickBot="1" x14ac:dyDescent="0.3">
      <c r="A41" s="231"/>
      <c r="B41" s="220"/>
      <c r="C41" s="34" t="s">
        <v>153</v>
      </c>
      <c r="D41" s="35">
        <v>40909</v>
      </c>
      <c r="E41" s="36">
        <v>44896</v>
      </c>
      <c r="F41" s="37" t="s">
        <v>144</v>
      </c>
      <c r="G41" s="17"/>
      <c r="H41" s="22"/>
      <c r="I41" s="17"/>
      <c r="J41" s="37" t="s">
        <v>154</v>
      </c>
      <c r="K41" s="19">
        <v>0.5</v>
      </c>
      <c r="L41" s="7"/>
      <c r="M41" s="58" t="s">
        <v>155</v>
      </c>
      <c r="N41" s="24" t="s">
        <v>27</v>
      </c>
      <c r="O41" s="7"/>
      <c r="P41" s="58" t="s">
        <v>151</v>
      </c>
      <c r="Q41" s="69">
        <v>1</v>
      </c>
      <c r="R41" s="58"/>
      <c r="S41" s="37"/>
      <c r="T41" s="37"/>
      <c r="U41" s="37"/>
    </row>
    <row r="42" spans="1:21" ht="55.5" hidden="1" customHeight="1" thickBot="1" x14ac:dyDescent="0.3">
      <c r="A42" s="231"/>
      <c r="B42" s="220"/>
      <c r="C42" s="37" t="s">
        <v>156</v>
      </c>
      <c r="D42" s="35">
        <v>40909</v>
      </c>
      <c r="E42" s="36" t="s">
        <v>157</v>
      </c>
      <c r="F42" s="37" t="s">
        <v>144</v>
      </c>
      <c r="G42" s="17"/>
      <c r="H42" s="38">
        <v>1</v>
      </c>
      <c r="I42" s="17"/>
      <c r="J42" s="17" t="s">
        <v>63</v>
      </c>
      <c r="K42" s="19"/>
      <c r="L42" s="7"/>
      <c r="M42" s="7" t="s">
        <v>41</v>
      </c>
      <c r="N42" s="7"/>
      <c r="O42" s="7"/>
      <c r="P42" s="7" t="s">
        <v>41</v>
      </c>
      <c r="Q42" s="20" t="s">
        <v>37</v>
      </c>
      <c r="R42" s="21"/>
      <c r="S42" s="37" t="s">
        <v>63</v>
      </c>
      <c r="T42" s="37"/>
      <c r="U42" s="37"/>
    </row>
    <row r="43" spans="1:21" ht="77.25" hidden="1" customHeight="1" x14ac:dyDescent="0.25">
      <c r="A43" s="231"/>
      <c r="B43" s="221"/>
      <c r="C43" s="34" t="s">
        <v>158</v>
      </c>
      <c r="D43" s="35">
        <v>40909</v>
      </c>
      <c r="E43" s="36" t="s">
        <v>157</v>
      </c>
      <c r="F43" s="37" t="s">
        <v>144</v>
      </c>
      <c r="G43" s="17"/>
      <c r="H43" s="38">
        <v>0</v>
      </c>
      <c r="I43" s="37" t="s">
        <v>159</v>
      </c>
      <c r="J43" s="17" t="s">
        <v>63</v>
      </c>
      <c r="K43" s="19"/>
      <c r="L43" s="7"/>
      <c r="M43" s="7" t="s">
        <v>41</v>
      </c>
      <c r="N43" s="7"/>
      <c r="O43" s="7"/>
      <c r="P43" s="7" t="s">
        <v>41</v>
      </c>
      <c r="Q43" s="20" t="s">
        <v>37</v>
      </c>
      <c r="R43" s="5"/>
      <c r="S43" s="37" t="s">
        <v>63</v>
      </c>
      <c r="T43" s="37"/>
      <c r="U43" s="37"/>
    </row>
    <row r="44" spans="1:21" ht="68.25" hidden="1" customHeight="1" x14ac:dyDescent="0.25">
      <c r="A44" s="231"/>
      <c r="B44" s="222" t="s">
        <v>160</v>
      </c>
      <c r="C44" s="37" t="s">
        <v>161</v>
      </c>
      <c r="D44" s="35">
        <v>41061</v>
      </c>
      <c r="E44" s="36">
        <v>41487</v>
      </c>
      <c r="F44" s="37" t="s">
        <v>144</v>
      </c>
      <c r="G44" s="17"/>
      <c r="H44" s="22"/>
      <c r="I44" s="17"/>
      <c r="J44" s="37" t="s">
        <v>162</v>
      </c>
      <c r="K44" s="19">
        <v>1</v>
      </c>
      <c r="L44" s="7"/>
      <c r="M44" s="7" t="s">
        <v>41</v>
      </c>
      <c r="N44" s="7"/>
      <c r="O44" s="7"/>
      <c r="P44" s="7" t="s">
        <v>41</v>
      </c>
      <c r="Q44" s="20" t="s">
        <v>37</v>
      </c>
      <c r="R44" s="21"/>
      <c r="S44" s="37"/>
      <c r="T44" s="37"/>
      <c r="U44" s="37"/>
    </row>
    <row r="45" spans="1:21" ht="83.25" hidden="1" customHeight="1" x14ac:dyDescent="0.25">
      <c r="A45" s="231"/>
      <c r="B45" s="220"/>
      <c r="C45" s="37" t="s">
        <v>163</v>
      </c>
      <c r="D45" s="35">
        <v>41061</v>
      </c>
      <c r="E45" s="36">
        <v>41487</v>
      </c>
      <c r="F45" s="37" t="s">
        <v>144</v>
      </c>
      <c r="G45" s="17"/>
      <c r="H45" s="22"/>
      <c r="I45" s="17"/>
      <c r="J45" s="37" t="s">
        <v>164</v>
      </c>
      <c r="K45" s="19">
        <v>1</v>
      </c>
      <c r="L45" s="7"/>
      <c r="M45" s="7" t="s">
        <v>41</v>
      </c>
      <c r="N45" s="7"/>
      <c r="O45" s="7"/>
      <c r="P45" s="7" t="s">
        <v>41</v>
      </c>
      <c r="Q45" s="20" t="s">
        <v>37</v>
      </c>
      <c r="R45" s="21"/>
      <c r="S45" s="37"/>
      <c r="T45" s="37"/>
      <c r="U45" s="37"/>
    </row>
    <row r="46" spans="1:21" ht="96.75" hidden="1" customHeight="1" thickBot="1" x14ac:dyDescent="0.3">
      <c r="A46" s="231"/>
      <c r="B46" s="221"/>
      <c r="C46" s="37" t="s">
        <v>165</v>
      </c>
      <c r="D46" s="35">
        <v>41061</v>
      </c>
      <c r="E46" s="36">
        <v>41609</v>
      </c>
      <c r="F46" s="37" t="s">
        <v>144</v>
      </c>
      <c r="G46" s="17"/>
      <c r="H46" s="22"/>
      <c r="I46" s="17"/>
      <c r="J46" s="37" t="s">
        <v>166</v>
      </c>
      <c r="K46" s="19">
        <v>1</v>
      </c>
      <c r="L46" s="7"/>
      <c r="M46" s="7" t="s">
        <v>41</v>
      </c>
      <c r="N46" s="7"/>
      <c r="O46" s="7"/>
      <c r="P46" s="7" t="s">
        <v>41</v>
      </c>
      <c r="Q46" s="20" t="s">
        <v>37</v>
      </c>
      <c r="R46" s="5"/>
      <c r="S46" s="37"/>
      <c r="T46" s="37"/>
      <c r="U46" s="37"/>
    </row>
    <row r="47" spans="1:21" ht="85.5" customHeight="1" x14ac:dyDescent="0.25">
      <c r="A47" s="231"/>
      <c r="B47" s="231" t="s">
        <v>167</v>
      </c>
      <c r="C47" s="34" t="s">
        <v>168</v>
      </c>
      <c r="D47" s="35">
        <v>41275</v>
      </c>
      <c r="E47" s="36">
        <v>44896</v>
      </c>
      <c r="F47" s="37" t="s">
        <v>169</v>
      </c>
      <c r="G47" s="17"/>
      <c r="H47" s="22"/>
      <c r="I47" s="17"/>
      <c r="J47" s="37" t="s">
        <v>170</v>
      </c>
      <c r="K47" s="19">
        <v>1</v>
      </c>
      <c r="L47" s="17"/>
      <c r="M47" s="83" t="s">
        <v>171</v>
      </c>
      <c r="N47" s="24" t="s">
        <v>27</v>
      </c>
      <c r="O47" s="7"/>
      <c r="P47" s="83" t="s">
        <v>171</v>
      </c>
      <c r="Q47" s="69">
        <v>1</v>
      </c>
      <c r="R47" s="83"/>
      <c r="S47" s="85" t="s">
        <v>172</v>
      </c>
      <c r="T47" s="37"/>
      <c r="U47" s="37"/>
    </row>
    <row r="48" spans="1:21" ht="243" hidden="1" customHeight="1" x14ac:dyDescent="0.25">
      <c r="A48" s="231"/>
      <c r="B48" s="223"/>
      <c r="C48" s="37" t="s">
        <v>173</v>
      </c>
      <c r="D48" s="35">
        <v>41275</v>
      </c>
      <c r="E48" s="36">
        <v>41244</v>
      </c>
      <c r="F48" s="37" t="s">
        <v>169</v>
      </c>
      <c r="G48" s="17"/>
      <c r="H48" s="38">
        <v>0.75</v>
      </c>
      <c r="I48" s="37" t="s">
        <v>174</v>
      </c>
      <c r="J48" s="37" t="s">
        <v>175</v>
      </c>
      <c r="K48" s="19">
        <v>1</v>
      </c>
      <c r="L48" s="17"/>
      <c r="M48" s="7" t="s">
        <v>41</v>
      </c>
      <c r="N48" s="7"/>
      <c r="O48" s="7"/>
      <c r="P48" s="7" t="s">
        <v>41</v>
      </c>
      <c r="Q48" s="20" t="s">
        <v>37</v>
      </c>
      <c r="R48" s="21"/>
      <c r="S48" s="37"/>
      <c r="T48" s="37"/>
      <c r="U48" s="37"/>
    </row>
    <row r="49" spans="1:21" ht="90.75" customHeight="1" x14ac:dyDescent="0.25">
      <c r="A49" s="231"/>
      <c r="B49" s="223"/>
      <c r="C49" s="34" t="s">
        <v>176</v>
      </c>
      <c r="D49" s="35">
        <v>41275</v>
      </c>
      <c r="E49" s="36">
        <v>44896</v>
      </c>
      <c r="F49" s="37" t="s">
        <v>169</v>
      </c>
      <c r="G49" s="17"/>
      <c r="H49" s="22"/>
      <c r="I49" s="37"/>
      <c r="J49" s="37" t="s">
        <v>177</v>
      </c>
      <c r="K49" s="52"/>
      <c r="L49" s="53"/>
      <c r="M49" s="83" t="s">
        <v>177</v>
      </c>
      <c r="N49" s="24" t="s">
        <v>27</v>
      </c>
      <c r="O49" s="7"/>
      <c r="P49" s="83" t="s">
        <v>177</v>
      </c>
      <c r="Q49" s="69">
        <v>1</v>
      </c>
      <c r="R49" s="83"/>
      <c r="S49" s="83" t="s">
        <v>177</v>
      </c>
      <c r="T49" s="37"/>
      <c r="U49" s="37"/>
    </row>
    <row r="50" spans="1:21" ht="157.5" hidden="1" customHeight="1" x14ac:dyDescent="0.25">
      <c r="A50" s="231"/>
      <c r="B50" s="231" t="s">
        <v>178</v>
      </c>
      <c r="C50" s="37" t="s">
        <v>179</v>
      </c>
      <c r="D50" s="35">
        <v>41275</v>
      </c>
      <c r="E50" s="36">
        <v>43070</v>
      </c>
      <c r="F50" s="37" t="s">
        <v>180</v>
      </c>
      <c r="G50" s="17"/>
      <c r="H50" s="38">
        <v>0.75</v>
      </c>
      <c r="I50" s="37" t="s">
        <v>181</v>
      </c>
      <c r="J50" s="17" t="s">
        <v>63</v>
      </c>
      <c r="K50" s="38"/>
      <c r="L50" s="17"/>
      <c r="M50" s="7" t="s">
        <v>41</v>
      </c>
      <c r="N50" s="7"/>
      <c r="O50" s="7"/>
      <c r="P50" s="7" t="s">
        <v>41</v>
      </c>
      <c r="Q50" s="20" t="s">
        <v>37</v>
      </c>
      <c r="R50" s="21"/>
      <c r="S50" s="37"/>
      <c r="T50" s="37"/>
      <c r="U50" s="37"/>
    </row>
    <row r="51" spans="1:21" ht="81.75" hidden="1" customHeight="1" x14ac:dyDescent="0.25">
      <c r="A51" s="231"/>
      <c r="B51" s="223"/>
      <c r="C51" s="37" t="s">
        <v>182</v>
      </c>
      <c r="D51" s="35">
        <v>41275</v>
      </c>
      <c r="E51" s="36">
        <v>43070</v>
      </c>
      <c r="F51" s="37" t="s">
        <v>180</v>
      </c>
      <c r="G51" s="17"/>
      <c r="H51" s="22"/>
      <c r="I51" s="17"/>
      <c r="J51" s="17" t="s">
        <v>63</v>
      </c>
      <c r="K51" s="19" t="s">
        <v>183</v>
      </c>
      <c r="L51" s="7"/>
      <c r="M51" s="17" t="s">
        <v>184</v>
      </c>
      <c r="N51" s="7"/>
      <c r="O51" s="7"/>
      <c r="P51" s="7" t="s">
        <v>41</v>
      </c>
      <c r="Q51" s="19" t="s">
        <v>37</v>
      </c>
      <c r="R51" s="7"/>
      <c r="S51" s="37" t="s">
        <v>41</v>
      </c>
      <c r="T51" s="37"/>
      <c r="U51" s="37"/>
    </row>
    <row r="52" spans="1:21" ht="153" customHeight="1" x14ac:dyDescent="0.25">
      <c r="A52" s="231"/>
      <c r="B52" s="223"/>
      <c r="C52" s="34" t="s">
        <v>185</v>
      </c>
      <c r="D52" s="35">
        <v>41275</v>
      </c>
      <c r="E52" s="36">
        <v>43070</v>
      </c>
      <c r="F52" s="37" t="s">
        <v>180</v>
      </c>
      <c r="G52" s="17"/>
      <c r="H52" s="38">
        <v>0.75</v>
      </c>
      <c r="I52" s="83" t="s">
        <v>186</v>
      </c>
      <c r="J52" s="37" t="s">
        <v>187</v>
      </c>
      <c r="K52" s="38">
        <v>0</v>
      </c>
      <c r="L52" s="53"/>
      <c r="M52" s="58" t="s">
        <v>188</v>
      </c>
      <c r="N52" s="24" t="s">
        <v>189</v>
      </c>
      <c r="O52" s="7"/>
      <c r="P52" s="58" t="s">
        <v>188</v>
      </c>
      <c r="Q52" s="20">
        <v>1</v>
      </c>
      <c r="R52" s="5"/>
      <c r="S52" s="58" t="s">
        <v>190</v>
      </c>
      <c r="T52" s="37"/>
      <c r="U52" s="37"/>
    </row>
    <row r="53" spans="1:21" ht="88.5" hidden="1" customHeight="1" x14ac:dyDescent="0.25">
      <c r="A53" s="231"/>
      <c r="B53" s="223"/>
      <c r="C53" s="34" t="s">
        <v>191</v>
      </c>
      <c r="D53" s="35">
        <v>41275</v>
      </c>
      <c r="E53" s="36">
        <v>43070</v>
      </c>
      <c r="F53" s="37" t="s">
        <v>180</v>
      </c>
      <c r="G53" s="17"/>
      <c r="H53" s="22"/>
      <c r="I53" s="17"/>
      <c r="J53" s="17" t="s">
        <v>63</v>
      </c>
      <c r="K53" s="19"/>
      <c r="L53" s="7"/>
      <c r="M53" s="7" t="s">
        <v>41</v>
      </c>
      <c r="N53" s="24" t="s">
        <v>41</v>
      </c>
      <c r="O53" s="7" t="s">
        <v>41</v>
      </c>
      <c r="P53" s="7" t="s">
        <v>41</v>
      </c>
      <c r="Q53" s="20" t="s">
        <v>37</v>
      </c>
      <c r="R53" s="21"/>
      <c r="S53" s="37" t="s">
        <v>41</v>
      </c>
      <c r="T53" s="37"/>
      <c r="U53" s="37"/>
    </row>
    <row r="54" spans="1:21" ht="98.25" customHeight="1" x14ac:dyDescent="0.25">
      <c r="A54" s="231"/>
      <c r="B54" s="33" t="s">
        <v>192</v>
      </c>
      <c r="C54" s="34" t="s">
        <v>193</v>
      </c>
      <c r="D54" s="35">
        <v>40909</v>
      </c>
      <c r="E54" s="36">
        <v>44896</v>
      </c>
      <c r="F54" s="37" t="s">
        <v>180</v>
      </c>
      <c r="G54" s="17"/>
      <c r="H54" s="38">
        <v>1</v>
      </c>
      <c r="I54" s="17"/>
      <c r="J54" s="37" t="s">
        <v>194</v>
      </c>
      <c r="K54" s="19">
        <v>1</v>
      </c>
      <c r="L54" s="7"/>
      <c r="M54" s="33" t="s">
        <v>195</v>
      </c>
      <c r="N54" s="24"/>
      <c r="O54" s="7"/>
      <c r="P54" s="58" t="s">
        <v>196</v>
      </c>
      <c r="Q54" s="20">
        <v>1</v>
      </c>
      <c r="R54" s="21"/>
      <c r="S54" s="58" t="s">
        <v>197</v>
      </c>
      <c r="T54" s="37"/>
      <c r="U54" s="37"/>
    </row>
    <row r="55" spans="1:21" ht="136.5" customHeight="1" x14ac:dyDescent="0.25">
      <c r="A55" s="55"/>
      <c r="B55" s="55"/>
      <c r="C55" s="50" t="s">
        <v>198</v>
      </c>
      <c r="D55" s="35">
        <v>40909</v>
      </c>
      <c r="E55" s="36">
        <v>42705</v>
      </c>
      <c r="F55" s="37" t="s">
        <v>199</v>
      </c>
      <c r="G55" s="17"/>
      <c r="H55" s="38">
        <v>0.91</v>
      </c>
      <c r="I55" s="17"/>
      <c r="J55" s="26"/>
      <c r="K55" s="38">
        <v>0.82</v>
      </c>
      <c r="L55" s="33" t="s">
        <v>200</v>
      </c>
      <c r="M55" s="33" t="s">
        <v>201</v>
      </c>
      <c r="N55" s="24" t="s">
        <v>202</v>
      </c>
      <c r="O55" s="60" t="s">
        <v>203</v>
      </c>
      <c r="P55" s="33" t="s">
        <v>201</v>
      </c>
      <c r="Q55" s="20">
        <v>0.95</v>
      </c>
      <c r="R55" s="56" t="s">
        <v>204</v>
      </c>
      <c r="S55" s="37" t="s">
        <v>205</v>
      </c>
      <c r="T55" s="37"/>
      <c r="U55" s="37"/>
    </row>
    <row r="56" spans="1:21" ht="36.75" customHeight="1" x14ac:dyDescent="0.25">
      <c r="A56" s="28"/>
      <c r="B56" s="28"/>
      <c r="C56" s="28"/>
      <c r="D56" s="28"/>
      <c r="E56" s="28"/>
      <c r="F56" s="29"/>
      <c r="G56" s="29"/>
      <c r="H56" s="30"/>
      <c r="I56" s="29"/>
      <c r="J56" s="29"/>
      <c r="K56" s="31"/>
      <c r="L56" s="29"/>
      <c r="M56" s="29"/>
      <c r="N56" s="29"/>
      <c r="O56" s="29"/>
      <c r="P56" s="29"/>
      <c r="Q56" s="31"/>
      <c r="R56" s="29"/>
      <c r="S56" s="29"/>
      <c r="T56" s="29"/>
      <c r="U56" s="29"/>
    </row>
    <row r="57" spans="1:21" ht="228" hidden="1" customHeight="1" x14ac:dyDescent="0.25">
      <c r="A57" s="219" t="s">
        <v>206</v>
      </c>
      <c r="B57" s="222" t="s">
        <v>207</v>
      </c>
      <c r="C57" s="34" t="s">
        <v>208</v>
      </c>
      <c r="D57" s="35">
        <v>40909</v>
      </c>
      <c r="E57" s="36">
        <v>41609</v>
      </c>
      <c r="F57" s="37" t="s">
        <v>209</v>
      </c>
      <c r="G57" s="17"/>
      <c r="H57" s="22"/>
      <c r="I57" s="17"/>
      <c r="J57" s="26" t="s">
        <v>210</v>
      </c>
      <c r="K57" s="19">
        <v>0</v>
      </c>
      <c r="L57" s="76" t="s">
        <v>211</v>
      </c>
      <c r="M57" s="7" t="s">
        <v>212</v>
      </c>
      <c r="N57" s="7"/>
      <c r="O57" s="60" t="s">
        <v>203</v>
      </c>
      <c r="P57" s="7" t="s">
        <v>41</v>
      </c>
      <c r="Q57" s="20" t="s">
        <v>37</v>
      </c>
      <c r="R57" s="21"/>
      <c r="S57" s="37" t="s">
        <v>213</v>
      </c>
      <c r="T57" s="37"/>
      <c r="U57" s="37"/>
    </row>
    <row r="58" spans="1:21" ht="81" customHeight="1" x14ac:dyDescent="0.25">
      <c r="A58" s="220"/>
      <c r="B58" s="220"/>
      <c r="C58" s="34" t="s">
        <v>214</v>
      </c>
      <c r="D58" s="35">
        <v>40909</v>
      </c>
      <c r="E58" s="36">
        <v>44896</v>
      </c>
      <c r="F58" s="37" t="s">
        <v>209</v>
      </c>
      <c r="G58" s="17"/>
      <c r="H58" s="38">
        <v>1</v>
      </c>
      <c r="I58" s="17"/>
      <c r="J58" s="26" t="s">
        <v>215</v>
      </c>
      <c r="K58" s="19">
        <v>1</v>
      </c>
      <c r="L58" s="7"/>
      <c r="M58" s="231" t="s">
        <v>216</v>
      </c>
      <c r="N58" s="24" t="s">
        <v>27</v>
      </c>
      <c r="O58" s="7"/>
      <c r="P58" s="26" t="s">
        <v>217</v>
      </c>
      <c r="Q58" s="19">
        <v>1</v>
      </c>
      <c r="R58" s="33"/>
      <c r="S58" s="57" t="s">
        <v>218</v>
      </c>
      <c r="T58" s="37"/>
      <c r="U58" s="37"/>
    </row>
    <row r="59" spans="1:21" ht="108" customHeight="1" x14ac:dyDescent="0.25">
      <c r="A59" s="220"/>
      <c r="B59" s="220"/>
      <c r="C59" s="34" t="s">
        <v>219</v>
      </c>
      <c r="D59" s="35">
        <v>41275</v>
      </c>
      <c r="E59" s="36">
        <v>44896</v>
      </c>
      <c r="F59" s="37" t="s">
        <v>209</v>
      </c>
      <c r="G59" s="17"/>
      <c r="H59" s="22"/>
      <c r="I59" s="17"/>
      <c r="J59" s="26" t="s">
        <v>220</v>
      </c>
      <c r="K59" s="19">
        <v>1</v>
      </c>
      <c r="L59" s="7"/>
      <c r="M59" s="231"/>
      <c r="N59" s="24" t="s">
        <v>27</v>
      </c>
      <c r="O59" s="7"/>
      <c r="P59" s="26" t="s">
        <v>218</v>
      </c>
      <c r="Q59" s="19">
        <v>1</v>
      </c>
      <c r="R59" s="33"/>
      <c r="S59" s="26" t="s">
        <v>221</v>
      </c>
      <c r="T59" s="37"/>
      <c r="U59" s="37"/>
    </row>
    <row r="60" spans="1:21" ht="78" customHeight="1" x14ac:dyDescent="0.25">
      <c r="A60" s="221"/>
      <c r="B60" s="221"/>
      <c r="C60" s="34" t="s">
        <v>222</v>
      </c>
      <c r="D60" s="35">
        <v>40909</v>
      </c>
      <c r="E60" s="36">
        <v>44896</v>
      </c>
      <c r="F60" s="37" t="s">
        <v>209</v>
      </c>
      <c r="G60" s="17"/>
      <c r="H60" s="38">
        <v>1</v>
      </c>
      <c r="I60" s="17"/>
      <c r="J60" s="26" t="s">
        <v>220</v>
      </c>
      <c r="K60" s="19">
        <v>1</v>
      </c>
      <c r="L60" s="7"/>
      <c r="M60" s="231"/>
      <c r="N60" s="24" t="s">
        <v>27</v>
      </c>
      <c r="O60" s="7"/>
      <c r="P60" s="26" t="s">
        <v>223</v>
      </c>
      <c r="Q60" s="19">
        <v>1</v>
      </c>
      <c r="R60" s="33"/>
      <c r="S60" s="26" t="s">
        <v>224</v>
      </c>
      <c r="T60" s="37"/>
      <c r="U60" s="37"/>
    </row>
    <row r="61" spans="1:21" ht="20.25" customHeight="1" x14ac:dyDescent="0.25">
      <c r="A61" s="28"/>
      <c r="B61" s="28"/>
      <c r="C61" s="28"/>
      <c r="D61" s="28"/>
      <c r="E61" s="28"/>
      <c r="F61" s="29"/>
      <c r="G61" s="29"/>
      <c r="H61" s="30"/>
      <c r="I61" s="29"/>
      <c r="J61" s="29"/>
      <c r="K61" s="31"/>
      <c r="L61" s="29"/>
      <c r="M61" s="29"/>
      <c r="N61" s="29"/>
      <c r="O61" s="29"/>
      <c r="P61" s="29"/>
      <c r="Q61" s="31"/>
      <c r="R61" s="29"/>
      <c r="S61" s="29"/>
      <c r="T61" s="29"/>
      <c r="U61" s="29"/>
    </row>
    <row r="62" spans="1:21" ht="94.5" hidden="1" customHeight="1" x14ac:dyDescent="0.25">
      <c r="A62" s="222" t="s">
        <v>206</v>
      </c>
      <c r="B62" s="222" t="s">
        <v>225</v>
      </c>
      <c r="C62" s="34" t="s">
        <v>226</v>
      </c>
      <c r="D62" s="35">
        <v>40909</v>
      </c>
      <c r="E62" s="36">
        <v>44896</v>
      </c>
      <c r="F62" s="37" t="s">
        <v>209</v>
      </c>
      <c r="G62" s="17"/>
      <c r="H62" s="22"/>
      <c r="I62" s="17"/>
      <c r="J62" s="17" t="s">
        <v>63</v>
      </c>
      <c r="K62" s="19"/>
      <c r="L62" s="7"/>
      <c r="M62" s="58" t="s">
        <v>227</v>
      </c>
      <c r="N62" s="24" t="s">
        <v>27</v>
      </c>
      <c r="O62" s="17"/>
      <c r="P62" s="7" t="s">
        <v>41</v>
      </c>
      <c r="Q62" s="69" t="s">
        <v>37</v>
      </c>
      <c r="R62" s="58"/>
      <c r="S62" s="37"/>
      <c r="T62" s="37"/>
      <c r="U62" s="37"/>
    </row>
    <row r="63" spans="1:21" ht="130.5" customHeight="1" x14ac:dyDescent="0.25">
      <c r="A63" s="220"/>
      <c r="B63" s="220"/>
      <c r="C63" s="34" t="s">
        <v>228</v>
      </c>
      <c r="D63" s="35">
        <v>40909</v>
      </c>
      <c r="E63" s="36">
        <v>44896</v>
      </c>
      <c r="F63" s="37" t="s">
        <v>209</v>
      </c>
      <c r="G63" s="17"/>
      <c r="H63" s="22"/>
      <c r="I63" s="17"/>
      <c r="J63" s="17" t="s">
        <v>63</v>
      </c>
      <c r="K63" s="19"/>
      <c r="L63" s="7"/>
      <c r="M63" s="11" t="s">
        <v>229</v>
      </c>
      <c r="N63" s="24" t="s">
        <v>27</v>
      </c>
      <c r="O63" s="7"/>
      <c r="P63" s="26" t="s">
        <v>229</v>
      </c>
      <c r="Q63" s="47">
        <v>1</v>
      </c>
      <c r="R63" s="11"/>
      <c r="S63" s="82" t="s">
        <v>230</v>
      </c>
      <c r="T63" s="37"/>
      <c r="U63" s="37"/>
    </row>
    <row r="64" spans="1:21" ht="141" customHeight="1" x14ac:dyDescent="0.25">
      <c r="A64" s="221"/>
      <c r="B64" s="221"/>
      <c r="C64" s="34" t="s">
        <v>231</v>
      </c>
      <c r="D64" s="35">
        <v>40909</v>
      </c>
      <c r="E64" s="36">
        <v>44896</v>
      </c>
      <c r="F64" s="37" t="s">
        <v>209</v>
      </c>
      <c r="G64" s="17"/>
      <c r="H64" s="22"/>
      <c r="I64" s="17"/>
      <c r="J64" s="58" t="s">
        <v>232</v>
      </c>
      <c r="K64" s="19">
        <v>1</v>
      </c>
      <c r="L64" s="7"/>
      <c r="M64" s="58" t="s">
        <v>233</v>
      </c>
      <c r="N64" s="24" t="s">
        <v>27</v>
      </c>
      <c r="O64" s="7"/>
      <c r="P64" s="26" t="s">
        <v>234</v>
      </c>
      <c r="Q64" s="69">
        <v>1</v>
      </c>
      <c r="R64" s="58"/>
      <c r="S64" s="58" t="s">
        <v>235</v>
      </c>
      <c r="T64" s="37"/>
      <c r="U64" s="37"/>
    </row>
    <row r="65" spans="1:21" ht="136.5" hidden="1" customHeight="1" x14ac:dyDescent="0.25">
      <c r="A65" s="32" t="s">
        <v>236</v>
      </c>
      <c r="B65" s="33" t="s">
        <v>237</v>
      </c>
      <c r="C65" s="34" t="s">
        <v>238</v>
      </c>
      <c r="D65" s="35">
        <v>40909</v>
      </c>
      <c r="E65" s="36">
        <v>44896</v>
      </c>
      <c r="F65" s="37" t="s">
        <v>209</v>
      </c>
      <c r="G65" s="17"/>
      <c r="H65" s="22"/>
      <c r="I65" s="17"/>
      <c r="J65" s="26" t="s">
        <v>210</v>
      </c>
      <c r="K65" s="19">
        <v>0</v>
      </c>
      <c r="L65" s="76" t="s">
        <v>211</v>
      </c>
      <c r="M65" s="7" t="s">
        <v>212</v>
      </c>
      <c r="N65" s="7"/>
      <c r="O65" s="60" t="s">
        <v>203</v>
      </c>
      <c r="P65" s="7" t="s">
        <v>41</v>
      </c>
      <c r="Q65" s="20" t="s">
        <v>37</v>
      </c>
      <c r="R65" s="21"/>
      <c r="S65" s="37" t="s">
        <v>239</v>
      </c>
      <c r="T65" s="37"/>
      <c r="U65" s="37"/>
    </row>
    <row r="66" spans="1:21" ht="135.75" hidden="1" customHeight="1" x14ac:dyDescent="0.25">
      <c r="A66" s="32" t="s">
        <v>236</v>
      </c>
      <c r="B66" s="33" t="s">
        <v>237</v>
      </c>
      <c r="C66" s="37" t="s">
        <v>240</v>
      </c>
      <c r="D66" s="35">
        <v>40909</v>
      </c>
      <c r="E66" s="36">
        <v>44896</v>
      </c>
      <c r="F66" s="37" t="s">
        <v>209</v>
      </c>
      <c r="G66" s="17"/>
      <c r="H66" s="38">
        <v>1</v>
      </c>
      <c r="I66" s="59" t="s">
        <v>241</v>
      </c>
      <c r="J66" s="17" t="s">
        <v>63</v>
      </c>
      <c r="K66" s="19"/>
      <c r="L66" s="7"/>
      <c r="M66" s="7" t="s">
        <v>41</v>
      </c>
      <c r="N66" s="7"/>
      <c r="O66" s="7"/>
      <c r="P66" s="7" t="s">
        <v>41</v>
      </c>
      <c r="Q66" s="20" t="s">
        <v>37</v>
      </c>
      <c r="R66" s="21"/>
      <c r="S66" s="37"/>
      <c r="T66" s="37"/>
      <c r="U66" s="37"/>
    </row>
    <row r="67" spans="1:21" ht="154.5" hidden="1" customHeight="1" x14ac:dyDescent="0.25">
      <c r="A67" s="32" t="s">
        <v>236</v>
      </c>
      <c r="B67" s="33" t="s">
        <v>237</v>
      </c>
      <c r="C67" s="34" t="s">
        <v>364</v>
      </c>
      <c r="D67" s="35">
        <v>42887</v>
      </c>
      <c r="E67" s="36">
        <v>44896</v>
      </c>
      <c r="F67" s="37" t="s">
        <v>209</v>
      </c>
      <c r="G67" s="17"/>
      <c r="H67" s="22"/>
      <c r="I67" s="17"/>
      <c r="J67" s="17" t="s">
        <v>63</v>
      </c>
      <c r="K67" s="19"/>
      <c r="L67" s="7"/>
      <c r="M67" s="71" t="s">
        <v>242</v>
      </c>
      <c r="N67" s="7"/>
      <c r="O67" s="7"/>
      <c r="P67" s="5" t="s">
        <v>243</v>
      </c>
      <c r="Q67" s="20" t="s">
        <v>37</v>
      </c>
      <c r="R67" s="5"/>
      <c r="S67" s="26" t="s">
        <v>244</v>
      </c>
      <c r="T67" s="37"/>
      <c r="U67" s="37"/>
    </row>
    <row r="68" spans="1:21" ht="162" hidden="1" customHeight="1" x14ac:dyDescent="0.25">
      <c r="A68" s="32" t="s">
        <v>236</v>
      </c>
      <c r="B68" s="33" t="s">
        <v>245</v>
      </c>
      <c r="C68" s="34" t="s">
        <v>246</v>
      </c>
      <c r="D68" s="35">
        <v>40909</v>
      </c>
      <c r="E68" s="36">
        <v>44896</v>
      </c>
      <c r="F68" s="37" t="s">
        <v>247</v>
      </c>
      <c r="G68" s="17"/>
      <c r="H68" s="22"/>
      <c r="I68" s="17"/>
      <c r="J68" s="17" t="s">
        <v>63</v>
      </c>
      <c r="K68" s="19"/>
      <c r="L68" s="7"/>
      <c r="M68" s="58" t="s">
        <v>248</v>
      </c>
      <c r="N68" s="7"/>
      <c r="O68" s="60" t="s">
        <v>203</v>
      </c>
      <c r="P68" s="26" t="s">
        <v>249</v>
      </c>
      <c r="Q68" s="69">
        <v>0</v>
      </c>
      <c r="R68" s="26" t="s">
        <v>250</v>
      </c>
      <c r="S68" s="58" t="s">
        <v>251</v>
      </c>
      <c r="T68" s="37"/>
      <c r="U68" s="37"/>
    </row>
    <row r="69" spans="1:21" ht="105" hidden="1" x14ac:dyDescent="0.25">
      <c r="A69" s="32" t="s">
        <v>236</v>
      </c>
      <c r="B69" s="33" t="s">
        <v>245</v>
      </c>
      <c r="C69" s="34" t="s">
        <v>252</v>
      </c>
      <c r="D69" s="35">
        <v>40909</v>
      </c>
      <c r="E69" s="36">
        <v>44896</v>
      </c>
      <c r="F69" s="37" t="s">
        <v>247</v>
      </c>
      <c r="G69" s="17"/>
      <c r="H69" s="22"/>
      <c r="I69" s="17"/>
      <c r="J69" s="17" t="s">
        <v>63</v>
      </c>
      <c r="K69" s="19"/>
      <c r="L69" s="7"/>
      <c r="M69" s="7" t="s">
        <v>41</v>
      </c>
      <c r="N69" s="7"/>
      <c r="O69" s="7"/>
      <c r="P69" s="7" t="s">
        <v>41</v>
      </c>
      <c r="Q69" s="20" t="s">
        <v>37</v>
      </c>
      <c r="R69" s="58"/>
      <c r="S69" s="37" t="s">
        <v>63</v>
      </c>
      <c r="T69" s="37"/>
      <c r="U69" s="37"/>
    </row>
    <row r="70" spans="1:21" ht="129.75" hidden="1" customHeight="1" x14ac:dyDescent="0.25">
      <c r="A70" s="32" t="s">
        <v>236</v>
      </c>
      <c r="B70" s="33" t="s">
        <v>245</v>
      </c>
      <c r="C70" s="34" t="s">
        <v>253</v>
      </c>
      <c r="D70" s="35">
        <v>40909</v>
      </c>
      <c r="E70" s="36">
        <v>44896</v>
      </c>
      <c r="F70" s="37" t="s">
        <v>247</v>
      </c>
      <c r="G70" s="17"/>
      <c r="H70" s="22"/>
      <c r="I70" s="17"/>
      <c r="J70" s="17" t="s">
        <v>63</v>
      </c>
      <c r="K70" s="19"/>
      <c r="L70" s="7"/>
      <c r="M70" s="7" t="s">
        <v>41</v>
      </c>
      <c r="N70" s="7"/>
      <c r="O70" s="7"/>
      <c r="P70" s="7" t="s">
        <v>41</v>
      </c>
      <c r="Q70" s="20" t="s">
        <v>37</v>
      </c>
      <c r="R70" s="5"/>
      <c r="S70" s="37" t="s">
        <v>63</v>
      </c>
      <c r="T70" s="37"/>
      <c r="U70" s="37"/>
    </row>
    <row r="71" spans="1:21" ht="87.75" customHeight="1" x14ac:dyDescent="0.25">
      <c r="A71" s="32"/>
      <c r="B71" s="33"/>
      <c r="C71" s="48" t="s">
        <v>254</v>
      </c>
      <c r="D71" s="35">
        <v>40909</v>
      </c>
      <c r="E71" s="36">
        <v>42705</v>
      </c>
      <c r="F71" s="37" t="s">
        <v>209</v>
      </c>
      <c r="G71" s="17"/>
      <c r="H71" s="38">
        <v>0.87</v>
      </c>
      <c r="I71" s="17"/>
      <c r="J71" s="17"/>
      <c r="K71" s="19">
        <v>1</v>
      </c>
      <c r="L71" s="7"/>
      <c r="M71" s="58" t="s">
        <v>255</v>
      </c>
      <c r="N71" s="24" t="s">
        <v>256</v>
      </c>
      <c r="O71" s="60" t="s">
        <v>203</v>
      </c>
      <c r="P71" s="58" t="s">
        <v>255</v>
      </c>
      <c r="Q71" s="20">
        <v>1</v>
      </c>
      <c r="R71" s="21"/>
      <c r="S71" s="37" t="s">
        <v>257</v>
      </c>
      <c r="T71" s="37"/>
      <c r="U71" s="37"/>
    </row>
    <row r="72" spans="1:21" ht="21" customHeight="1" x14ac:dyDescent="0.25">
      <c r="A72" s="28"/>
      <c r="B72" s="28"/>
      <c r="C72" s="28"/>
      <c r="D72" s="28"/>
      <c r="E72" s="28"/>
      <c r="F72" s="29"/>
      <c r="G72" s="29"/>
      <c r="H72" s="30"/>
      <c r="I72" s="29"/>
      <c r="J72" s="29"/>
      <c r="K72" s="31"/>
      <c r="L72" s="29"/>
      <c r="M72" s="29"/>
      <c r="N72" s="29"/>
      <c r="O72" s="29"/>
      <c r="P72" s="29"/>
      <c r="Q72" s="31"/>
      <c r="R72" s="29"/>
      <c r="S72" s="29"/>
      <c r="T72" s="29"/>
      <c r="U72" s="29"/>
    </row>
    <row r="73" spans="1:21" ht="102" customHeight="1" x14ac:dyDescent="0.25">
      <c r="A73" s="219" t="s">
        <v>258</v>
      </c>
      <c r="B73" s="222" t="s">
        <v>259</v>
      </c>
      <c r="C73" s="34" t="s">
        <v>260</v>
      </c>
      <c r="D73" s="35">
        <v>40909</v>
      </c>
      <c r="E73" s="36">
        <v>42339</v>
      </c>
      <c r="F73" s="37" t="s">
        <v>261</v>
      </c>
      <c r="G73" s="17"/>
      <c r="H73" s="22"/>
      <c r="I73" s="17"/>
      <c r="J73" s="37" t="s">
        <v>262</v>
      </c>
      <c r="K73" s="38">
        <v>0</v>
      </c>
      <c r="L73" s="76" t="s">
        <v>263</v>
      </c>
      <c r="M73" s="58" t="s">
        <v>264</v>
      </c>
      <c r="N73" s="24" t="s">
        <v>27</v>
      </c>
      <c r="O73" s="7"/>
      <c r="P73" s="11"/>
      <c r="Q73" s="20">
        <v>1</v>
      </c>
      <c r="R73" s="5"/>
      <c r="S73" s="60"/>
      <c r="T73" s="37"/>
      <c r="U73" s="37"/>
    </row>
    <row r="74" spans="1:21" ht="111.75" customHeight="1" x14ac:dyDescent="0.25">
      <c r="A74" s="220"/>
      <c r="B74" s="220"/>
      <c r="C74" s="34" t="s">
        <v>265</v>
      </c>
      <c r="D74" s="35">
        <v>40909</v>
      </c>
      <c r="E74" s="36">
        <v>42339</v>
      </c>
      <c r="F74" s="37" t="s">
        <v>261</v>
      </c>
      <c r="G74" s="17"/>
      <c r="H74" s="22"/>
      <c r="I74" s="17"/>
      <c r="J74" s="58" t="s">
        <v>266</v>
      </c>
      <c r="K74" s="38">
        <v>0</v>
      </c>
      <c r="L74" s="76" t="s">
        <v>263</v>
      </c>
      <c r="M74" s="61" t="s">
        <v>267</v>
      </c>
      <c r="N74" s="7"/>
      <c r="O74" s="7"/>
      <c r="P74" s="21"/>
      <c r="Q74" s="20">
        <v>1</v>
      </c>
      <c r="R74" s="21"/>
      <c r="S74" s="60"/>
      <c r="T74" s="37"/>
      <c r="U74" s="37"/>
    </row>
    <row r="75" spans="1:21" ht="108" customHeight="1" x14ac:dyDescent="0.25">
      <c r="A75" s="221"/>
      <c r="B75" s="221"/>
      <c r="C75" s="34" t="s">
        <v>268</v>
      </c>
      <c r="D75" s="35">
        <v>40909</v>
      </c>
      <c r="E75" s="36">
        <v>42339</v>
      </c>
      <c r="F75" s="37" t="s">
        <v>261</v>
      </c>
      <c r="G75" s="17"/>
      <c r="H75" s="22"/>
      <c r="I75" s="17"/>
      <c r="J75" s="17" t="s">
        <v>63</v>
      </c>
      <c r="K75" s="19"/>
      <c r="L75" s="7"/>
      <c r="M75" s="58" t="s">
        <v>269</v>
      </c>
      <c r="N75" s="24" t="s">
        <v>27</v>
      </c>
      <c r="O75" s="7"/>
      <c r="P75" s="86"/>
      <c r="Q75" s="20">
        <v>1</v>
      </c>
      <c r="R75" s="21"/>
      <c r="S75" s="60"/>
      <c r="T75" s="37"/>
      <c r="U75" s="37"/>
    </row>
    <row r="76" spans="1:21" ht="126.75" hidden="1" customHeight="1" x14ac:dyDescent="0.25">
      <c r="A76" s="219" t="s">
        <v>258</v>
      </c>
      <c r="B76" s="222" t="s">
        <v>270</v>
      </c>
      <c r="C76" s="34" t="s">
        <v>271</v>
      </c>
      <c r="D76" s="35">
        <v>40909</v>
      </c>
      <c r="E76" s="36">
        <v>44896</v>
      </c>
      <c r="F76" s="37" t="s">
        <v>272</v>
      </c>
      <c r="G76" s="17"/>
      <c r="H76" s="22"/>
      <c r="I76" s="17"/>
      <c r="J76" s="37" t="s">
        <v>273</v>
      </c>
      <c r="K76" s="19">
        <v>1</v>
      </c>
      <c r="L76" s="7"/>
      <c r="M76" s="83" t="s">
        <v>274</v>
      </c>
      <c r="N76" s="7"/>
      <c r="O76" s="7"/>
      <c r="P76" s="5" t="s">
        <v>41</v>
      </c>
      <c r="Q76" s="5" t="s">
        <v>41</v>
      </c>
      <c r="R76" s="5"/>
      <c r="S76" s="37"/>
      <c r="T76" s="37"/>
      <c r="U76" s="37"/>
    </row>
    <row r="77" spans="1:21" ht="179.25" hidden="1" customHeight="1" x14ac:dyDescent="0.25">
      <c r="A77" s="220"/>
      <c r="B77" s="220"/>
      <c r="C77" s="34" t="s">
        <v>275</v>
      </c>
      <c r="D77" s="35"/>
      <c r="E77" s="36"/>
      <c r="F77" s="37" t="s">
        <v>272</v>
      </c>
      <c r="G77" s="17"/>
      <c r="H77" s="22"/>
      <c r="I77" s="17"/>
      <c r="J77" s="37" t="s">
        <v>276</v>
      </c>
      <c r="K77" s="225" t="s">
        <v>277</v>
      </c>
      <c r="L77" s="7"/>
      <c r="M77" s="10" t="s">
        <v>35</v>
      </c>
      <c r="N77" s="7"/>
      <c r="O77" s="7"/>
      <c r="P77" s="5" t="s">
        <v>41</v>
      </c>
      <c r="Q77" s="20" t="s">
        <v>37</v>
      </c>
      <c r="R77" s="21"/>
      <c r="S77" s="37" t="s">
        <v>63</v>
      </c>
      <c r="T77" s="37"/>
      <c r="U77" s="37"/>
    </row>
    <row r="78" spans="1:21" ht="99" customHeight="1" x14ac:dyDescent="0.25">
      <c r="A78" s="220"/>
      <c r="B78" s="220"/>
      <c r="C78" s="34" t="s">
        <v>278</v>
      </c>
      <c r="D78" s="35">
        <v>40909</v>
      </c>
      <c r="E78" s="36">
        <v>44896</v>
      </c>
      <c r="F78" s="37" t="s">
        <v>272</v>
      </c>
      <c r="G78" s="17"/>
      <c r="H78" s="22"/>
      <c r="I78" s="17"/>
      <c r="J78" s="37" t="s">
        <v>279</v>
      </c>
      <c r="K78" s="232"/>
      <c r="L78" s="7"/>
      <c r="M78" s="10" t="s">
        <v>35</v>
      </c>
      <c r="N78" s="7"/>
      <c r="O78" s="7"/>
      <c r="P78" s="83" t="s">
        <v>280</v>
      </c>
      <c r="Q78" s="20">
        <v>1</v>
      </c>
      <c r="R78" s="21"/>
      <c r="S78" s="37" t="s">
        <v>63</v>
      </c>
      <c r="T78" s="37"/>
      <c r="U78" s="37"/>
    </row>
    <row r="79" spans="1:21" ht="139.5" hidden="1" customHeight="1" x14ac:dyDescent="0.25">
      <c r="A79" s="221"/>
      <c r="B79" s="221"/>
      <c r="C79" s="37" t="s">
        <v>281</v>
      </c>
      <c r="D79" s="35">
        <v>40909</v>
      </c>
      <c r="E79" s="36">
        <v>44896</v>
      </c>
      <c r="F79" s="37" t="s">
        <v>272</v>
      </c>
      <c r="G79" s="17"/>
      <c r="H79" s="38">
        <v>1</v>
      </c>
      <c r="I79" s="17"/>
      <c r="J79" s="37" t="s">
        <v>282</v>
      </c>
      <c r="K79" s="232"/>
      <c r="L79" s="7"/>
      <c r="M79" s="33" t="s">
        <v>183</v>
      </c>
      <c r="N79" s="7"/>
      <c r="O79" s="7"/>
      <c r="P79" s="5"/>
      <c r="Q79" s="20" t="s">
        <v>37</v>
      </c>
      <c r="R79" s="5"/>
      <c r="S79" s="37"/>
      <c r="T79" s="37"/>
      <c r="U79" s="37"/>
    </row>
    <row r="80" spans="1:21" ht="114" customHeight="1" x14ac:dyDescent="0.25">
      <c r="A80" s="62"/>
      <c r="B80" s="62"/>
      <c r="C80" s="34" t="s">
        <v>283</v>
      </c>
      <c r="D80" s="35">
        <v>40909</v>
      </c>
      <c r="E80" s="36">
        <v>42705</v>
      </c>
      <c r="F80" s="37" t="s">
        <v>272</v>
      </c>
      <c r="G80" s="17"/>
      <c r="H80" s="38">
        <v>1</v>
      </c>
      <c r="I80" s="17"/>
      <c r="J80" s="37"/>
      <c r="K80" s="19">
        <v>0.44</v>
      </c>
      <c r="L80" s="7" t="s">
        <v>284</v>
      </c>
      <c r="M80" s="33" t="s">
        <v>285</v>
      </c>
      <c r="N80" s="24" t="s">
        <v>27</v>
      </c>
      <c r="O80" s="7"/>
      <c r="P80" s="33" t="s">
        <v>285</v>
      </c>
      <c r="Q80" s="20">
        <v>1</v>
      </c>
      <c r="R80" s="21"/>
      <c r="S80" s="63" t="s">
        <v>286</v>
      </c>
      <c r="T80" s="37"/>
      <c r="U80" s="37"/>
    </row>
    <row r="81" spans="1:21" ht="73.5" customHeight="1" x14ac:dyDescent="0.25">
      <c r="A81" s="62"/>
      <c r="B81" s="62"/>
      <c r="C81" s="34" t="s">
        <v>287</v>
      </c>
      <c r="D81" s="35">
        <v>40909</v>
      </c>
      <c r="E81" s="36">
        <v>42705</v>
      </c>
      <c r="F81" s="37"/>
      <c r="G81" s="17"/>
      <c r="H81" s="38">
        <v>1</v>
      </c>
      <c r="I81" s="17"/>
      <c r="J81" s="37"/>
      <c r="K81" s="19">
        <v>1</v>
      </c>
      <c r="L81" s="7"/>
      <c r="M81" s="33" t="s">
        <v>288</v>
      </c>
      <c r="N81" s="24" t="s">
        <v>27</v>
      </c>
      <c r="O81" s="7"/>
      <c r="P81" s="26" t="s">
        <v>289</v>
      </c>
      <c r="Q81" s="20">
        <v>1</v>
      </c>
      <c r="R81" s="21"/>
      <c r="S81" s="11" t="s">
        <v>290</v>
      </c>
      <c r="T81" s="37"/>
      <c r="U81" s="37"/>
    </row>
    <row r="82" spans="1:21" ht="108.75" customHeight="1" x14ac:dyDescent="0.25">
      <c r="A82" s="62"/>
      <c r="B82" s="62"/>
      <c r="C82" s="34" t="s">
        <v>291</v>
      </c>
      <c r="D82" s="35">
        <v>40909</v>
      </c>
      <c r="E82" s="36">
        <v>42705</v>
      </c>
      <c r="F82" s="37"/>
      <c r="G82" s="17"/>
      <c r="H82" s="38">
        <v>0.55000000000000004</v>
      </c>
      <c r="I82" s="17"/>
      <c r="J82" s="37"/>
      <c r="K82" s="19">
        <v>1</v>
      </c>
      <c r="L82" s="7"/>
      <c r="M82" s="26" t="s">
        <v>292</v>
      </c>
      <c r="N82" s="24" t="s">
        <v>27</v>
      </c>
      <c r="O82" s="7"/>
      <c r="P82" s="26" t="s">
        <v>293</v>
      </c>
      <c r="Q82" s="19">
        <v>1</v>
      </c>
      <c r="R82" s="7"/>
      <c r="S82" s="37" t="s">
        <v>294</v>
      </c>
      <c r="T82" s="37"/>
      <c r="U82" s="37"/>
    </row>
    <row r="83" spans="1:21" ht="135.75" hidden="1" customHeight="1" x14ac:dyDescent="0.25">
      <c r="A83" s="32" t="s">
        <v>258</v>
      </c>
      <c r="B83" s="33" t="s">
        <v>295</v>
      </c>
      <c r="C83" s="34" t="s">
        <v>296</v>
      </c>
      <c r="D83" s="35">
        <v>40909</v>
      </c>
      <c r="E83" s="36">
        <v>44896</v>
      </c>
      <c r="F83" s="37" t="s">
        <v>297</v>
      </c>
      <c r="G83" s="17"/>
      <c r="H83" s="22"/>
      <c r="I83" s="17"/>
      <c r="J83" s="17" t="s">
        <v>63</v>
      </c>
      <c r="K83" s="19"/>
      <c r="L83" s="7"/>
      <c r="M83" s="7" t="s">
        <v>41</v>
      </c>
      <c r="N83" s="7"/>
      <c r="O83" s="7"/>
      <c r="P83" s="7" t="s">
        <v>41</v>
      </c>
      <c r="Q83" s="19" t="s">
        <v>37</v>
      </c>
      <c r="R83" s="7"/>
      <c r="S83" s="60"/>
      <c r="T83" s="37"/>
      <c r="U83" s="37"/>
    </row>
    <row r="84" spans="1:21" ht="33" customHeight="1" x14ac:dyDescent="0.25">
      <c r="A84" s="28"/>
      <c r="B84" s="28"/>
      <c r="C84" s="28"/>
      <c r="D84" s="28"/>
      <c r="E84" s="28"/>
      <c r="F84" s="29"/>
      <c r="G84" s="29"/>
      <c r="H84" s="30"/>
      <c r="I84" s="29"/>
      <c r="J84" s="29"/>
      <c r="K84" s="29"/>
      <c r="L84" s="29"/>
      <c r="M84" s="29"/>
      <c r="N84" s="29"/>
      <c r="O84" s="29"/>
      <c r="P84" s="29"/>
      <c r="Q84" s="31"/>
      <c r="R84" s="29"/>
      <c r="S84" s="29"/>
      <c r="T84" s="29"/>
      <c r="U84" s="29"/>
    </row>
    <row r="85" spans="1:21" ht="78" hidden="1" customHeight="1" x14ac:dyDescent="0.25">
      <c r="A85" s="219" t="s">
        <v>298</v>
      </c>
      <c r="B85" s="222" t="s">
        <v>299</v>
      </c>
      <c r="C85" s="37" t="s">
        <v>300</v>
      </c>
      <c r="D85" s="35">
        <v>40909</v>
      </c>
      <c r="E85" s="36">
        <v>44896</v>
      </c>
      <c r="F85" s="37" t="s">
        <v>301</v>
      </c>
      <c r="G85" s="17"/>
      <c r="H85" s="22">
        <v>1</v>
      </c>
      <c r="I85" s="17"/>
      <c r="J85" s="17" t="s">
        <v>63</v>
      </c>
      <c r="K85" s="19"/>
      <c r="L85" s="7"/>
      <c r="M85" s="7" t="s">
        <v>41</v>
      </c>
      <c r="N85" s="7"/>
      <c r="O85" s="7"/>
      <c r="P85" s="5"/>
      <c r="Q85" s="20" t="s">
        <v>37</v>
      </c>
      <c r="R85" s="5"/>
      <c r="S85" s="37"/>
      <c r="T85" s="37"/>
      <c r="U85" s="37"/>
    </row>
    <row r="86" spans="1:21" ht="128.25" hidden="1" customHeight="1" x14ac:dyDescent="0.25">
      <c r="A86" s="229"/>
      <c r="B86" s="220"/>
      <c r="C86" s="34" t="s">
        <v>302</v>
      </c>
      <c r="D86" s="35">
        <v>40909</v>
      </c>
      <c r="E86" s="36">
        <v>44896</v>
      </c>
      <c r="F86" s="37" t="s">
        <v>301</v>
      </c>
      <c r="G86" s="17"/>
      <c r="H86" s="22"/>
      <c r="I86" s="17"/>
      <c r="J86" s="58" t="s">
        <v>303</v>
      </c>
      <c r="K86" s="19">
        <v>0</v>
      </c>
      <c r="L86" s="53"/>
      <c r="M86" s="7" t="s">
        <v>41</v>
      </c>
      <c r="N86" s="7"/>
      <c r="O86" s="7"/>
      <c r="P86" s="7" t="s">
        <v>41</v>
      </c>
      <c r="Q86" s="20" t="s">
        <v>37</v>
      </c>
      <c r="R86" s="21"/>
      <c r="S86" s="37" t="s">
        <v>63</v>
      </c>
      <c r="T86" s="37"/>
      <c r="U86" s="37"/>
    </row>
    <row r="87" spans="1:21" ht="131.25" customHeight="1" x14ac:dyDescent="0.25">
      <c r="A87" s="229"/>
      <c r="B87" s="220"/>
      <c r="C87" s="34" t="s">
        <v>304</v>
      </c>
      <c r="D87" s="35">
        <v>40909</v>
      </c>
      <c r="E87" s="36">
        <v>44896</v>
      </c>
      <c r="F87" s="37" t="s">
        <v>301</v>
      </c>
      <c r="G87" s="17"/>
      <c r="H87" s="22">
        <v>1</v>
      </c>
      <c r="I87" s="17"/>
      <c r="J87" s="58" t="s">
        <v>305</v>
      </c>
      <c r="K87" s="19">
        <v>1</v>
      </c>
      <c r="L87" s="7"/>
      <c r="M87" s="26" t="s">
        <v>306</v>
      </c>
      <c r="N87" s="24" t="s">
        <v>27</v>
      </c>
      <c r="O87" s="7"/>
      <c r="P87" s="26" t="s">
        <v>307</v>
      </c>
      <c r="Q87" s="69">
        <v>0.6</v>
      </c>
      <c r="R87" s="84" t="s">
        <v>308</v>
      </c>
      <c r="S87" s="26" t="s">
        <v>309</v>
      </c>
      <c r="T87" s="37"/>
      <c r="U87" s="37"/>
    </row>
    <row r="88" spans="1:21" ht="131.25" customHeight="1" x14ac:dyDescent="0.25">
      <c r="A88" s="230"/>
      <c r="B88" s="221"/>
      <c r="C88" s="34" t="s">
        <v>310</v>
      </c>
      <c r="D88" s="35">
        <v>40909</v>
      </c>
      <c r="E88" s="36">
        <v>44896</v>
      </c>
      <c r="F88" s="37" t="s">
        <v>301</v>
      </c>
      <c r="G88" s="17"/>
      <c r="H88" s="22">
        <v>1</v>
      </c>
      <c r="I88" s="17"/>
      <c r="J88" s="58" t="s">
        <v>311</v>
      </c>
      <c r="K88" s="19">
        <v>1</v>
      </c>
      <c r="L88" s="7"/>
      <c r="M88" s="26" t="s">
        <v>306</v>
      </c>
      <c r="N88" s="24" t="s">
        <v>27</v>
      </c>
      <c r="O88" s="7"/>
      <c r="P88" s="26" t="s">
        <v>307</v>
      </c>
      <c r="Q88" s="69">
        <v>0.6</v>
      </c>
      <c r="R88" s="84" t="s">
        <v>308</v>
      </c>
      <c r="S88" s="26" t="s">
        <v>312</v>
      </c>
      <c r="T88" s="37"/>
      <c r="U88" s="37"/>
    </row>
    <row r="89" spans="1:21" ht="97.5" hidden="1" customHeight="1" x14ac:dyDescent="0.25">
      <c r="A89" s="219" t="s">
        <v>298</v>
      </c>
      <c r="B89" s="222" t="s">
        <v>313</v>
      </c>
      <c r="C89" s="37" t="s">
        <v>314</v>
      </c>
      <c r="D89" s="35">
        <v>40909</v>
      </c>
      <c r="E89" s="36">
        <v>43800</v>
      </c>
      <c r="F89" s="37" t="s">
        <v>301</v>
      </c>
      <c r="G89" s="17"/>
      <c r="H89" s="22">
        <v>1</v>
      </c>
      <c r="I89" s="17"/>
      <c r="J89" s="17" t="s">
        <v>63</v>
      </c>
      <c r="K89" s="19"/>
      <c r="L89" s="7"/>
      <c r="M89" s="7" t="s">
        <v>41</v>
      </c>
      <c r="N89" s="7"/>
      <c r="O89" s="7"/>
      <c r="P89" s="21"/>
      <c r="Q89" s="20" t="s">
        <v>37</v>
      </c>
      <c r="R89" s="21"/>
      <c r="S89" s="37" t="s">
        <v>63</v>
      </c>
      <c r="T89" s="37"/>
      <c r="U89" s="37"/>
    </row>
    <row r="90" spans="1:21" ht="84.75" hidden="1" customHeight="1" x14ac:dyDescent="0.25">
      <c r="A90" s="220"/>
      <c r="B90" s="220"/>
      <c r="C90" s="37" t="s">
        <v>315</v>
      </c>
      <c r="D90" s="35">
        <v>40909</v>
      </c>
      <c r="E90" s="36">
        <v>43800</v>
      </c>
      <c r="F90" s="37" t="s">
        <v>301</v>
      </c>
      <c r="G90" s="17"/>
      <c r="H90" s="22">
        <v>1</v>
      </c>
      <c r="I90" s="17"/>
      <c r="J90" s="17" t="s">
        <v>63</v>
      </c>
      <c r="K90" s="19">
        <v>0.5</v>
      </c>
      <c r="L90" s="7"/>
      <c r="M90" s="7" t="s">
        <v>41</v>
      </c>
      <c r="N90" s="7"/>
      <c r="O90" s="7"/>
      <c r="P90" s="21"/>
      <c r="Q90" s="20" t="s">
        <v>37</v>
      </c>
      <c r="R90" s="21"/>
      <c r="S90" s="37" t="s">
        <v>63</v>
      </c>
      <c r="T90" s="37"/>
      <c r="U90" s="37"/>
    </row>
    <row r="91" spans="1:21" ht="93" customHeight="1" x14ac:dyDescent="0.25">
      <c r="A91" s="220"/>
      <c r="B91" s="220"/>
      <c r="C91" s="34" t="s">
        <v>316</v>
      </c>
      <c r="D91" s="35">
        <v>40909</v>
      </c>
      <c r="E91" s="36">
        <v>43800</v>
      </c>
      <c r="F91" s="37" t="s">
        <v>301</v>
      </c>
      <c r="G91" s="17"/>
      <c r="H91" s="22">
        <v>1</v>
      </c>
      <c r="I91" s="17"/>
      <c r="J91" s="58" t="s">
        <v>317</v>
      </c>
      <c r="K91" s="19"/>
      <c r="L91" s="7"/>
      <c r="M91" s="58" t="s">
        <v>318</v>
      </c>
      <c r="N91" s="24" t="s">
        <v>27</v>
      </c>
      <c r="O91" s="7"/>
      <c r="P91" s="11" t="s">
        <v>319</v>
      </c>
      <c r="Q91" s="69">
        <v>1</v>
      </c>
      <c r="R91" s="58"/>
      <c r="S91" s="57" t="s">
        <v>319</v>
      </c>
      <c r="T91" s="37"/>
      <c r="U91" s="37"/>
    </row>
    <row r="92" spans="1:21" ht="119.25" hidden="1" customHeight="1" x14ac:dyDescent="0.25">
      <c r="A92" s="220"/>
      <c r="B92" s="220"/>
      <c r="C92" s="37" t="s">
        <v>320</v>
      </c>
      <c r="D92" s="35">
        <v>40909</v>
      </c>
      <c r="E92" s="36">
        <v>43800</v>
      </c>
      <c r="F92" s="37" t="s">
        <v>301</v>
      </c>
      <c r="G92" s="17"/>
      <c r="H92" s="22">
        <v>1</v>
      </c>
      <c r="I92" s="17"/>
      <c r="J92" s="17"/>
      <c r="K92" s="19">
        <v>0.5</v>
      </c>
      <c r="L92" s="7"/>
      <c r="M92" s="7" t="s">
        <v>41</v>
      </c>
      <c r="N92" s="7"/>
      <c r="O92" s="7"/>
      <c r="P92" s="7" t="s">
        <v>41</v>
      </c>
      <c r="Q92" s="20">
        <v>1</v>
      </c>
      <c r="R92" s="21"/>
      <c r="S92" s="37" t="s">
        <v>63</v>
      </c>
      <c r="T92" s="37"/>
      <c r="U92" s="37"/>
    </row>
    <row r="93" spans="1:21" ht="130.5" customHeight="1" x14ac:dyDescent="0.25">
      <c r="A93" s="221"/>
      <c r="B93" s="221"/>
      <c r="C93" s="34" t="s">
        <v>321</v>
      </c>
      <c r="D93" s="35">
        <v>40909</v>
      </c>
      <c r="E93" s="36">
        <v>43800</v>
      </c>
      <c r="F93" s="37" t="s">
        <v>301</v>
      </c>
      <c r="G93" s="17"/>
      <c r="H93" s="22">
        <v>1</v>
      </c>
      <c r="I93" s="17"/>
      <c r="J93" s="58" t="s">
        <v>322</v>
      </c>
      <c r="K93" s="19">
        <v>1</v>
      </c>
      <c r="L93" s="7"/>
      <c r="M93" s="58" t="s">
        <v>323</v>
      </c>
      <c r="N93" s="24" t="s">
        <v>324</v>
      </c>
      <c r="O93" s="60" t="s">
        <v>203</v>
      </c>
      <c r="P93" s="11" t="s">
        <v>323</v>
      </c>
      <c r="Q93" s="69">
        <v>1</v>
      </c>
      <c r="R93" s="58"/>
      <c r="S93" s="26" t="s">
        <v>325</v>
      </c>
      <c r="T93" s="37"/>
      <c r="U93" s="37"/>
    </row>
    <row r="94" spans="1:21" ht="176.25" hidden="1" customHeight="1" x14ac:dyDescent="0.25">
      <c r="A94" s="219" t="s">
        <v>298</v>
      </c>
      <c r="B94" s="222" t="s">
        <v>326</v>
      </c>
      <c r="C94" s="37" t="s">
        <v>327</v>
      </c>
      <c r="D94" s="35">
        <v>40909</v>
      </c>
      <c r="E94" s="36">
        <v>43070</v>
      </c>
      <c r="F94" s="37" t="s">
        <v>301</v>
      </c>
      <c r="G94" s="17"/>
      <c r="H94" s="22"/>
      <c r="I94" s="17"/>
      <c r="J94" s="58" t="s">
        <v>328</v>
      </c>
      <c r="K94" s="19">
        <v>1</v>
      </c>
      <c r="L94" s="7"/>
      <c r="M94" s="7" t="s">
        <v>41</v>
      </c>
      <c r="N94" s="7"/>
      <c r="O94" s="7"/>
      <c r="P94" s="7" t="s">
        <v>41</v>
      </c>
      <c r="Q94" s="20" t="s">
        <v>37</v>
      </c>
      <c r="R94" s="5"/>
      <c r="S94" s="37" t="s">
        <v>63</v>
      </c>
      <c r="T94" s="37"/>
      <c r="U94" s="37"/>
    </row>
    <row r="95" spans="1:21" ht="109.5" customHeight="1" x14ac:dyDescent="0.25">
      <c r="A95" s="221"/>
      <c r="B95" s="221"/>
      <c r="C95" s="34" t="s">
        <v>329</v>
      </c>
      <c r="D95" s="35">
        <v>40909</v>
      </c>
      <c r="E95" s="36">
        <v>43070</v>
      </c>
      <c r="F95" s="37" t="s">
        <v>301</v>
      </c>
      <c r="G95" s="17"/>
      <c r="H95" s="38">
        <v>1</v>
      </c>
      <c r="I95" s="17"/>
      <c r="J95" s="58" t="s">
        <v>330</v>
      </c>
      <c r="K95" s="19">
        <v>1</v>
      </c>
      <c r="L95" s="7"/>
      <c r="M95" s="58" t="s">
        <v>331</v>
      </c>
      <c r="N95" s="24" t="s">
        <v>27</v>
      </c>
      <c r="O95" s="7"/>
      <c r="P95" s="58" t="s">
        <v>318</v>
      </c>
      <c r="Q95" s="69">
        <v>1</v>
      </c>
      <c r="R95" s="58"/>
      <c r="S95" s="26" t="s">
        <v>318</v>
      </c>
      <c r="T95" s="37"/>
      <c r="U95" s="37"/>
    </row>
    <row r="96" spans="1:21" ht="111.75" hidden="1" customHeight="1" x14ac:dyDescent="0.25">
      <c r="A96" s="219" t="s">
        <v>332</v>
      </c>
      <c r="B96" s="222" t="s">
        <v>333</v>
      </c>
      <c r="C96" s="34" t="s">
        <v>334</v>
      </c>
      <c r="D96" s="35">
        <v>40909</v>
      </c>
      <c r="E96" s="36">
        <v>44896</v>
      </c>
      <c r="F96" s="37" t="s">
        <v>301</v>
      </c>
      <c r="G96" s="17"/>
      <c r="H96" s="22"/>
      <c r="I96" s="17"/>
      <c r="J96" s="58" t="s">
        <v>335</v>
      </c>
      <c r="K96" s="19">
        <v>0</v>
      </c>
      <c r="L96" s="7"/>
      <c r="M96" s="58"/>
      <c r="N96" s="24" t="s">
        <v>324</v>
      </c>
      <c r="O96" s="60" t="s">
        <v>203</v>
      </c>
      <c r="P96" s="7" t="s">
        <v>41</v>
      </c>
      <c r="Q96" s="20" t="s">
        <v>37</v>
      </c>
      <c r="R96" s="21"/>
      <c r="S96" s="37" t="s">
        <v>63</v>
      </c>
      <c r="T96" s="37"/>
      <c r="U96" s="37"/>
    </row>
    <row r="97" spans="1:21" ht="155.25" customHeight="1" x14ac:dyDescent="0.25">
      <c r="A97" s="220"/>
      <c r="B97" s="220"/>
      <c r="C97" s="34" t="s">
        <v>336</v>
      </c>
      <c r="D97" s="35">
        <v>40909</v>
      </c>
      <c r="E97" s="36">
        <v>44896</v>
      </c>
      <c r="F97" s="37" t="s">
        <v>301</v>
      </c>
      <c r="G97" s="17"/>
      <c r="H97" s="22"/>
      <c r="I97" s="17"/>
      <c r="J97" s="17" t="s">
        <v>63</v>
      </c>
      <c r="K97" s="19"/>
      <c r="L97" s="7"/>
      <c r="M97" s="58" t="s">
        <v>337</v>
      </c>
      <c r="N97" s="24" t="s">
        <v>27</v>
      </c>
      <c r="O97" s="17"/>
      <c r="P97" s="58" t="s">
        <v>337</v>
      </c>
      <c r="Q97" s="20">
        <v>1</v>
      </c>
      <c r="R97" s="5"/>
      <c r="S97" s="37" t="s">
        <v>338</v>
      </c>
      <c r="T97" s="37"/>
      <c r="U97" s="37"/>
    </row>
    <row r="98" spans="1:21" ht="84.75" hidden="1" customHeight="1" x14ac:dyDescent="0.25">
      <c r="A98" s="220"/>
      <c r="B98" s="220"/>
      <c r="C98" s="37" t="s">
        <v>339</v>
      </c>
      <c r="D98" s="35">
        <v>40909</v>
      </c>
      <c r="E98" s="36">
        <v>44896</v>
      </c>
      <c r="F98" s="37" t="s">
        <v>301</v>
      </c>
      <c r="G98" s="17"/>
      <c r="H98" s="22"/>
      <c r="I98" s="17"/>
      <c r="J98" s="58" t="s">
        <v>340</v>
      </c>
      <c r="K98" s="19" t="s">
        <v>183</v>
      </c>
      <c r="L98" s="7"/>
      <c r="M98" s="58" t="s">
        <v>341</v>
      </c>
      <c r="N98" s="7"/>
      <c r="O98" s="7"/>
      <c r="P98" s="7" t="s">
        <v>41</v>
      </c>
      <c r="Q98" s="20" t="s">
        <v>37</v>
      </c>
      <c r="R98" s="21"/>
      <c r="S98" s="37" t="s">
        <v>63</v>
      </c>
      <c r="T98" s="37"/>
      <c r="U98" s="37"/>
    </row>
    <row r="99" spans="1:21" ht="162.75" hidden="1" customHeight="1" x14ac:dyDescent="0.25">
      <c r="A99" s="236" t="s">
        <v>332</v>
      </c>
      <c r="B99" s="222" t="s">
        <v>342</v>
      </c>
      <c r="C99" s="37" t="s">
        <v>343</v>
      </c>
      <c r="D99" s="35">
        <v>40909</v>
      </c>
      <c r="E99" s="36">
        <v>44896</v>
      </c>
      <c r="F99" s="37" t="s">
        <v>301</v>
      </c>
      <c r="G99" s="17"/>
      <c r="H99" s="22"/>
      <c r="I99" s="17"/>
      <c r="J99" s="37" t="s">
        <v>344</v>
      </c>
      <c r="K99" s="19">
        <v>1</v>
      </c>
      <c r="L99" s="7"/>
      <c r="M99" s="33"/>
      <c r="N99" s="7"/>
      <c r="O99" s="7"/>
      <c r="P99" s="7" t="s">
        <v>41</v>
      </c>
      <c r="Q99" s="20" t="s">
        <v>37</v>
      </c>
      <c r="R99" s="21"/>
      <c r="S99" s="37"/>
      <c r="T99" s="37"/>
      <c r="U99" s="37"/>
    </row>
    <row r="100" spans="1:21" ht="113.25" hidden="1" customHeight="1" x14ac:dyDescent="0.25">
      <c r="A100" s="231"/>
      <c r="B100" s="220"/>
      <c r="C100" s="37" t="s">
        <v>345</v>
      </c>
      <c r="D100" s="35">
        <v>40909</v>
      </c>
      <c r="E100" s="35">
        <v>44896</v>
      </c>
      <c r="F100" s="64" t="s">
        <v>301</v>
      </c>
      <c r="G100" s="17"/>
      <c r="H100" s="22"/>
      <c r="I100" s="17"/>
      <c r="J100" s="58" t="s">
        <v>346</v>
      </c>
      <c r="K100" s="19">
        <v>1</v>
      </c>
      <c r="L100" s="7"/>
      <c r="M100" s="58"/>
      <c r="N100" s="7"/>
      <c r="O100" s="7"/>
      <c r="P100" s="7" t="s">
        <v>41</v>
      </c>
      <c r="Q100" s="20" t="s">
        <v>37</v>
      </c>
      <c r="R100" s="5"/>
      <c r="S100" s="37"/>
      <c r="T100" s="37"/>
      <c r="U100" s="37"/>
    </row>
    <row r="101" spans="1:21" ht="160.5" hidden="1" customHeight="1" x14ac:dyDescent="0.25">
      <c r="A101" s="231"/>
      <c r="B101" s="220"/>
      <c r="C101" s="34" t="s">
        <v>347</v>
      </c>
      <c r="D101" s="35">
        <v>40909</v>
      </c>
      <c r="E101" s="35">
        <v>44896</v>
      </c>
      <c r="F101" s="64" t="s">
        <v>301</v>
      </c>
      <c r="G101" s="17"/>
      <c r="H101" s="22"/>
      <c r="I101" s="17"/>
      <c r="J101" s="17" t="s">
        <v>63</v>
      </c>
      <c r="K101" s="19"/>
      <c r="L101" s="7"/>
      <c r="M101" s="7"/>
      <c r="N101" s="7"/>
      <c r="O101" s="7"/>
      <c r="P101" s="7" t="s">
        <v>41</v>
      </c>
      <c r="Q101" s="20" t="s">
        <v>37</v>
      </c>
      <c r="R101" s="21"/>
      <c r="S101" s="37" t="s">
        <v>63</v>
      </c>
      <c r="T101" s="37"/>
      <c r="U101" s="37"/>
    </row>
    <row r="102" spans="1:21" ht="90.75" hidden="1" customHeight="1" x14ac:dyDescent="0.25">
      <c r="A102" s="231"/>
      <c r="B102" s="221"/>
      <c r="C102" s="34" t="s">
        <v>348</v>
      </c>
      <c r="D102" s="35">
        <v>40909</v>
      </c>
      <c r="E102" s="35">
        <v>44896</v>
      </c>
      <c r="F102" s="64" t="s">
        <v>301</v>
      </c>
      <c r="G102" s="17"/>
      <c r="H102" s="22"/>
      <c r="I102" s="17"/>
      <c r="J102" s="17" t="s">
        <v>63</v>
      </c>
      <c r="K102" s="19"/>
      <c r="L102" s="7"/>
      <c r="M102" s="7"/>
      <c r="N102" s="7"/>
      <c r="O102" s="7"/>
      <c r="P102" s="7" t="s">
        <v>41</v>
      </c>
      <c r="Q102" s="20" t="s">
        <v>37</v>
      </c>
      <c r="R102" s="21"/>
      <c r="S102" s="37" t="s">
        <v>63</v>
      </c>
      <c r="T102" s="37"/>
      <c r="U102" s="37"/>
    </row>
    <row r="103" spans="1:21" ht="215.25" hidden="1" customHeight="1" x14ac:dyDescent="0.25">
      <c r="A103" s="237" t="s">
        <v>332</v>
      </c>
      <c r="B103" s="222" t="s">
        <v>349</v>
      </c>
      <c r="C103" s="34" t="s">
        <v>350</v>
      </c>
      <c r="D103" s="35">
        <v>40909</v>
      </c>
      <c r="E103" s="35">
        <v>44896</v>
      </c>
      <c r="F103" s="64" t="s">
        <v>301</v>
      </c>
      <c r="G103" s="17"/>
      <c r="H103" s="22"/>
      <c r="I103" s="17"/>
      <c r="J103" s="17" t="s">
        <v>63</v>
      </c>
      <c r="K103" s="19"/>
      <c r="L103" s="7"/>
      <c r="M103" s="7"/>
      <c r="N103" s="7"/>
      <c r="O103" s="7"/>
      <c r="P103" s="11" t="s">
        <v>351</v>
      </c>
      <c r="Q103" s="20" t="s">
        <v>37</v>
      </c>
      <c r="R103" s="5"/>
      <c r="S103" s="37" t="s">
        <v>63</v>
      </c>
      <c r="T103" s="37"/>
      <c r="U103" s="37"/>
    </row>
    <row r="104" spans="1:21" ht="169.5" hidden="1" customHeight="1" x14ac:dyDescent="0.25">
      <c r="A104" s="220"/>
      <c r="B104" s="220"/>
      <c r="C104" s="34" t="s">
        <v>352</v>
      </c>
      <c r="D104" s="35">
        <v>40909</v>
      </c>
      <c r="E104" s="35">
        <v>44896</v>
      </c>
      <c r="F104" s="64" t="s">
        <v>301</v>
      </c>
      <c r="G104" s="17"/>
      <c r="H104" s="22"/>
      <c r="I104" s="17"/>
      <c r="J104" s="17" t="s">
        <v>63</v>
      </c>
      <c r="K104" s="19"/>
      <c r="L104" s="7"/>
      <c r="M104" s="7"/>
      <c r="N104" s="7"/>
      <c r="O104" s="7"/>
      <c r="P104" s="7" t="s">
        <v>41</v>
      </c>
      <c r="Q104" s="20" t="s">
        <v>37</v>
      </c>
      <c r="R104" s="21"/>
      <c r="S104" s="37" t="s">
        <v>63</v>
      </c>
      <c r="T104" s="37"/>
      <c r="U104" s="37"/>
    </row>
    <row r="105" spans="1:21" ht="160.5" hidden="1" customHeight="1" x14ac:dyDescent="0.25">
      <c r="A105" s="221"/>
      <c r="B105" s="221"/>
      <c r="C105" s="34" t="s">
        <v>353</v>
      </c>
      <c r="D105" s="35">
        <v>40909</v>
      </c>
      <c r="E105" s="35">
        <v>44896</v>
      </c>
      <c r="F105" s="64" t="s">
        <v>301</v>
      </c>
      <c r="G105" s="17"/>
      <c r="H105" s="22"/>
      <c r="I105" s="17"/>
      <c r="J105" s="17" t="s">
        <v>63</v>
      </c>
      <c r="K105" s="19"/>
      <c r="L105" s="7"/>
      <c r="M105" s="58" t="s">
        <v>354</v>
      </c>
      <c r="N105" s="7"/>
      <c r="O105" s="7"/>
      <c r="P105" s="7" t="s">
        <v>41</v>
      </c>
      <c r="Q105" s="20" t="s">
        <v>37</v>
      </c>
      <c r="R105" s="21"/>
      <c r="S105" s="37" t="s">
        <v>63</v>
      </c>
      <c r="T105" s="37"/>
      <c r="U105" s="37"/>
    </row>
    <row r="106" spans="1:21" ht="100.5" customHeight="1" x14ac:dyDescent="0.25">
      <c r="A106" s="233" t="s">
        <v>355</v>
      </c>
      <c r="B106" s="65" t="s">
        <v>356</v>
      </c>
      <c r="C106" s="66" t="s">
        <v>357</v>
      </c>
      <c r="D106" s="35">
        <v>40909</v>
      </c>
      <c r="E106" s="35">
        <v>42705</v>
      </c>
      <c r="F106" s="17"/>
      <c r="G106" s="17"/>
      <c r="H106" s="38">
        <v>0.79</v>
      </c>
      <c r="I106" s="17"/>
      <c r="J106" s="17"/>
      <c r="K106" s="19">
        <v>0.91</v>
      </c>
      <c r="L106" s="65" t="s">
        <v>358</v>
      </c>
      <c r="M106" s="33" t="s">
        <v>285</v>
      </c>
      <c r="N106" s="33" t="s">
        <v>285</v>
      </c>
      <c r="O106" s="33" t="s">
        <v>285</v>
      </c>
      <c r="P106" s="33" t="s">
        <v>285</v>
      </c>
      <c r="Q106" s="20">
        <v>0.56999999999999995</v>
      </c>
      <c r="R106" s="5" t="s">
        <v>359</v>
      </c>
      <c r="S106" s="17" t="s">
        <v>205</v>
      </c>
      <c r="T106" s="17"/>
      <c r="U106" s="17"/>
    </row>
    <row r="107" spans="1:21" ht="118.5" customHeight="1" x14ac:dyDescent="0.25">
      <c r="A107" s="223"/>
      <c r="B107" s="65" t="s">
        <v>360</v>
      </c>
      <c r="C107" s="6" t="s">
        <v>361</v>
      </c>
      <c r="D107" s="35">
        <v>40909</v>
      </c>
      <c r="E107" s="35">
        <v>42705</v>
      </c>
      <c r="F107" s="17"/>
      <c r="G107" s="17"/>
      <c r="H107" s="38">
        <v>0.8</v>
      </c>
      <c r="I107" s="17"/>
      <c r="J107" s="17"/>
      <c r="K107" s="19">
        <v>0.85</v>
      </c>
      <c r="L107" s="65" t="s">
        <v>358</v>
      </c>
      <c r="M107" s="33" t="s">
        <v>285</v>
      </c>
      <c r="N107" s="33" t="s">
        <v>285</v>
      </c>
      <c r="O107" s="33" t="s">
        <v>285</v>
      </c>
      <c r="P107" s="33" t="s">
        <v>285</v>
      </c>
      <c r="Q107" s="20">
        <v>0.74</v>
      </c>
      <c r="R107" s="5" t="s">
        <v>359</v>
      </c>
      <c r="S107" s="17" t="s">
        <v>205</v>
      </c>
      <c r="T107" s="17"/>
      <c r="U107" s="17"/>
    </row>
    <row r="108" spans="1:21" ht="151.5" customHeight="1" x14ac:dyDescent="0.25">
      <c r="A108" s="223"/>
      <c r="B108" s="33" t="s">
        <v>362</v>
      </c>
      <c r="C108" s="6" t="s">
        <v>363</v>
      </c>
      <c r="D108" s="35">
        <v>40909</v>
      </c>
      <c r="E108" s="35">
        <v>42705</v>
      </c>
      <c r="F108" s="17"/>
      <c r="G108" s="17"/>
      <c r="H108" s="38">
        <v>0.7</v>
      </c>
      <c r="I108" s="17"/>
      <c r="J108" s="17"/>
      <c r="K108" s="19">
        <v>0.72</v>
      </c>
      <c r="L108" s="33" t="s">
        <v>358</v>
      </c>
      <c r="M108" s="33" t="s">
        <v>285</v>
      </c>
      <c r="N108" s="33" t="s">
        <v>285</v>
      </c>
      <c r="O108" s="33" t="s">
        <v>285</v>
      </c>
      <c r="P108" s="33" t="s">
        <v>285</v>
      </c>
      <c r="Q108" s="20">
        <v>1</v>
      </c>
      <c r="R108" s="5"/>
      <c r="S108" s="17" t="s">
        <v>205</v>
      </c>
      <c r="T108" s="17"/>
      <c r="U108" s="17"/>
    </row>
  </sheetData>
  <protectedRanges>
    <protectedRange sqref="J29" name="Rango1_4"/>
    <protectedRange sqref="J76" name="Rango1_4_1"/>
    <protectedRange sqref="J78" name="Rango1_4_2"/>
    <protectedRange sqref="J52" name="Rango1_4_3"/>
    <protectedRange sqref="J58" name="Rango1_4_4"/>
    <protectedRange sqref="J65" name="Rango1_4_6"/>
    <protectedRange sqref="J59" name="Rango1_4_7"/>
    <protectedRange sqref="J60" name="Rango1_4_8"/>
    <protectedRange sqref="J64" name="Rango1_4_9"/>
    <protectedRange sqref="J48" name="Rango1_4_10"/>
    <protectedRange sqref="J49" name="Rango1_4_11"/>
    <protectedRange sqref="J10" name="Rango1_4_12"/>
    <protectedRange sqref="J86" name="Rango1_4_13"/>
    <protectedRange sqref="J87" name="Rango1_4_14"/>
    <protectedRange sqref="J88" name="Rango1_4_15"/>
    <protectedRange sqref="J91" name="Rango1_4_16"/>
    <protectedRange sqref="J93" name="Rango1_4_17"/>
    <protectedRange sqref="J94" name="Rango1_4_18"/>
    <protectedRange sqref="J95" name="Rango1_4_19"/>
    <protectedRange sqref="J96" name="Rango1_4_20"/>
    <protectedRange sqref="J98" name="Rango1_4_21"/>
    <protectedRange sqref="M15" name="Rango1_4_24"/>
    <protectedRange sqref="M16" name="Rango1_4_25"/>
    <protectedRange sqref="M19" name="Rango1_4_26"/>
    <protectedRange sqref="M21" name="Rango1_4_27"/>
    <protectedRange sqref="M27" name="Rango1_4_28"/>
    <protectedRange sqref="M29" name="Rango1_4_29"/>
    <protectedRange sqref="M31" name="Rango1_4_30"/>
    <protectedRange sqref="M76" name="Rango1_4_31"/>
    <protectedRange sqref="M34:M35" name="Rango1_4_5"/>
    <protectedRange sqref="M49" name="Rango1_4_2_1"/>
    <protectedRange sqref="M52" name="Rango1_4_22"/>
    <protectedRange sqref="M67" name="Rango1_4_32"/>
    <protectedRange sqref="M95" name="Rango1_4_33"/>
    <protectedRange sqref="P10" name="Rango1_4_21_1"/>
    <protectedRange sqref="P20" name="Rango1_4_25_1"/>
    <protectedRange sqref="M23" name="Rango1_4_23"/>
    <protectedRange sqref="M22" name="Rango1_4_35"/>
    <protectedRange sqref="P34" name="Rango1_4_18_2"/>
    <protectedRange sqref="P35" name="Rango1_4_18_3"/>
    <protectedRange sqref="P39" name="Rango1_4_26_1"/>
    <protectedRange sqref="M40" name="Rango1_4_16_1"/>
    <protectedRange sqref="P40:P41" name="Rango1_4_16_2"/>
    <protectedRange sqref="P47" name="Rango1_4_23_1"/>
    <protectedRange sqref="P49" name="Rango1_4_24_2"/>
    <protectedRange sqref="P52" name="Rango1_4_15_1"/>
    <protectedRange sqref="P54" name="Rango1_4_36"/>
    <protectedRange sqref="P59" name="Rango1_4_13_1"/>
    <protectedRange sqref="P58" name="Rango1_4_12_1"/>
    <protectedRange sqref="P60" name="Rango1_4_15_2"/>
    <protectedRange sqref="P81" name="Rango1_4_8_1"/>
    <protectedRange sqref="P95" name="Rango1_4_27_1"/>
    <protectedRange sqref="S19" name="Rango1_4_33_1"/>
    <protectedRange sqref="S20" name="Rango1_4_33_2"/>
    <protectedRange sqref="S29" name="Rango1_4_11_1"/>
    <protectedRange sqref="S47" name="Rango1_4_34"/>
    <protectedRange sqref="S49" name="Rango1_4_35_1"/>
    <protectedRange sqref="S58" name="Rango1_4_21_2"/>
    <protectedRange sqref="S59" name="Rango1_4_22_1"/>
    <protectedRange sqref="S60" name="Rango1_4_23_2"/>
    <protectedRange sqref="S67" name="Rango1_4_27_2"/>
    <protectedRange sqref="S88" name="Rango1_4_44"/>
    <protectedRange sqref="S91" name="Rango1_4_41"/>
    <protectedRange sqref="S95" name="Rango1_4_40"/>
    <protectedRange sqref="S87" name="Rango1_4_1_1"/>
    <protectedRange sqref="S93" name="Rango1_4_1_2"/>
  </protectedRanges>
  <mergeCells count="89">
    <mergeCell ref="A106:A108"/>
    <mergeCell ref="P15:P17"/>
    <mergeCell ref="A1:R1"/>
    <mergeCell ref="A2:R2"/>
    <mergeCell ref="A4:R4"/>
    <mergeCell ref="A96:A98"/>
    <mergeCell ref="B96:B98"/>
    <mergeCell ref="A99:A102"/>
    <mergeCell ref="B99:B102"/>
    <mergeCell ref="A103:A105"/>
    <mergeCell ref="B103:B105"/>
    <mergeCell ref="A85:A88"/>
    <mergeCell ref="B85:B88"/>
    <mergeCell ref="A89:A93"/>
    <mergeCell ref="B89:B93"/>
    <mergeCell ref="A94:A95"/>
    <mergeCell ref="B94:B95"/>
    <mergeCell ref="M58:M60"/>
    <mergeCell ref="A62:A64"/>
    <mergeCell ref="B62:B64"/>
    <mergeCell ref="A73:A75"/>
    <mergeCell ref="B73:B75"/>
    <mergeCell ref="A76:A79"/>
    <mergeCell ref="B76:B79"/>
    <mergeCell ref="K77:K79"/>
    <mergeCell ref="A57:A60"/>
    <mergeCell ref="B57:B60"/>
    <mergeCell ref="A39:A54"/>
    <mergeCell ref="B39:B43"/>
    <mergeCell ref="B44:B46"/>
    <mergeCell ref="B47:B49"/>
    <mergeCell ref="B50:B53"/>
    <mergeCell ref="A11:A13"/>
    <mergeCell ref="A14:A23"/>
    <mergeCell ref="B14:B16"/>
    <mergeCell ref="B17:B21"/>
    <mergeCell ref="B22:B23"/>
    <mergeCell ref="A28:A35"/>
    <mergeCell ref="B28:B30"/>
    <mergeCell ref="B31:B35"/>
    <mergeCell ref="U7:U9"/>
    <mergeCell ref="F10:F12"/>
    <mergeCell ref="M10:M13"/>
    <mergeCell ref="P10:P12"/>
    <mergeCell ref="Q10:Q13"/>
    <mergeCell ref="R10:R13"/>
    <mergeCell ref="S10:S12"/>
    <mergeCell ref="T10:T12"/>
    <mergeCell ref="U10:U12"/>
    <mergeCell ref="O7:O9"/>
    <mergeCell ref="P7:P9"/>
    <mergeCell ref="Q7:Q9"/>
    <mergeCell ref="R7:R9"/>
    <mergeCell ref="S7:S9"/>
    <mergeCell ref="T7:T9"/>
    <mergeCell ref="I7:I9"/>
    <mergeCell ref="J7:J9"/>
    <mergeCell ref="K7:K9"/>
    <mergeCell ref="L7:L9"/>
    <mergeCell ref="M7:M9"/>
    <mergeCell ref="N7:N9"/>
    <mergeCell ref="T5:T6"/>
    <mergeCell ref="U5:U6"/>
    <mergeCell ref="A7:A9"/>
    <mergeCell ref="B7:B9"/>
    <mergeCell ref="C7:C9"/>
    <mergeCell ref="D7:D9"/>
    <mergeCell ref="E7:E9"/>
    <mergeCell ref="F7:F9"/>
    <mergeCell ref="G7:G9"/>
    <mergeCell ref="H7:H9"/>
    <mergeCell ref="N5:N6"/>
    <mergeCell ref="O5:O6"/>
    <mergeCell ref="P5:P6"/>
    <mergeCell ref="Q5:Q6"/>
    <mergeCell ref="R5:R6"/>
    <mergeCell ref="S5:S6"/>
    <mergeCell ref="M5:M6"/>
    <mergeCell ref="A5:A6"/>
    <mergeCell ref="B5:B6"/>
    <mergeCell ref="C5:C6"/>
    <mergeCell ref="D5:E5"/>
    <mergeCell ref="F5:F6"/>
    <mergeCell ref="G5:G6"/>
    <mergeCell ref="H5:H6"/>
    <mergeCell ref="I5:I6"/>
    <mergeCell ref="J5:J6"/>
    <mergeCell ref="K5:K6"/>
    <mergeCell ref="L5:L6"/>
  </mergeCells>
  <printOptions horizontalCentered="1" verticalCentered="1"/>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484"/>
  <sheetViews>
    <sheetView tabSelected="1" topLeftCell="A253" workbookViewId="0">
      <selection activeCell="B322" sqref="B322"/>
    </sheetView>
  </sheetViews>
  <sheetFormatPr baseColWidth="10" defaultRowHeight="15" x14ac:dyDescent="0.25"/>
  <cols>
    <col min="1" max="1" width="9.140625" customWidth="1"/>
    <col min="2" max="2" width="52.7109375" customWidth="1"/>
    <col min="3" max="3" width="9.85546875" hidden="1" customWidth="1"/>
    <col min="4" max="5" width="10.140625" hidden="1" customWidth="1"/>
    <col min="6" max="6" width="12" hidden="1" customWidth="1"/>
    <col min="7" max="7" width="12.140625" hidden="1" customWidth="1"/>
    <col min="8" max="8" width="15.5703125" style="182" hidden="1" customWidth="1"/>
    <col min="9" max="9" width="10" hidden="1" customWidth="1"/>
    <col min="10" max="11" width="9.28515625" hidden="1" customWidth="1"/>
    <col min="12" max="12" width="11.42578125" hidden="1" customWidth="1"/>
    <col min="13" max="13" width="8.28515625" customWidth="1"/>
    <col min="14" max="14" width="11.5703125" customWidth="1"/>
    <col min="15" max="15" width="18" customWidth="1"/>
    <col min="16" max="21" width="8.28515625" hidden="1" customWidth="1"/>
    <col min="22" max="22" width="7.85546875" hidden="1" customWidth="1"/>
    <col min="23" max="23" width="13.85546875" hidden="1" customWidth="1"/>
    <col min="24" max="24" width="15.28515625" hidden="1" customWidth="1"/>
    <col min="25" max="26" width="11.5703125" hidden="1" customWidth="1"/>
    <col min="27" max="27" width="14.85546875" hidden="1" customWidth="1"/>
    <col min="28" max="28" width="14.28515625" hidden="1" customWidth="1"/>
    <col min="29" max="29" width="16.85546875" style="88" hidden="1" customWidth="1"/>
  </cols>
  <sheetData>
    <row r="1" spans="1:29" ht="18.75" x14ac:dyDescent="0.3">
      <c r="A1" s="242" t="s">
        <v>366</v>
      </c>
      <c r="B1" s="242"/>
      <c r="C1" s="242"/>
      <c r="D1" s="242"/>
      <c r="E1" s="242"/>
      <c r="F1" s="242"/>
      <c r="G1" s="242"/>
      <c r="H1" s="242"/>
      <c r="I1" s="242"/>
      <c r="J1" s="242"/>
      <c r="K1" s="242"/>
      <c r="L1" s="242"/>
      <c r="M1" s="242"/>
      <c r="N1" s="242"/>
      <c r="O1" s="242"/>
      <c r="P1" s="242"/>
      <c r="Q1" s="242"/>
      <c r="R1" s="242"/>
      <c r="S1" s="242"/>
      <c r="T1" s="242"/>
      <c r="U1" s="242"/>
      <c r="V1" s="242"/>
      <c r="W1" s="242"/>
    </row>
    <row r="2" spans="1:29" ht="18.75" x14ac:dyDescent="0.3">
      <c r="A2" s="242" t="s">
        <v>368</v>
      </c>
      <c r="B2" s="242"/>
      <c r="C2" s="242"/>
      <c r="D2" s="242"/>
      <c r="E2" s="242"/>
      <c r="F2" s="242"/>
      <c r="G2" s="242"/>
      <c r="H2" s="242"/>
      <c r="I2" s="242"/>
      <c r="J2" s="242"/>
      <c r="K2" s="242"/>
      <c r="L2" s="242"/>
      <c r="M2" s="242"/>
      <c r="N2" s="242"/>
      <c r="O2" s="242"/>
      <c r="P2" s="242"/>
      <c r="Q2" s="242"/>
      <c r="R2" s="242"/>
      <c r="S2" s="242"/>
      <c r="T2" s="242"/>
      <c r="U2" s="242"/>
      <c r="V2" s="242"/>
      <c r="W2" s="242"/>
    </row>
    <row r="3" spans="1:29" ht="18.75" x14ac:dyDescent="0.3">
      <c r="A3" s="242" t="s">
        <v>369</v>
      </c>
      <c r="B3" s="242"/>
      <c r="C3" s="242"/>
      <c r="D3" s="242"/>
      <c r="E3" s="242"/>
      <c r="F3" s="242"/>
      <c r="G3" s="242"/>
      <c r="H3" s="242"/>
      <c r="I3" s="242"/>
      <c r="J3" s="242"/>
      <c r="K3" s="242"/>
      <c r="L3" s="242"/>
      <c r="M3" s="242"/>
      <c r="N3" s="242"/>
      <c r="O3" s="242"/>
      <c r="P3" s="242"/>
      <c r="Q3" s="242"/>
      <c r="R3" s="242"/>
      <c r="S3" s="242"/>
      <c r="T3" s="242"/>
      <c r="U3" s="242"/>
      <c r="V3" s="242"/>
      <c r="W3" s="242"/>
    </row>
    <row r="4" spans="1:29" ht="18.75" x14ac:dyDescent="0.3">
      <c r="A4" s="242" t="s">
        <v>370</v>
      </c>
      <c r="B4" s="242"/>
      <c r="C4" s="242"/>
      <c r="D4" s="242"/>
      <c r="E4" s="242"/>
      <c r="F4" s="242"/>
      <c r="G4" s="242"/>
      <c r="H4" s="242"/>
      <c r="I4" s="242"/>
      <c r="J4" s="242"/>
      <c r="K4" s="242"/>
      <c r="L4" s="242"/>
      <c r="M4" s="242"/>
      <c r="N4" s="242"/>
      <c r="O4" s="242"/>
      <c r="P4" s="242"/>
      <c r="Q4" s="242"/>
      <c r="R4" s="242"/>
      <c r="S4" s="242"/>
      <c r="T4" s="242"/>
      <c r="U4" s="242"/>
      <c r="V4" s="242"/>
      <c r="W4" s="242"/>
    </row>
    <row r="5" spans="1:29" ht="18.75" x14ac:dyDescent="0.3">
      <c r="A5" s="242"/>
      <c r="B5" s="242"/>
      <c r="C5" s="242"/>
      <c r="D5" s="242"/>
      <c r="E5" s="242"/>
      <c r="F5" s="242"/>
      <c r="G5" s="242"/>
      <c r="H5" s="242"/>
      <c r="I5" s="242"/>
      <c r="J5" s="242"/>
      <c r="K5" s="242"/>
      <c r="L5" s="242"/>
      <c r="M5" s="242"/>
      <c r="N5" s="242"/>
      <c r="O5" s="242"/>
      <c r="P5" s="242"/>
      <c r="Q5" s="242"/>
      <c r="R5" s="242"/>
      <c r="S5" s="242"/>
      <c r="T5" s="242"/>
      <c r="U5" s="242"/>
      <c r="V5" s="242"/>
      <c r="W5" s="242"/>
    </row>
    <row r="6" spans="1:29" ht="19.5" customHeight="1" x14ac:dyDescent="0.25">
      <c r="A6" s="243" t="s">
        <v>0</v>
      </c>
      <c r="B6" s="244"/>
      <c r="C6" s="247" t="s">
        <v>371</v>
      </c>
      <c r="D6" s="249" t="s">
        <v>372</v>
      </c>
      <c r="E6" s="250"/>
      <c r="F6" s="250"/>
      <c r="G6" s="250"/>
      <c r="H6" s="250"/>
      <c r="I6" s="250"/>
      <c r="J6" s="250"/>
      <c r="K6" s="250"/>
      <c r="L6" s="250"/>
      <c r="M6" s="250"/>
      <c r="N6" s="250"/>
      <c r="O6" s="250"/>
      <c r="P6" s="250"/>
      <c r="Q6" s="250"/>
      <c r="R6" s="250"/>
      <c r="S6" s="250"/>
      <c r="T6" s="250"/>
      <c r="U6" s="250"/>
      <c r="V6" s="250"/>
      <c r="W6" s="251"/>
      <c r="X6" s="238" t="s">
        <v>373</v>
      </c>
      <c r="Y6" s="238" t="s">
        <v>374</v>
      </c>
      <c r="Z6" s="238" t="s">
        <v>375</v>
      </c>
      <c r="AA6" s="239" t="s">
        <v>376</v>
      </c>
      <c r="AB6" s="240" t="s">
        <v>377</v>
      </c>
      <c r="AC6" s="241" t="s">
        <v>378</v>
      </c>
    </row>
    <row r="7" spans="1:29" x14ac:dyDescent="0.25">
      <c r="A7" s="245"/>
      <c r="B7" s="246"/>
      <c r="C7" s="248" t="s">
        <v>371</v>
      </c>
      <c r="D7" s="89">
        <v>2012</v>
      </c>
      <c r="E7" s="89" t="s">
        <v>379</v>
      </c>
      <c r="F7" s="89" t="s">
        <v>380</v>
      </c>
      <c r="G7" s="89">
        <v>2013</v>
      </c>
      <c r="H7" s="89" t="s">
        <v>379</v>
      </c>
      <c r="I7" s="89" t="s">
        <v>380</v>
      </c>
      <c r="J7" s="89">
        <v>2014</v>
      </c>
      <c r="K7" s="89" t="s">
        <v>379</v>
      </c>
      <c r="L7" s="89" t="s">
        <v>380</v>
      </c>
      <c r="M7" s="89">
        <v>2015</v>
      </c>
      <c r="N7" s="89" t="s">
        <v>379</v>
      </c>
      <c r="O7" s="89" t="s">
        <v>380</v>
      </c>
      <c r="P7" s="89">
        <v>2016</v>
      </c>
      <c r="Q7" s="89">
        <v>2017</v>
      </c>
      <c r="R7" s="89">
        <v>2018</v>
      </c>
      <c r="S7" s="89">
        <v>2019</v>
      </c>
      <c r="T7" s="89">
        <v>2020</v>
      </c>
      <c r="U7" s="89">
        <v>2021</v>
      </c>
      <c r="V7" s="89">
        <v>2022</v>
      </c>
      <c r="W7" s="89" t="s">
        <v>381</v>
      </c>
      <c r="X7" s="238"/>
      <c r="Y7" s="238"/>
      <c r="Z7" s="238"/>
      <c r="AA7" s="239"/>
      <c r="AB7" s="240"/>
      <c r="AC7" s="241"/>
    </row>
    <row r="8" spans="1:29" ht="30" x14ac:dyDescent="0.25">
      <c r="A8" s="90">
        <v>1</v>
      </c>
      <c r="B8" s="91" t="s">
        <v>382</v>
      </c>
      <c r="C8" s="92">
        <v>0.15</v>
      </c>
      <c r="D8" s="93">
        <f>+D56</f>
        <v>8.9090909090909109E-2</v>
      </c>
      <c r="E8" s="93">
        <f>+E56</f>
        <v>8.8210909090909104E-2</v>
      </c>
      <c r="F8" s="94">
        <f>+E8/D8</f>
        <v>0.99012244897959178</v>
      </c>
      <c r="G8" s="93">
        <f t="shared" ref="G8:V8" si="0">+G56</f>
        <v>0.18209090909090914</v>
      </c>
      <c r="H8" s="93">
        <f>+H56</f>
        <v>0.11165090909090911</v>
      </c>
      <c r="I8" s="93">
        <f>+H8/G8</f>
        <v>0.61316025961058407</v>
      </c>
      <c r="J8" s="93">
        <f t="shared" si="0"/>
        <v>8.0350909090909112E-2</v>
      </c>
      <c r="K8" s="93">
        <f t="shared" si="0"/>
        <v>7.9190400000000008E-2</v>
      </c>
      <c r="L8" s="93">
        <f>+K8/J8</f>
        <v>0.98555698866336283</v>
      </c>
      <c r="M8" s="95">
        <f t="shared" si="0"/>
        <v>4.0350909090909097E-2</v>
      </c>
      <c r="N8" s="95">
        <f>+N56</f>
        <v>3.6682967272727275E-2</v>
      </c>
      <c r="O8" s="93">
        <f>+N8/M8</f>
        <v>0.90909890506015401</v>
      </c>
      <c r="P8" s="93">
        <f t="shared" si="0"/>
        <v>0.17435090909090911</v>
      </c>
      <c r="Q8" s="93">
        <f t="shared" si="0"/>
        <v>0.10220090909090911</v>
      </c>
      <c r="R8" s="93">
        <f t="shared" si="0"/>
        <v>6.6600909090909099E-2</v>
      </c>
      <c r="S8" s="93">
        <f t="shared" si="0"/>
        <v>6.6600909090909099E-2</v>
      </c>
      <c r="T8" s="93">
        <f t="shared" si="0"/>
        <v>6.6600909090909099E-2</v>
      </c>
      <c r="U8" s="93">
        <f t="shared" si="0"/>
        <v>6.6600909090909099E-2</v>
      </c>
      <c r="V8" s="93">
        <f t="shared" si="0"/>
        <v>6.6600909090909099E-2</v>
      </c>
      <c r="W8" s="96">
        <f t="shared" ref="W8:W15" si="1">+D8+G8+J8+M8+P8+Q8+R8+S8+T8+U8+V8</f>
        <v>1.0014400000000001</v>
      </c>
      <c r="X8" s="93">
        <f t="shared" ref="X8:Y15" si="2">+D8+G8+J8</f>
        <v>0.35153272727272733</v>
      </c>
      <c r="Y8" s="93">
        <f t="shared" si="2"/>
        <v>0.27905221818181819</v>
      </c>
      <c r="Z8" s="93">
        <f>+X8-Y8</f>
        <v>7.248050909090914E-2</v>
      </c>
      <c r="AA8" s="93">
        <f>+M8+P8</f>
        <v>0.21470181818181822</v>
      </c>
      <c r="AB8" s="93">
        <f>+Q8+R8+S8+T8+U8+V8</f>
        <v>0.43520545454545462</v>
      </c>
      <c r="AC8" s="97" t="s">
        <v>383</v>
      </c>
    </row>
    <row r="9" spans="1:29" ht="45" x14ac:dyDescent="0.25">
      <c r="A9" s="90">
        <v>2</v>
      </c>
      <c r="B9" s="91" t="s">
        <v>384</v>
      </c>
      <c r="C9" s="92">
        <v>0.2</v>
      </c>
      <c r="D9" s="93">
        <f>+D84</f>
        <v>0.12</v>
      </c>
      <c r="E9" s="93">
        <f>+E84</f>
        <v>0.09</v>
      </c>
      <c r="F9" s="94">
        <f>+E9/D9</f>
        <v>0.75</v>
      </c>
      <c r="G9" s="93">
        <f>+G84</f>
        <v>0.27700000000000002</v>
      </c>
      <c r="H9" s="93">
        <f>+H84</f>
        <v>0.27700000000000002</v>
      </c>
      <c r="I9" s="93">
        <f t="shared" ref="I9:I15" si="3">+H9/G9</f>
        <v>1</v>
      </c>
      <c r="J9" s="93">
        <f t="shared" ref="J9:V9" si="4">+J84</f>
        <v>7.9237000000000002E-2</v>
      </c>
      <c r="K9" s="93">
        <f t="shared" si="4"/>
        <v>7.4122222222222214E-2</v>
      </c>
      <c r="L9" s="93">
        <f t="shared" ref="L9:L15" si="5">+K9/J9</f>
        <v>0.93544962861065173</v>
      </c>
      <c r="M9" s="95">
        <f t="shared" si="4"/>
        <v>5.1393250000000001E-2</v>
      </c>
      <c r="N9" s="95">
        <f>+N84</f>
        <v>5.1393250000000001E-2</v>
      </c>
      <c r="O9" s="93">
        <f t="shared" ref="O9:O15" si="6">+N9/M9</f>
        <v>1</v>
      </c>
      <c r="P9" s="93">
        <f t="shared" si="4"/>
        <v>0.10025039285714285</v>
      </c>
      <c r="Q9" s="93">
        <f t="shared" si="4"/>
        <v>5.5250392857142859E-2</v>
      </c>
      <c r="R9" s="93">
        <f t="shared" si="4"/>
        <v>5.5250392857142859E-2</v>
      </c>
      <c r="S9" s="93">
        <f t="shared" si="4"/>
        <v>5.5250392857142859E-2</v>
      </c>
      <c r="T9" s="93">
        <f t="shared" si="4"/>
        <v>5.1250392857142855E-2</v>
      </c>
      <c r="U9" s="93">
        <f t="shared" si="4"/>
        <v>5.1250392857142855E-2</v>
      </c>
      <c r="V9" s="93">
        <f t="shared" si="4"/>
        <v>0.10375039285714285</v>
      </c>
      <c r="W9" s="96">
        <f t="shared" si="1"/>
        <v>0.99988299999999997</v>
      </c>
      <c r="X9" s="93">
        <f t="shared" si="2"/>
        <v>0.47623700000000002</v>
      </c>
      <c r="Y9" s="93">
        <f t="shared" si="2"/>
        <v>0.44112222222222219</v>
      </c>
      <c r="Z9" s="93">
        <f t="shared" ref="Z9:Z15" si="7">+X9-Y9</f>
        <v>3.5114777777777828E-2</v>
      </c>
      <c r="AA9" s="93">
        <f t="shared" ref="AA9:AA15" si="8">+M9+P9</f>
        <v>0.15164364285714285</v>
      </c>
      <c r="AB9" s="93">
        <f t="shared" ref="AB9:AB15" si="9">+Q9+R9+S9+T9+U9+V9</f>
        <v>0.37200235714285712</v>
      </c>
      <c r="AC9" s="97" t="s">
        <v>383</v>
      </c>
    </row>
    <row r="10" spans="1:29" ht="30" x14ac:dyDescent="0.25">
      <c r="A10" s="90">
        <v>3</v>
      </c>
      <c r="B10" s="91" t="s">
        <v>385</v>
      </c>
      <c r="C10" s="92">
        <v>0.1</v>
      </c>
      <c r="D10" s="93">
        <f>+D130</f>
        <v>0.1125</v>
      </c>
      <c r="E10" s="93">
        <f>+E130</f>
        <v>4.2931818181818189E-2</v>
      </c>
      <c r="F10" s="94">
        <f>+E10/D10</f>
        <v>0.38161616161616169</v>
      </c>
      <c r="G10" s="93">
        <f t="shared" ref="G10:V10" si="10">+G130</f>
        <v>0.23625000000000002</v>
      </c>
      <c r="H10" s="93">
        <f>+H130</f>
        <v>0.10326</v>
      </c>
      <c r="I10" s="93">
        <f t="shared" si="3"/>
        <v>0.43707936507936507</v>
      </c>
      <c r="J10" s="93">
        <f t="shared" si="10"/>
        <v>6.4027777777777781E-2</v>
      </c>
      <c r="K10" s="93">
        <f t="shared" si="10"/>
        <v>6.4299999999999996E-2</v>
      </c>
      <c r="L10" s="93">
        <f t="shared" si="5"/>
        <v>1.0042516268980477</v>
      </c>
      <c r="M10" s="95">
        <f t="shared" si="10"/>
        <v>0.18902777777777779</v>
      </c>
      <c r="N10" s="95">
        <f t="shared" si="10"/>
        <v>0.18902777777777779</v>
      </c>
      <c r="O10" s="93">
        <f t="shared" si="6"/>
        <v>1</v>
      </c>
      <c r="P10" s="93">
        <f t="shared" si="10"/>
        <v>0.18902777777777779</v>
      </c>
      <c r="Q10" s="93">
        <f t="shared" si="10"/>
        <v>3.4861111111111114E-2</v>
      </c>
      <c r="R10" s="93">
        <f t="shared" si="10"/>
        <v>3.4861111111111114E-2</v>
      </c>
      <c r="S10" s="93">
        <f t="shared" si="10"/>
        <v>3.4861111111111114E-2</v>
      </c>
      <c r="T10" s="93">
        <f t="shared" si="10"/>
        <v>3.4861111111111114E-2</v>
      </c>
      <c r="U10" s="93">
        <f t="shared" si="10"/>
        <v>3.4861111111111114E-2</v>
      </c>
      <c r="V10" s="93">
        <f t="shared" si="10"/>
        <v>3.4861111111111114E-2</v>
      </c>
      <c r="W10" s="96">
        <f t="shared" si="1"/>
        <v>1</v>
      </c>
      <c r="X10" s="93">
        <f t="shared" si="2"/>
        <v>0.4127777777777778</v>
      </c>
      <c r="Y10" s="93">
        <f t="shared" si="2"/>
        <v>0.2104918181818182</v>
      </c>
      <c r="Z10" s="93">
        <f t="shared" si="7"/>
        <v>0.2022859595959596</v>
      </c>
      <c r="AA10" s="93">
        <f t="shared" si="8"/>
        <v>0.37805555555555559</v>
      </c>
      <c r="AB10" s="93">
        <f t="shared" si="9"/>
        <v>0.2091666666666667</v>
      </c>
      <c r="AC10" s="97" t="s">
        <v>383</v>
      </c>
    </row>
    <row r="11" spans="1:29" ht="45" x14ac:dyDescent="0.25">
      <c r="A11" s="90">
        <v>4</v>
      </c>
      <c r="B11" s="91" t="s">
        <v>386</v>
      </c>
      <c r="C11" s="92">
        <v>0.1</v>
      </c>
      <c r="D11" s="93">
        <f>+D163</f>
        <v>0.32499999999999996</v>
      </c>
      <c r="E11" s="93">
        <f>+E163</f>
        <v>0.27499999999999997</v>
      </c>
      <c r="F11" s="98">
        <f>+E11/D11</f>
        <v>0.84615384615384615</v>
      </c>
      <c r="G11" s="93">
        <f t="shared" ref="G11:V11" si="11">+G163</f>
        <v>0.29249999999999998</v>
      </c>
      <c r="H11" s="93">
        <f>+H163</f>
        <v>0.16749999999999998</v>
      </c>
      <c r="I11" s="93">
        <f t="shared" si="3"/>
        <v>0.57264957264957261</v>
      </c>
      <c r="J11" s="93">
        <f t="shared" si="11"/>
        <v>4.2499999999999996E-2</v>
      </c>
      <c r="K11" s="93">
        <f t="shared" si="11"/>
        <v>3.7124999999999998E-2</v>
      </c>
      <c r="L11" s="93">
        <f t="shared" si="5"/>
        <v>0.87352941176470589</v>
      </c>
      <c r="M11" s="95">
        <f t="shared" si="11"/>
        <v>4.2499999999999996E-2</v>
      </c>
      <c r="N11" s="95">
        <f>+N163</f>
        <v>3.3409090909090902E-2</v>
      </c>
      <c r="O11" s="93">
        <f t="shared" si="6"/>
        <v>0.7860962566844919</v>
      </c>
      <c r="P11" s="93">
        <f t="shared" si="11"/>
        <v>4.2499999999999996E-2</v>
      </c>
      <c r="Q11" s="93">
        <f t="shared" si="11"/>
        <v>4.2499999999999996E-2</v>
      </c>
      <c r="R11" s="93">
        <f t="shared" si="11"/>
        <v>4.2499999999999996E-2</v>
      </c>
      <c r="S11" s="93">
        <f t="shared" si="11"/>
        <v>4.2499999999999996E-2</v>
      </c>
      <c r="T11" s="93">
        <f t="shared" si="11"/>
        <v>4.2499999999999996E-2</v>
      </c>
      <c r="U11" s="93">
        <f t="shared" si="11"/>
        <v>4.2499999999999996E-2</v>
      </c>
      <c r="V11" s="93">
        <f t="shared" si="11"/>
        <v>4.2499999999999996E-2</v>
      </c>
      <c r="W11" s="96">
        <f t="shared" si="1"/>
        <v>0.99999999999999978</v>
      </c>
      <c r="X11" s="93">
        <f t="shared" si="2"/>
        <v>0.65999999999999992</v>
      </c>
      <c r="Y11" s="93">
        <f t="shared" si="2"/>
        <v>0.47962499999999997</v>
      </c>
      <c r="Z11" s="93">
        <f t="shared" si="7"/>
        <v>0.18037499999999995</v>
      </c>
      <c r="AA11" s="93">
        <f t="shared" si="8"/>
        <v>8.4999999999999992E-2</v>
      </c>
      <c r="AB11" s="93">
        <f t="shared" si="9"/>
        <v>0.25499999999999995</v>
      </c>
      <c r="AC11" s="97" t="s">
        <v>383</v>
      </c>
    </row>
    <row r="12" spans="1:29" ht="45" x14ac:dyDescent="0.25">
      <c r="A12" s="90">
        <v>5</v>
      </c>
      <c r="B12" s="91" t="s">
        <v>387</v>
      </c>
      <c r="C12" s="92">
        <v>0.15</v>
      </c>
      <c r="D12" s="93">
        <f>+D203</f>
        <v>0.10159090909090909</v>
      </c>
      <c r="E12" s="93">
        <f>+E203</f>
        <v>0.1002909090909091</v>
      </c>
      <c r="F12" s="98">
        <f>+E12/D12</f>
        <v>0.98720357941834458</v>
      </c>
      <c r="G12" s="93">
        <f t="shared" ref="G12:V12" si="12">+G203</f>
        <v>0.16509090909090912</v>
      </c>
      <c r="H12" s="93">
        <f>+H203</f>
        <v>3.2590909090909101E-2</v>
      </c>
      <c r="I12" s="93">
        <f t="shared" si="3"/>
        <v>0.19741189427312777</v>
      </c>
      <c r="J12" s="93">
        <f t="shared" si="12"/>
        <v>0.17696590909090912</v>
      </c>
      <c r="K12" s="93">
        <f t="shared" si="12"/>
        <v>0.13321590909090911</v>
      </c>
      <c r="L12" s="93">
        <f t="shared" si="5"/>
        <v>0.75277724266358437</v>
      </c>
      <c r="M12" s="95">
        <f t="shared" si="12"/>
        <v>5.3215909090909098E-2</v>
      </c>
      <c r="N12" s="95">
        <f>+N203</f>
        <v>5.3215909090909098E-2</v>
      </c>
      <c r="O12" s="93">
        <f t="shared" si="6"/>
        <v>1</v>
      </c>
      <c r="P12" s="93">
        <f t="shared" si="12"/>
        <v>9.3815909090909089E-2</v>
      </c>
      <c r="Q12" s="93">
        <f t="shared" si="12"/>
        <v>5.7490909090909099E-2</v>
      </c>
      <c r="R12" s="93">
        <f t="shared" si="12"/>
        <v>5.3365909090909103E-2</v>
      </c>
      <c r="S12" s="93">
        <f t="shared" si="12"/>
        <v>9.5865909090909099E-2</v>
      </c>
      <c r="T12" s="93">
        <f t="shared" si="12"/>
        <v>6.7532575757575763E-2</v>
      </c>
      <c r="U12" s="93">
        <f t="shared" si="12"/>
        <v>6.7532575757575763E-2</v>
      </c>
      <c r="V12" s="93">
        <f t="shared" si="12"/>
        <v>6.7532575757575763E-2</v>
      </c>
      <c r="W12" s="96">
        <f t="shared" si="1"/>
        <v>1.0000000000000002</v>
      </c>
      <c r="X12" s="93">
        <f t="shared" si="2"/>
        <v>0.44364772727272739</v>
      </c>
      <c r="Y12" s="93">
        <f t="shared" si="2"/>
        <v>0.26609772727272729</v>
      </c>
      <c r="Z12" s="93">
        <f t="shared" si="7"/>
        <v>0.1775500000000001</v>
      </c>
      <c r="AA12" s="93">
        <f t="shared" si="8"/>
        <v>0.14703181818181818</v>
      </c>
      <c r="AB12" s="93">
        <f t="shared" si="9"/>
        <v>0.40932045454545457</v>
      </c>
      <c r="AC12" s="97" t="s">
        <v>383</v>
      </c>
    </row>
    <row r="13" spans="1:29" ht="45" x14ac:dyDescent="0.25">
      <c r="A13" s="90">
        <v>6</v>
      </c>
      <c r="B13" s="91" t="s">
        <v>388</v>
      </c>
      <c r="C13" s="92">
        <v>0.1</v>
      </c>
      <c r="D13" s="93"/>
      <c r="E13" s="93"/>
      <c r="F13" s="98"/>
      <c r="G13" s="93">
        <f t="shared" ref="G13:V13" si="13">+G232</f>
        <v>0.6</v>
      </c>
      <c r="H13" s="93">
        <f>+H232</f>
        <v>0.35</v>
      </c>
      <c r="I13" s="93">
        <f t="shared" si="3"/>
        <v>0.58333333333333337</v>
      </c>
      <c r="J13" s="93">
        <f t="shared" si="13"/>
        <v>2.7777777777777776E-2</v>
      </c>
      <c r="K13" s="93">
        <f t="shared" si="13"/>
        <v>2.75E-2</v>
      </c>
      <c r="L13" s="93">
        <f t="shared" si="5"/>
        <v>0.9900000000000001</v>
      </c>
      <c r="M13" s="95">
        <f t="shared" si="13"/>
        <v>2.7777777777777776E-2</v>
      </c>
      <c r="N13" s="95">
        <f>+N232</f>
        <v>2.7777777777777776E-2</v>
      </c>
      <c r="O13" s="93">
        <f t="shared" si="6"/>
        <v>1</v>
      </c>
      <c r="P13" s="93">
        <f t="shared" si="13"/>
        <v>2.7777777777777776E-2</v>
      </c>
      <c r="Q13" s="93">
        <f t="shared" si="13"/>
        <v>4.0277777777777773E-2</v>
      </c>
      <c r="R13" s="93">
        <f t="shared" si="13"/>
        <v>4.0277777777777773E-2</v>
      </c>
      <c r="S13" s="93">
        <f t="shared" si="13"/>
        <v>4.0277777777777773E-2</v>
      </c>
      <c r="T13" s="93">
        <f t="shared" si="13"/>
        <v>0.11527777777777777</v>
      </c>
      <c r="U13" s="93">
        <f t="shared" si="13"/>
        <v>4.0277777777777773E-2</v>
      </c>
      <c r="V13" s="93">
        <f t="shared" si="13"/>
        <v>4.0277777777777773E-2</v>
      </c>
      <c r="W13" s="96">
        <f t="shared" si="1"/>
        <v>0.99999999999999989</v>
      </c>
      <c r="X13" s="93">
        <f t="shared" si="2"/>
        <v>0.62777777777777777</v>
      </c>
      <c r="Y13" s="93">
        <f t="shared" si="2"/>
        <v>0.3775</v>
      </c>
      <c r="Z13" s="93">
        <f t="shared" si="7"/>
        <v>0.25027777777777777</v>
      </c>
      <c r="AA13" s="93">
        <f t="shared" si="8"/>
        <v>5.5555555555555552E-2</v>
      </c>
      <c r="AB13" s="93">
        <f t="shared" si="9"/>
        <v>0.31666666666666665</v>
      </c>
      <c r="AC13" s="97" t="s">
        <v>383</v>
      </c>
    </row>
    <row r="14" spans="1:29" ht="45" x14ac:dyDescent="0.25">
      <c r="A14" s="90">
        <v>7</v>
      </c>
      <c r="B14" s="91" t="s">
        <v>389</v>
      </c>
      <c r="C14" s="92">
        <v>0.1</v>
      </c>
      <c r="D14" s="93">
        <f>+D273</f>
        <v>0.25604545454545458</v>
      </c>
      <c r="E14" s="93">
        <f>+E273</f>
        <v>0.17557045454545456</v>
      </c>
      <c r="F14" s="98">
        <f>+E14/D14</f>
        <v>0.6857003372980649</v>
      </c>
      <c r="G14" s="93">
        <f t="shared" ref="G14:V14" si="14">+G273</f>
        <v>0.30759545454545456</v>
      </c>
      <c r="H14" s="93">
        <f>+H273</f>
        <v>0.29669545454545454</v>
      </c>
      <c r="I14" s="93">
        <f t="shared" si="3"/>
        <v>0.96456384566505582</v>
      </c>
      <c r="J14" s="93">
        <f t="shared" si="14"/>
        <v>6.7595454545454556E-2</v>
      </c>
      <c r="K14" s="93">
        <f t="shared" si="14"/>
        <v>5.7545454545454559E-2</v>
      </c>
      <c r="L14" s="93">
        <f t="shared" si="5"/>
        <v>0.85132136372806144</v>
      </c>
      <c r="M14" s="95">
        <f t="shared" si="14"/>
        <v>6.7595454545454556E-2</v>
      </c>
      <c r="N14" s="95">
        <f>+N273</f>
        <v>6.5595454545454554E-2</v>
      </c>
      <c r="O14" s="93">
        <f t="shared" si="6"/>
        <v>0.9704122116871764</v>
      </c>
      <c r="P14" s="93">
        <f t="shared" si="14"/>
        <v>6.7595454545454556E-2</v>
      </c>
      <c r="Q14" s="93">
        <f t="shared" si="14"/>
        <v>3.8928787878787882E-2</v>
      </c>
      <c r="R14" s="93">
        <f t="shared" si="14"/>
        <v>3.8928787878787882E-2</v>
      </c>
      <c r="S14" s="93">
        <f t="shared" si="14"/>
        <v>3.8928787878787882E-2</v>
      </c>
      <c r="T14" s="93">
        <f t="shared" si="14"/>
        <v>3.8928787878787882E-2</v>
      </c>
      <c r="U14" s="93">
        <f t="shared" si="14"/>
        <v>3.8928787878787882E-2</v>
      </c>
      <c r="V14" s="93">
        <f t="shared" si="14"/>
        <v>3.8928787878787882E-2</v>
      </c>
      <c r="W14" s="96">
        <f t="shared" si="1"/>
        <v>0.99999999999999989</v>
      </c>
      <c r="X14" s="93">
        <f t="shared" si="2"/>
        <v>0.63123636363636371</v>
      </c>
      <c r="Y14" s="93">
        <f t="shared" si="2"/>
        <v>0.52981136363636361</v>
      </c>
      <c r="Z14" s="93">
        <f t="shared" si="7"/>
        <v>0.1014250000000001</v>
      </c>
      <c r="AA14" s="93">
        <f t="shared" si="8"/>
        <v>0.13519090909090911</v>
      </c>
      <c r="AB14" s="93">
        <f t="shared" si="9"/>
        <v>0.23357272727272732</v>
      </c>
      <c r="AC14" s="97" t="s">
        <v>383</v>
      </c>
    </row>
    <row r="15" spans="1:29" ht="75" x14ac:dyDescent="0.25">
      <c r="A15" s="90">
        <v>8</v>
      </c>
      <c r="B15" s="91" t="s">
        <v>390</v>
      </c>
      <c r="C15" s="92">
        <v>0.1</v>
      </c>
      <c r="D15" s="93">
        <f>+D315</f>
        <v>0.2</v>
      </c>
      <c r="E15" s="93">
        <f>+E315</f>
        <v>0.15254000000000004</v>
      </c>
      <c r="F15" s="98">
        <f>+E15/D15</f>
        <v>0.76270000000000016</v>
      </c>
      <c r="G15" s="93">
        <f t="shared" ref="G15:V15" si="15">+G315</f>
        <v>0.2</v>
      </c>
      <c r="H15" s="93">
        <f>+H315</f>
        <v>0.16512000000000002</v>
      </c>
      <c r="I15" s="93">
        <f t="shared" si="3"/>
        <v>0.8256</v>
      </c>
      <c r="J15" s="93">
        <f t="shared" si="15"/>
        <v>0.2</v>
      </c>
      <c r="K15" s="93">
        <f t="shared" si="15"/>
        <v>0.18020000000000003</v>
      </c>
      <c r="L15" s="93">
        <f t="shared" si="5"/>
        <v>0.90100000000000013</v>
      </c>
      <c r="M15" s="95">
        <f t="shared" si="15"/>
        <v>0.2</v>
      </c>
      <c r="N15" s="95">
        <f>+N315</f>
        <v>0.15446000000000001</v>
      </c>
      <c r="O15" s="93">
        <f t="shared" si="6"/>
        <v>0.77229999999999999</v>
      </c>
      <c r="P15" s="93">
        <f t="shared" si="15"/>
        <v>0.2</v>
      </c>
      <c r="Q15" s="93">
        <f t="shared" si="15"/>
        <v>0</v>
      </c>
      <c r="R15" s="93">
        <f t="shared" si="15"/>
        <v>0</v>
      </c>
      <c r="S15" s="93">
        <f t="shared" si="15"/>
        <v>0</v>
      </c>
      <c r="T15" s="93">
        <f t="shared" si="15"/>
        <v>0</v>
      </c>
      <c r="U15" s="93">
        <f t="shared" si="15"/>
        <v>0</v>
      </c>
      <c r="V15" s="93">
        <f t="shared" si="15"/>
        <v>0</v>
      </c>
      <c r="W15" s="96">
        <f t="shared" si="1"/>
        <v>1</v>
      </c>
      <c r="X15" s="93">
        <f t="shared" si="2"/>
        <v>0.60000000000000009</v>
      </c>
      <c r="Y15" s="93">
        <f t="shared" si="2"/>
        <v>0.49786000000000008</v>
      </c>
      <c r="Z15" s="93">
        <f t="shared" si="7"/>
        <v>0.10214000000000001</v>
      </c>
      <c r="AA15" s="93">
        <f t="shared" si="8"/>
        <v>0.4</v>
      </c>
      <c r="AB15" s="93">
        <f t="shared" si="9"/>
        <v>0</v>
      </c>
      <c r="AC15" s="97" t="s">
        <v>383</v>
      </c>
    </row>
    <row r="16" spans="1:29" ht="15" hidden="1" customHeight="1" x14ac:dyDescent="0.25">
      <c r="A16" s="256"/>
      <c r="B16" s="256"/>
      <c r="C16" s="258"/>
      <c r="D16" s="252"/>
      <c r="E16" s="99"/>
      <c r="F16" s="99"/>
      <c r="G16" s="252"/>
      <c r="H16" s="100"/>
      <c r="I16" s="99"/>
      <c r="J16" s="252"/>
      <c r="K16" s="99"/>
      <c r="L16" s="99"/>
      <c r="M16" s="252"/>
      <c r="N16" s="99"/>
      <c r="O16" s="99"/>
      <c r="P16" s="99"/>
      <c r="Q16" s="99"/>
      <c r="R16" s="99"/>
      <c r="S16" s="99"/>
      <c r="T16" s="99"/>
      <c r="U16" s="99"/>
      <c r="V16" s="252"/>
      <c r="W16" s="254">
        <f>SUM(D16:V17)</f>
        <v>0</v>
      </c>
      <c r="X16" s="99"/>
      <c r="Y16" s="99"/>
      <c r="Z16" s="99"/>
      <c r="AA16" s="99"/>
      <c r="AB16" s="99"/>
      <c r="AC16" s="101"/>
    </row>
    <row r="17" spans="1:29" ht="15" hidden="1" customHeight="1" x14ac:dyDescent="0.25">
      <c r="A17" s="257"/>
      <c r="B17" s="257"/>
      <c r="C17" s="245"/>
      <c r="D17" s="253"/>
      <c r="E17" s="49"/>
      <c r="F17" s="49"/>
      <c r="G17" s="253"/>
      <c r="H17" s="102"/>
      <c r="I17" s="49"/>
      <c r="J17" s="253"/>
      <c r="K17" s="49"/>
      <c r="L17" s="49"/>
      <c r="M17" s="253"/>
      <c r="N17" s="49"/>
      <c r="O17" s="49"/>
      <c r="P17" s="49"/>
      <c r="Q17" s="49"/>
      <c r="R17" s="49"/>
      <c r="S17" s="49"/>
      <c r="T17" s="49"/>
      <c r="U17" s="49"/>
      <c r="V17" s="253"/>
      <c r="W17" s="255"/>
      <c r="X17" s="49"/>
      <c r="Y17" s="49"/>
      <c r="Z17" s="49"/>
      <c r="AA17" s="49"/>
      <c r="AB17" s="49"/>
      <c r="AC17" s="103"/>
    </row>
    <row r="18" spans="1:29" ht="15" hidden="1" customHeight="1" x14ac:dyDescent="0.25">
      <c r="A18" s="256"/>
      <c r="B18" s="256"/>
      <c r="C18" s="258"/>
      <c r="D18" s="252"/>
      <c r="E18" s="99"/>
      <c r="F18" s="99"/>
      <c r="G18" s="252"/>
      <c r="H18" s="100"/>
      <c r="I18" s="99"/>
      <c r="J18" s="252"/>
      <c r="K18" s="99"/>
      <c r="L18" s="99"/>
      <c r="M18" s="252"/>
      <c r="N18" s="99"/>
      <c r="O18" s="99"/>
      <c r="P18" s="99"/>
      <c r="Q18" s="99"/>
      <c r="R18" s="99"/>
      <c r="S18" s="99"/>
      <c r="T18" s="99"/>
      <c r="U18" s="99"/>
      <c r="V18" s="252"/>
      <c r="W18" s="254">
        <f>SUM(D18:V19)</f>
        <v>0</v>
      </c>
      <c r="X18" s="99"/>
      <c r="Y18" s="99"/>
      <c r="Z18" s="99"/>
      <c r="AA18" s="99"/>
      <c r="AB18" s="99"/>
      <c r="AC18" s="101"/>
    </row>
    <row r="19" spans="1:29" ht="15" hidden="1" customHeight="1" x14ac:dyDescent="0.25">
      <c r="A19" s="257"/>
      <c r="B19" s="257"/>
      <c r="C19" s="245"/>
      <c r="D19" s="253"/>
      <c r="E19" s="49"/>
      <c r="F19" s="49"/>
      <c r="G19" s="253"/>
      <c r="H19" s="102"/>
      <c r="I19" s="49"/>
      <c r="J19" s="253"/>
      <c r="K19" s="49"/>
      <c r="L19" s="49"/>
      <c r="M19" s="253"/>
      <c r="N19" s="49"/>
      <c r="O19" s="49"/>
      <c r="P19" s="49"/>
      <c r="Q19" s="49"/>
      <c r="R19" s="49"/>
      <c r="S19" s="49"/>
      <c r="T19" s="49"/>
      <c r="U19" s="49"/>
      <c r="V19" s="253"/>
      <c r="W19" s="255"/>
      <c r="X19" s="49"/>
      <c r="Y19" s="49"/>
      <c r="Z19" s="49"/>
      <c r="AA19" s="49"/>
      <c r="AB19" s="49"/>
      <c r="AC19" s="103"/>
    </row>
    <row r="20" spans="1:29" ht="15" hidden="1" customHeight="1" x14ac:dyDescent="0.25">
      <c r="A20" s="256"/>
      <c r="B20" s="256"/>
      <c r="C20" s="258"/>
      <c r="D20" s="252"/>
      <c r="E20" s="99"/>
      <c r="F20" s="99"/>
      <c r="G20" s="252"/>
      <c r="H20" s="100"/>
      <c r="I20" s="99"/>
      <c r="J20" s="252"/>
      <c r="K20" s="99"/>
      <c r="L20" s="99"/>
      <c r="M20" s="252"/>
      <c r="N20" s="99"/>
      <c r="O20" s="99"/>
      <c r="P20" s="99"/>
      <c r="Q20" s="99"/>
      <c r="R20" s="99"/>
      <c r="S20" s="99"/>
      <c r="T20" s="99"/>
      <c r="U20" s="99"/>
      <c r="V20" s="252"/>
      <c r="W20" s="254">
        <f>SUM(D20:V21)</f>
        <v>0</v>
      </c>
      <c r="X20" s="99"/>
      <c r="Y20" s="99"/>
      <c r="Z20" s="99"/>
      <c r="AA20" s="99"/>
      <c r="AB20" s="99"/>
      <c r="AC20" s="101"/>
    </row>
    <row r="21" spans="1:29" ht="15" hidden="1" customHeight="1" x14ac:dyDescent="0.25">
      <c r="A21" s="257"/>
      <c r="B21" s="257"/>
      <c r="C21" s="245"/>
      <c r="D21" s="253"/>
      <c r="E21" s="49"/>
      <c r="F21" s="49"/>
      <c r="G21" s="253"/>
      <c r="H21" s="102"/>
      <c r="I21" s="49"/>
      <c r="J21" s="253"/>
      <c r="K21" s="49"/>
      <c r="L21" s="49"/>
      <c r="M21" s="253"/>
      <c r="N21" s="49"/>
      <c r="O21" s="49"/>
      <c r="P21" s="49"/>
      <c r="Q21" s="49"/>
      <c r="R21" s="49"/>
      <c r="S21" s="49"/>
      <c r="T21" s="49"/>
      <c r="U21" s="49"/>
      <c r="V21" s="253"/>
      <c r="W21" s="255"/>
      <c r="X21" s="49"/>
      <c r="Y21" s="49"/>
      <c r="Z21" s="49"/>
      <c r="AA21" s="49"/>
      <c r="AB21" s="49"/>
      <c r="AC21" s="103"/>
    </row>
    <row r="22" spans="1:29" hidden="1" x14ac:dyDescent="0.25">
      <c r="A22" s="256" t="s">
        <v>381</v>
      </c>
      <c r="B22" s="256"/>
      <c r="C22" s="260"/>
      <c r="D22" s="252"/>
      <c r="E22" s="252"/>
      <c r="F22" s="252"/>
      <c r="G22" s="253"/>
      <c r="H22" s="253"/>
      <c r="I22" s="253"/>
      <c r="J22" s="253"/>
      <c r="K22" s="253"/>
      <c r="L22" s="253"/>
      <c r="M22" s="253"/>
      <c r="N22" s="253"/>
      <c r="O22" s="253"/>
      <c r="P22" s="253"/>
      <c r="Q22" s="253"/>
      <c r="R22" s="253"/>
      <c r="S22" s="253"/>
      <c r="T22" s="253"/>
      <c r="U22" s="253"/>
      <c r="V22" s="253"/>
      <c r="W22" s="253"/>
    </row>
    <row r="23" spans="1:29" x14ac:dyDescent="0.25">
      <c r="A23" s="257"/>
      <c r="B23" s="257"/>
      <c r="C23" s="261"/>
      <c r="D23" s="262"/>
      <c r="E23" s="262"/>
      <c r="F23" s="262"/>
      <c r="G23" s="253"/>
      <c r="H23" s="253"/>
      <c r="I23" s="253"/>
      <c r="J23" s="253"/>
      <c r="K23" s="253"/>
      <c r="L23" s="253"/>
      <c r="M23" s="253"/>
      <c r="N23" s="253"/>
      <c r="O23" s="253"/>
      <c r="P23" s="253"/>
      <c r="Q23" s="253"/>
      <c r="R23" s="253"/>
      <c r="S23" s="253"/>
      <c r="T23" s="253"/>
      <c r="U23" s="253"/>
      <c r="V23" s="253"/>
      <c r="W23" s="253"/>
    </row>
    <row r="24" spans="1:29" x14ac:dyDescent="0.25">
      <c r="A24" s="263" t="s">
        <v>391</v>
      </c>
      <c r="B24" s="263"/>
      <c r="C24" s="104">
        <f>+C8+C9+C10+C12+C11+C13+C14+C15</f>
        <v>0.99999999999999989</v>
      </c>
      <c r="D24" s="104">
        <f>+D8*$C$8+D9*$C$9+D10*$C$10+D11*$C$11+D12*$C$12+D13*$C$13+D14*$C$14+D15*$C$15</f>
        <v>0.14195681818181821</v>
      </c>
      <c r="E24" s="104">
        <f>+E8*$C$8+E9*$C$9+E10*$C$10+E11*$C$11+E12*$C$12+E13*$C$13+E14*$C$14+E15*$C$15</f>
        <v>0.11087950000000001</v>
      </c>
      <c r="F24" s="104">
        <f>+E24/D24</f>
        <v>0.78107907334176518</v>
      </c>
      <c r="G24" s="104">
        <f t="shared" ref="G24:V24" si="16">+G8*$C$8+G9*$C$9+G10*$C$10+G11*$C$11+G12*$C$12+G13*$C$13+G14*$C$14+G15*$C$15</f>
        <v>0.27111181818181823</v>
      </c>
      <c r="H24" s="104">
        <f>+H8*$C$8+H9*$C$9+H10*$C$10+H11*$C$11+H12*$C$12+H13*$C$13+H14*$C$14+H15*$C$15</f>
        <v>0.18529381818181817</v>
      </c>
      <c r="I24" s="104">
        <f>+H24/G24</f>
        <v>0.68345902227527711</v>
      </c>
      <c r="J24" s="104">
        <f t="shared" si="16"/>
        <v>9.4635023737373744E-2</v>
      </c>
      <c r="K24" s="104">
        <f>+K8*$C$8+K9*$C$9+K10*$C$10+K11*$C$11+K12*$C$12+K13*$C$13+K14*$C$14+K15*$C$15</f>
        <v>8.3352436262626284E-2</v>
      </c>
      <c r="L24" s="104">
        <f>+K24/J24</f>
        <v>0.88077788720106076</v>
      </c>
      <c r="M24" s="104">
        <f t="shared" si="16"/>
        <v>7.7003773737373743E-2</v>
      </c>
      <c r="N24" s="104">
        <f t="shared" si="16"/>
        <v>7.0790491555555557E-2</v>
      </c>
      <c r="O24" s="104">
        <f>+N24/M24</f>
        <v>0.91931197809851528</v>
      </c>
      <c r="P24" s="104">
        <f t="shared" si="16"/>
        <v>0.11296520230880232</v>
      </c>
      <c r="Q24" s="104">
        <f t="shared" si="16"/>
        <v>5.0660618975468974E-2</v>
      </c>
      <c r="R24" s="104">
        <f t="shared" si="16"/>
        <v>4.4701868975468975E-2</v>
      </c>
      <c r="S24" s="104">
        <f t="shared" si="16"/>
        <v>5.1076868975468974E-2</v>
      </c>
      <c r="T24" s="104">
        <f t="shared" si="16"/>
        <v>5.3526868975468975E-2</v>
      </c>
      <c r="U24" s="104">
        <f t="shared" si="16"/>
        <v>4.6026868975468975E-2</v>
      </c>
      <c r="V24" s="104">
        <f t="shared" si="16"/>
        <v>5.652686897546897E-2</v>
      </c>
      <c r="W24" s="96">
        <f>+D24+G24+J24+M24+P24+Q24+R24+S24+T24+U24+V24</f>
        <v>1.0001926000000001</v>
      </c>
      <c r="X24" s="104">
        <f t="shared" ref="X24:AB24" si="17">+X8*$C$8+X9*$C$9+X10*$C$10+X11*$C$11+X12*$C$12+X13*$C$13+X14*$C$14+X15*$C$15</f>
        <v>0.50770366010101009</v>
      </c>
      <c r="Y24" s="104">
        <f t="shared" si="17"/>
        <v>0.37952575444444447</v>
      </c>
      <c r="Z24" s="104">
        <f t="shared" si="17"/>
        <v>0.1281779056565657</v>
      </c>
      <c r="AA24" s="104">
        <f t="shared" si="17"/>
        <v>0.18996897604617605</v>
      </c>
      <c r="AB24" s="104">
        <f t="shared" si="17"/>
        <v>0.30251996385281388</v>
      </c>
      <c r="AC24" s="105"/>
    </row>
    <row r="25" spans="1:29" x14ac:dyDescent="0.25">
      <c r="H25" s="106"/>
    </row>
    <row r="26" spans="1:29" x14ac:dyDescent="0.25">
      <c r="H26" s="106"/>
      <c r="AA26" s="107"/>
      <c r="AC26" s="108"/>
    </row>
    <row r="27" spans="1:29" ht="18.75" x14ac:dyDescent="0.3">
      <c r="A27" s="242" t="s">
        <v>366</v>
      </c>
      <c r="B27" s="242"/>
      <c r="C27" s="242"/>
      <c r="D27" s="242"/>
      <c r="E27" s="242"/>
      <c r="F27" s="242"/>
      <c r="G27" s="242"/>
      <c r="H27" s="242"/>
      <c r="I27" s="242"/>
      <c r="J27" s="242"/>
      <c r="K27" s="242"/>
      <c r="L27" s="242"/>
      <c r="M27" s="242"/>
      <c r="N27" s="242"/>
      <c r="O27" s="242"/>
      <c r="P27" s="242"/>
      <c r="Q27" s="242"/>
      <c r="R27" s="242"/>
      <c r="S27" s="242"/>
      <c r="T27" s="242"/>
      <c r="U27" s="242"/>
      <c r="V27" s="242"/>
      <c r="W27" s="242"/>
    </row>
    <row r="28" spans="1:29" ht="18.75" x14ac:dyDescent="0.3">
      <c r="A28" s="242" t="s">
        <v>392</v>
      </c>
      <c r="B28" s="242"/>
      <c r="C28" s="242"/>
      <c r="D28" s="242"/>
      <c r="E28" s="242"/>
      <c r="F28" s="242"/>
      <c r="G28" s="242"/>
      <c r="H28" s="242"/>
      <c r="I28" s="242"/>
      <c r="J28" s="242"/>
      <c r="K28" s="242"/>
      <c r="L28" s="242"/>
      <c r="M28" s="242"/>
      <c r="N28" s="242"/>
      <c r="O28" s="242"/>
      <c r="P28" s="242"/>
      <c r="Q28" s="242"/>
      <c r="R28" s="242"/>
      <c r="S28" s="242"/>
      <c r="T28" s="242"/>
      <c r="U28" s="242"/>
      <c r="V28" s="242"/>
      <c r="W28" s="242"/>
    </row>
    <row r="29" spans="1:29" ht="18.75" x14ac:dyDescent="0.3">
      <c r="A29" s="242" t="s">
        <v>369</v>
      </c>
      <c r="B29" s="242"/>
      <c r="C29" s="242"/>
      <c r="D29" s="242"/>
      <c r="E29" s="242"/>
      <c r="F29" s="242"/>
      <c r="G29" s="242"/>
      <c r="H29" s="242"/>
      <c r="I29" s="242"/>
      <c r="J29" s="242"/>
      <c r="K29" s="242"/>
      <c r="L29" s="242"/>
      <c r="M29" s="242"/>
      <c r="N29" s="242"/>
      <c r="O29" s="242"/>
      <c r="P29" s="242"/>
      <c r="Q29" s="242"/>
      <c r="R29" s="242"/>
      <c r="S29" s="242"/>
      <c r="T29" s="242"/>
      <c r="U29" s="242"/>
      <c r="V29" s="242"/>
      <c r="W29" s="242"/>
    </row>
    <row r="30" spans="1:29" ht="18.75" x14ac:dyDescent="0.25">
      <c r="A30" s="259" t="s">
        <v>393</v>
      </c>
      <c r="B30" s="259"/>
      <c r="C30" s="259"/>
      <c r="D30" s="259"/>
      <c r="E30" s="259"/>
      <c r="F30" s="259"/>
      <c r="G30" s="259"/>
      <c r="H30" s="259"/>
      <c r="I30" s="259"/>
      <c r="J30" s="259"/>
      <c r="K30" s="259"/>
      <c r="L30" s="259"/>
      <c r="M30" s="259"/>
      <c r="N30" s="259"/>
      <c r="O30" s="259"/>
      <c r="P30" s="259"/>
      <c r="Q30" s="259"/>
      <c r="R30" s="259"/>
      <c r="S30" s="259"/>
      <c r="T30" s="259"/>
      <c r="U30" s="259"/>
      <c r="V30" s="259"/>
      <c r="W30" s="259"/>
    </row>
    <row r="31" spans="1:29" ht="18.75" x14ac:dyDescent="0.3">
      <c r="A31" s="242" t="s">
        <v>370</v>
      </c>
      <c r="B31" s="242"/>
      <c r="C31" s="242"/>
      <c r="D31" s="242"/>
      <c r="E31" s="242"/>
      <c r="F31" s="242"/>
      <c r="G31" s="242"/>
      <c r="H31" s="242"/>
      <c r="I31" s="242"/>
      <c r="J31" s="242"/>
      <c r="K31" s="242"/>
      <c r="L31" s="242"/>
      <c r="M31" s="242"/>
      <c r="N31" s="242"/>
      <c r="O31" s="242"/>
      <c r="P31" s="242"/>
      <c r="Q31" s="242"/>
      <c r="R31" s="242"/>
      <c r="S31" s="242"/>
      <c r="T31" s="242"/>
      <c r="U31" s="242"/>
      <c r="V31" s="242"/>
      <c r="W31" s="242"/>
    </row>
    <row r="32" spans="1:29" ht="18.75" x14ac:dyDescent="0.3">
      <c r="A32" s="242"/>
      <c r="B32" s="242"/>
      <c r="C32" s="242"/>
      <c r="D32" s="242"/>
      <c r="E32" s="242"/>
      <c r="F32" s="242"/>
      <c r="G32" s="242"/>
      <c r="H32" s="242"/>
      <c r="I32" s="242"/>
      <c r="J32" s="242"/>
      <c r="K32" s="242"/>
      <c r="L32" s="242"/>
      <c r="M32" s="242"/>
      <c r="N32" s="242"/>
      <c r="O32" s="242"/>
      <c r="P32" s="242"/>
      <c r="Q32" s="242"/>
      <c r="R32" s="242"/>
      <c r="S32" s="242"/>
      <c r="T32" s="242"/>
      <c r="U32" s="242"/>
      <c r="V32" s="242"/>
      <c r="W32" s="242"/>
    </row>
    <row r="33" spans="1:29" x14ac:dyDescent="0.25">
      <c r="A33" s="247" t="s">
        <v>394</v>
      </c>
      <c r="B33" s="247" t="s">
        <v>395</v>
      </c>
      <c r="C33" s="247" t="s">
        <v>371</v>
      </c>
      <c r="D33" s="264" t="s">
        <v>396</v>
      </c>
      <c r="E33" s="266"/>
      <c r="F33" s="266"/>
      <c r="G33" s="266"/>
      <c r="H33" s="266"/>
      <c r="I33" s="266"/>
      <c r="J33" s="266"/>
      <c r="K33" s="266"/>
      <c r="L33" s="266"/>
      <c r="M33" s="266"/>
      <c r="N33" s="266"/>
      <c r="O33" s="266"/>
      <c r="P33" s="266"/>
      <c r="Q33" s="266"/>
      <c r="R33" s="266"/>
      <c r="S33" s="266"/>
      <c r="T33" s="266"/>
      <c r="U33" s="266"/>
      <c r="V33" s="266"/>
      <c r="W33" s="265"/>
      <c r="X33" s="238" t="s">
        <v>373</v>
      </c>
      <c r="Y33" s="238" t="s">
        <v>374</v>
      </c>
      <c r="Z33" s="238" t="s">
        <v>375</v>
      </c>
      <c r="AA33" s="239" t="s">
        <v>376</v>
      </c>
      <c r="AB33" s="240" t="s">
        <v>377</v>
      </c>
      <c r="AC33" s="241" t="s">
        <v>378</v>
      </c>
    </row>
    <row r="34" spans="1:29" x14ac:dyDescent="0.25">
      <c r="A34" s="248" t="s">
        <v>394</v>
      </c>
      <c r="B34" s="248"/>
      <c r="C34" s="248" t="s">
        <v>371</v>
      </c>
      <c r="D34" s="89">
        <v>2012</v>
      </c>
      <c r="E34" s="89" t="s">
        <v>379</v>
      </c>
      <c r="F34" s="89" t="s">
        <v>380</v>
      </c>
      <c r="G34" s="89">
        <v>2013</v>
      </c>
      <c r="H34" s="89" t="s">
        <v>379</v>
      </c>
      <c r="I34" s="89" t="s">
        <v>380</v>
      </c>
      <c r="J34" s="89">
        <v>2014</v>
      </c>
      <c r="K34" s="89" t="s">
        <v>379</v>
      </c>
      <c r="L34" s="89" t="s">
        <v>380</v>
      </c>
      <c r="M34" s="89">
        <v>2015</v>
      </c>
      <c r="N34" s="89" t="s">
        <v>379</v>
      </c>
      <c r="O34" s="89" t="s">
        <v>380</v>
      </c>
      <c r="P34" s="89">
        <v>2016</v>
      </c>
      <c r="Q34" s="89">
        <v>2017</v>
      </c>
      <c r="R34" s="89">
        <v>2018</v>
      </c>
      <c r="S34" s="89">
        <v>2019</v>
      </c>
      <c r="T34" s="89">
        <v>2020</v>
      </c>
      <c r="U34" s="89">
        <v>2021</v>
      </c>
      <c r="V34" s="89">
        <v>2022</v>
      </c>
      <c r="W34" s="89" t="s">
        <v>381</v>
      </c>
      <c r="X34" s="238"/>
      <c r="Y34" s="238"/>
      <c r="Z34" s="238"/>
      <c r="AA34" s="239"/>
      <c r="AB34" s="240"/>
      <c r="AC34" s="241"/>
    </row>
    <row r="35" spans="1:29" ht="30" x14ac:dyDescent="0.25">
      <c r="A35" s="109" t="s">
        <v>397</v>
      </c>
      <c r="B35" s="110" t="s">
        <v>398</v>
      </c>
      <c r="C35" s="111">
        <v>0.3</v>
      </c>
      <c r="D35" s="98">
        <f>+D36*$C$36+D37*$C$37+D38*$C$38+D39*$C$39</f>
        <v>0</v>
      </c>
      <c r="E35" s="98">
        <f>+E36*$C$36+E37*$C$37+E38*$C$38+E39*$C$39</f>
        <v>0</v>
      </c>
      <c r="F35" s="98"/>
      <c r="G35" s="98">
        <f t="shared" ref="G35:V35" si="18">+G36*$C$36+G37*$C$37+G38*$C$38+G39*$C$39</f>
        <v>0</v>
      </c>
      <c r="H35" s="98">
        <f t="shared" si="18"/>
        <v>0</v>
      </c>
      <c r="I35" s="98" t="e">
        <f>+H35/G35</f>
        <v>#DIV/0!</v>
      </c>
      <c r="J35" s="98">
        <f t="shared" si="18"/>
        <v>1.2E-2</v>
      </c>
      <c r="K35" s="98">
        <f t="shared" si="18"/>
        <v>1.2E-2</v>
      </c>
      <c r="L35" s="98">
        <f>+K35/J35</f>
        <v>1</v>
      </c>
      <c r="M35" s="98">
        <f t="shared" si="18"/>
        <v>1.2E-2</v>
      </c>
      <c r="N35" s="98">
        <f t="shared" si="18"/>
        <v>1.2E-2</v>
      </c>
      <c r="O35" s="98">
        <f t="shared" ref="O35:O56" si="19">+N35/M35</f>
        <v>1</v>
      </c>
      <c r="P35" s="98">
        <f t="shared" si="18"/>
        <v>0.312</v>
      </c>
      <c r="Q35" s="98">
        <f t="shared" si="18"/>
        <v>0.15400000000000003</v>
      </c>
      <c r="R35" s="98">
        <f t="shared" si="18"/>
        <v>0.10200000000000001</v>
      </c>
      <c r="S35" s="98">
        <f t="shared" si="18"/>
        <v>0.10200000000000001</v>
      </c>
      <c r="T35" s="98">
        <f t="shared" si="18"/>
        <v>0.10200000000000001</v>
      </c>
      <c r="U35" s="98">
        <f t="shared" si="18"/>
        <v>0.10200000000000001</v>
      </c>
      <c r="V35" s="98">
        <f t="shared" si="18"/>
        <v>0.10200000000000001</v>
      </c>
      <c r="W35" s="96">
        <f t="shared" ref="W35:W56" si="20">+D35+G35+J35+M35+P35+Q35+R35+S35+T35+U35+V35</f>
        <v>1</v>
      </c>
      <c r="X35" s="98">
        <f t="shared" ref="X35:AB35" si="21">+X36*$C$36+X37*$C$37+X38*$C$38+X39*$C$39</f>
        <v>1.2E-2</v>
      </c>
      <c r="Y35" s="98">
        <f t="shared" si="21"/>
        <v>1.2E-2</v>
      </c>
      <c r="Z35" s="98">
        <f t="shared" si="21"/>
        <v>0</v>
      </c>
      <c r="AA35" s="98">
        <f t="shared" si="21"/>
        <v>0.32400000000000001</v>
      </c>
      <c r="AB35" s="98">
        <f t="shared" si="21"/>
        <v>0.66399999999999992</v>
      </c>
      <c r="AC35" s="112"/>
    </row>
    <row r="36" spans="1:29" ht="75" x14ac:dyDescent="0.25">
      <c r="A36" s="113" t="s">
        <v>399</v>
      </c>
      <c r="B36" s="114" t="s">
        <v>400</v>
      </c>
      <c r="C36" s="115">
        <v>0.6</v>
      </c>
      <c r="D36" s="43"/>
      <c r="E36" s="43"/>
      <c r="F36" s="98"/>
      <c r="G36" s="43"/>
      <c r="H36" s="45"/>
      <c r="I36" s="93" t="e">
        <f t="shared" ref="I36:I39" si="22">+H36/G36</f>
        <v>#DIV/0!</v>
      </c>
      <c r="J36" s="45">
        <v>0.02</v>
      </c>
      <c r="K36" s="45">
        <v>0.02</v>
      </c>
      <c r="L36" s="93">
        <f t="shared" ref="L36" si="23">+K36/J36</f>
        <v>1</v>
      </c>
      <c r="M36" s="116">
        <f>2%</f>
        <v>0.02</v>
      </c>
      <c r="N36" s="116">
        <v>0.02</v>
      </c>
      <c r="O36" s="93">
        <f t="shared" si="19"/>
        <v>1</v>
      </c>
      <c r="P36" s="116">
        <f>2%+50%</f>
        <v>0.52</v>
      </c>
      <c r="Q36" s="116">
        <f>2%+7%</f>
        <v>9.0000000000000011E-2</v>
      </c>
      <c r="R36" s="116">
        <f t="shared" ref="R36:V36" si="24">2%+5%</f>
        <v>7.0000000000000007E-2</v>
      </c>
      <c r="S36" s="116">
        <f t="shared" si="24"/>
        <v>7.0000000000000007E-2</v>
      </c>
      <c r="T36" s="116">
        <f t="shared" si="24"/>
        <v>7.0000000000000007E-2</v>
      </c>
      <c r="U36" s="116">
        <f t="shared" si="24"/>
        <v>7.0000000000000007E-2</v>
      </c>
      <c r="V36" s="116">
        <f t="shared" si="24"/>
        <v>7.0000000000000007E-2</v>
      </c>
      <c r="W36" s="96">
        <f t="shared" si="20"/>
        <v>1.0000000000000002</v>
      </c>
      <c r="X36" s="93">
        <f t="shared" ref="X36:Y39" si="25">+D36+G36+J36</f>
        <v>0.02</v>
      </c>
      <c r="Y36" s="93">
        <f t="shared" si="25"/>
        <v>0.02</v>
      </c>
      <c r="Z36" s="93">
        <f t="shared" ref="Z36:Z39" si="26">+X36-Y36</f>
        <v>0</v>
      </c>
      <c r="AA36" s="93">
        <f t="shared" ref="AA36:AA39" si="27">+M36+P36</f>
        <v>0.54</v>
      </c>
      <c r="AB36" s="93">
        <f t="shared" ref="AB36:AB39" si="28">+Q36+R36+S36+T36+U36+V36</f>
        <v>0.44000000000000006</v>
      </c>
      <c r="AC36" s="97" t="s">
        <v>401</v>
      </c>
    </row>
    <row r="37" spans="1:29" ht="60" hidden="1" x14ac:dyDescent="0.25">
      <c r="A37" s="113" t="s">
        <v>402</v>
      </c>
      <c r="B37" s="114" t="s">
        <v>403</v>
      </c>
      <c r="C37" s="115">
        <v>0.2</v>
      </c>
      <c r="D37" s="43"/>
      <c r="E37" s="43"/>
      <c r="F37" s="98"/>
      <c r="G37" s="43"/>
      <c r="H37" s="45"/>
      <c r="I37" s="93" t="e">
        <f t="shared" si="22"/>
        <v>#DIV/0!</v>
      </c>
      <c r="J37" s="45"/>
      <c r="K37" s="45"/>
      <c r="L37" s="93"/>
      <c r="M37" s="45"/>
      <c r="N37" s="45"/>
      <c r="O37" s="93"/>
      <c r="P37" s="45"/>
      <c r="Q37" s="116">
        <v>0.5</v>
      </c>
      <c r="R37" s="45">
        <f t="shared" ref="R37:U37" si="29">60%/6</f>
        <v>9.9999999999999992E-2</v>
      </c>
      <c r="S37" s="45">
        <f t="shared" si="29"/>
        <v>9.9999999999999992E-2</v>
      </c>
      <c r="T37" s="45">
        <f t="shared" si="29"/>
        <v>9.9999999999999992E-2</v>
      </c>
      <c r="U37" s="45">
        <f t="shared" si="29"/>
        <v>9.9999999999999992E-2</v>
      </c>
      <c r="V37" s="45">
        <f>60%/6</f>
        <v>9.9999999999999992E-2</v>
      </c>
      <c r="W37" s="96">
        <f t="shared" si="20"/>
        <v>0.99999999999999989</v>
      </c>
      <c r="X37" s="93">
        <f t="shared" si="25"/>
        <v>0</v>
      </c>
      <c r="Y37" s="93">
        <f t="shared" si="25"/>
        <v>0</v>
      </c>
      <c r="Z37" s="93">
        <f t="shared" si="26"/>
        <v>0</v>
      </c>
      <c r="AA37" s="93">
        <f t="shared" si="27"/>
        <v>0</v>
      </c>
      <c r="AB37" s="93">
        <f t="shared" si="28"/>
        <v>0.99999999999999989</v>
      </c>
      <c r="AC37" s="97" t="s">
        <v>404</v>
      </c>
    </row>
    <row r="38" spans="1:29" ht="45" hidden="1" x14ac:dyDescent="0.25">
      <c r="A38" s="49" t="s">
        <v>405</v>
      </c>
      <c r="B38" s="59" t="s">
        <v>406</v>
      </c>
      <c r="C38" s="115">
        <v>0.1</v>
      </c>
      <c r="D38" s="43"/>
      <c r="E38" s="43"/>
      <c r="F38" s="98"/>
      <c r="G38" s="43"/>
      <c r="H38" s="45"/>
      <c r="I38" s="93" t="e">
        <f t="shared" si="22"/>
        <v>#DIV/0!</v>
      </c>
      <c r="J38" s="45"/>
      <c r="K38" s="45"/>
      <c r="L38" s="93"/>
      <c r="M38" s="45"/>
      <c r="N38" s="45"/>
      <c r="O38" s="93"/>
      <c r="P38" s="45"/>
      <c r="Q38" s="45"/>
      <c r="R38" s="116">
        <v>0.2</v>
      </c>
      <c r="S38" s="116">
        <v>0.2</v>
      </c>
      <c r="T38" s="116">
        <v>0.2</v>
      </c>
      <c r="U38" s="116">
        <v>0.2</v>
      </c>
      <c r="V38" s="116">
        <v>0.2</v>
      </c>
      <c r="W38" s="96">
        <f t="shared" si="20"/>
        <v>1</v>
      </c>
      <c r="X38" s="93">
        <f t="shared" si="25"/>
        <v>0</v>
      </c>
      <c r="Y38" s="93">
        <f t="shared" si="25"/>
        <v>0</v>
      </c>
      <c r="Z38" s="93">
        <f t="shared" si="26"/>
        <v>0</v>
      </c>
      <c r="AA38" s="93">
        <f t="shared" si="27"/>
        <v>0</v>
      </c>
      <c r="AB38" s="93">
        <f t="shared" si="28"/>
        <v>1</v>
      </c>
      <c r="AC38" s="97" t="s">
        <v>404</v>
      </c>
    </row>
    <row r="39" spans="1:29" ht="45" hidden="1" x14ac:dyDescent="0.25">
      <c r="A39" s="49" t="s">
        <v>407</v>
      </c>
      <c r="B39" s="59" t="s">
        <v>44</v>
      </c>
      <c r="C39" s="115">
        <v>0.1</v>
      </c>
      <c r="D39" s="43"/>
      <c r="E39" s="43"/>
      <c r="F39" s="98"/>
      <c r="G39" s="43"/>
      <c r="H39" s="45"/>
      <c r="I39" s="93" t="e">
        <f t="shared" si="22"/>
        <v>#DIV/0!</v>
      </c>
      <c r="J39" s="45"/>
      <c r="K39" s="45"/>
      <c r="L39" s="93"/>
      <c r="M39" s="45"/>
      <c r="N39" s="45"/>
      <c r="O39" s="93"/>
      <c r="P39" s="45"/>
      <c r="Q39" s="45"/>
      <c r="R39" s="116">
        <v>0.2</v>
      </c>
      <c r="S39" s="116">
        <v>0.2</v>
      </c>
      <c r="T39" s="116">
        <v>0.2</v>
      </c>
      <c r="U39" s="116">
        <v>0.2</v>
      </c>
      <c r="V39" s="116">
        <v>0.2</v>
      </c>
      <c r="W39" s="96">
        <f t="shared" si="20"/>
        <v>1</v>
      </c>
      <c r="X39" s="93">
        <f t="shared" si="25"/>
        <v>0</v>
      </c>
      <c r="Y39" s="93">
        <f t="shared" si="25"/>
        <v>0</v>
      </c>
      <c r="Z39" s="93">
        <f t="shared" si="26"/>
        <v>0</v>
      </c>
      <c r="AA39" s="93">
        <f t="shared" si="27"/>
        <v>0</v>
      </c>
      <c r="AB39" s="93">
        <f t="shared" si="28"/>
        <v>1</v>
      </c>
      <c r="AC39" s="97" t="s">
        <v>404</v>
      </c>
    </row>
    <row r="40" spans="1:29" ht="60" x14ac:dyDescent="0.25">
      <c r="A40" s="109"/>
      <c r="B40" s="110" t="s">
        <v>408</v>
      </c>
      <c r="C40" s="111">
        <v>0.2</v>
      </c>
      <c r="D40" s="98">
        <f>+D41*$C$41+D42*$C$42+D43*$C$43+D44*$C$44+D45*$C$45+D46*$C$46</f>
        <v>0.10545454545454548</v>
      </c>
      <c r="E40" s="98">
        <f>+E41*$C$41+E42*$C$42+E43*$C$43+E44*$C$44+E45*$C$45+E46*$C$46</f>
        <v>0.10105454545454547</v>
      </c>
      <c r="F40" s="98">
        <f t="shared" ref="F40:F53" si="30">+E40/D40</f>
        <v>0.95827586206896542</v>
      </c>
      <c r="G40" s="98">
        <f t="shared" ref="G40:V40" si="31">+G41*$C$41+G42*$C$42+G43*$C$43+G44*$C$44+G45*$C$45+G46*$C$46</f>
        <v>0.10545454545454548</v>
      </c>
      <c r="H40" s="98">
        <f t="shared" si="31"/>
        <v>9.8254545454545469E-2</v>
      </c>
      <c r="I40" s="98">
        <f>+H40/G40</f>
        <v>0.93172413793103437</v>
      </c>
      <c r="J40" s="98">
        <f t="shared" si="31"/>
        <v>0.10545454545454548</v>
      </c>
      <c r="K40" s="98">
        <f t="shared" si="31"/>
        <v>9.7951999999999997E-2</v>
      </c>
      <c r="L40" s="98">
        <f>+K40/J40</f>
        <v>0.9288551724137929</v>
      </c>
      <c r="M40" s="98">
        <f t="shared" si="31"/>
        <v>0.10545454545454548</v>
      </c>
      <c r="N40" s="98">
        <f t="shared" si="31"/>
        <v>0.10496363636363638</v>
      </c>
      <c r="O40" s="98">
        <f t="shared" si="19"/>
        <v>0.99534482758620679</v>
      </c>
      <c r="P40" s="98">
        <f t="shared" si="31"/>
        <v>0.2054545454545455</v>
      </c>
      <c r="Q40" s="98">
        <f t="shared" si="31"/>
        <v>0.14545454545454548</v>
      </c>
      <c r="R40" s="98">
        <f t="shared" si="31"/>
        <v>4.5454545454545463E-2</v>
      </c>
      <c r="S40" s="98">
        <f t="shared" si="31"/>
        <v>4.5454545454545463E-2</v>
      </c>
      <c r="T40" s="98">
        <f t="shared" si="31"/>
        <v>4.5454545454545463E-2</v>
      </c>
      <c r="U40" s="98">
        <f t="shared" si="31"/>
        <v>4.5454545454545463E-2</v>
      </c>
      <c r="V40" s="98">
        <f t="shared" si="31"/>
        <v>4.5454545454545463E-2</v>
      </c>
      <c r="W40" s="96">
        <f t="shared" si="20"/>
        <v>1</v>
      </c>
      <c r="X40" s="98">
        <f t="shared" ref="X40:AB40" si="32">+X41*$C$41+X42*$C$42+X43*$C$43+X44*$C$44+X45*$C$45+X46*$C$46</f>
        <v>0.31636363636363635</v>
      </c>
      <c r="Y40" s="98">
        <f t="shared" si="32"/>
        <v>0.29726109090909097</v>
      </c>
      <c r="Z40" s="98">
        <f t="shared" si="32"/>
        <v>1.9102545454545428E-2</v>
      </c>
      <c r="AA40" s="98">
        <f t="shared" si="32"/>
        <v>0.31090909090909102</v>
      </c>
      <c r="AB40" s="98">
        <f t="shared" si="32"/>
        <v>0.3727272727272728</v>
      </c>
      <c r="AC40" s="112"/>
    </row>
    <row r="41" spans="1:29" ht="45" x14ac:dyDescent="0.25">
      <c r="A41" s="49" t="s">
        <v>409</v>
      </c>
      <c r="B41" s="59" t="s">
        <v>99</v>
      </c>
      <c r="C41" s="115">
        <v>0.2</v>
      </c>
      <c r="D41" s="43">
        <v>9.0909090909090912E-2</v>
      </c>
      <c r="E41" s="43">
        <v>9.0909090909090912E-2</v>
      </c>
      <c r="F41" s="98">
        <f t="shared" si="30"/>
        <v>1</v>
      </c>
      <c r="G41" s="43">
        <v>9.0909090909090912E-2</v>
      </c>
      <c r="H41" s="43">
        <v>9.0909090909090912E-2</v>
      </c>
      <c r="I41" s="93">
        <f t="shared" ref="I41:I46" si="33">+H41/G41</f>
        <v>1</v>
      </c>
      <c r="J41" s="43">
        <v>9.0909090909090912E-2</v>
      </c>
      <c r="K41" s="43">
        <v>0.09</v>
      </c>
      <c r="L41" s="93">
        <f t="shared" ref="L41:L46" si="34">+K41/J41</f>
        <v>0.99</v>
      </c>
      <c r="M41" s="43">
        <v>9.0909090909090912E-2</v>
      </c>
      <c r="N41" s="43">
        <v>9.0909090909090912E-2</v>
      </c>
      <c r="O41" s="93">
        <f t="shared" si="19"/>
        <v>1</v>
      </c>
      <c r="P41" s="43">
        <v>9.0909090909090912E-2</v>
      </c>
      <c r="Q41" s="43">
        <v>9.0909090909090912E-2</v>
      </c>
      <c r="R41" s="43">
        <v>9.0909090909090912E-2</v>
      </c>
      <c r="S41" s="43">
        <v>9.0909090909090912E-2</v>
      </c>
      <c r="T41" s="43">
        <v>9.0909090909090912E-2</v>
      </c>
      <c r="U41" s="43">
        <v>9.0909090909090912E-2</v>
      </c>
      <c r="V41" s="43">
        <v>9.0909090909090912E-2</v>
      </c>
      <c r="W41" s="96">
        <f t="shared" si="20"/>
        <v>1.0000000000000002</v>
      </c>
      <c r="X41" s="93">
        <f t="shared" ref="X41:Y46" si="35">+D41+G41+J41</f>
        <v>0.27272727272727271</v>
      </c>
      <c r="Y41" s="93">
        <f t="shared" si="35"/>
        <v>0.27181818181818185</v>
      </c>
      <c r="Z41" s="93">
        <f t="shared" ref="Z41:Z46" si="36">+X41-Y41</f>
        <v>9.0909090909085943E-4</v>
      </c>
      <c r="AA41" s="93">
        <f t="shared" ref="AA41:AA46" si="37">+M41+P41</f>
        <v>0.18181818181818182</v>
      </c>
      <c r="AB41" s="93">
        <f t="shared" ref="AB41:AB46" si="38">+Q41+R41+S41+T41+U41+V41</f>
        <v>0.54545454545454553</v>
      </c>
      <c r="AC41" s="97" t="s">
        <v>410</v>
      </c>
    </row>
    <row r="42" spans="1:29" ht="30" hidden="1" x14ac:dyDescent="0.25">
      <c r="A42" s="49" t="s">
        <v>411</v>
      </c>
      <c r="B42" s="59" t="s">
        <v>412</v>
      </c>
      <c r="C42" s="115">
        <v>0.2</v>
      </c>
      <c r="D42" s="43"/>
      <c r="E42" s="43"/>
      <c r="F42" s="98"/>
      <c r="G42" s="43"/>
      <c r="H42" s="45"/>
      <c r="I42" s="93" t="e">
        <f t="shared" si="33"/>
        <v>#DIV/0!</v>
      </c>
      <c r="J42" s="43"/>
      <c r="K42" s="43"/>
      <c r="L42" s="93"/>
      <c r="M42" s="43"/>
      <c r="N42" s="43"/>
      <c r="O42" s="93"/>
      <c r="P42" s="117">
        <v>0.5</v>
      </c>
      <c r="Q42" s="117">
        <v>0.5</v>
      </c>
      <c r="R42" s="43"/>
      <c r="S42" s="43"/>
      <c r="T42" s="43"/>
      <c r="U42" s="43"/>
      <c r="V42" s="45"/>
      <c r="W42" s="96">
        <f t="shared" si="20"/>
        <v>1</v>
      </c>
      <c r="X42" s="93">
        <f t="shared" si="35"/>
        <v>0</v>
      </c>
      <c r="Y42" s="93">
        <f t="shared" si="35"/>
        <v>0</v>
      </c>
      <c r="Z42" s="93">
        <f t="shared" si="36"/>
        <v>0</v>
      </c>
      <c r="AA42" s="93">
        <f t="shared" si="37"/>
        <v>0.5</v>
      </c>
      <c r="AB42" s="93">
        <f t="shared" si="38"/>
        <v>0.5</v>
      </c>
      <c r="AC42" s="97" t="s">
        <v>413</v>
      </c>
    </row>
    <row r="43" spans="1:29" ht="45" x14ac:dyDescent="0.25">
      <c r="A43" s="49" t="s">
        <v>414</v>
      </c>
      <c r="B43" s="59" t="s">
        <v>106</v>
      </c>
      <c r="C43" s="115">
        <v>0.2</v>
      </c>
      <c r="D43" s="43">
        <v>9.0909090909090912E-2</v>
      </c>
      <c r="E43" s="43">
        <v>9.0909090909090912E-2</v>
      </c>
      <c r="F43" s="98">
        <f t="shared" si="30"/>
        <v>1</v>
      </c>
      <c r="G43" s="43">
        <v>9.0909090909090912E-2</v>
      </c>
      <c r="H43" s="43">
        <v>9.0909090909090912E-2</v>
      </c>
      <c r="I43" s="93">
        <f t="shared" si="33"/>
        <v>1</v>
      </c>
      <c r="J43" s="43">
        <v>9.0909090909090912E-2</v>
      </c>
      <c r="K43" s="43">
        <v>0.09</v>
      </c>
      <c r="L43" s="93">
        <f t="shared" si="34"/>
        <v>0.99</v>
      </c>
      <c r="M43" s="43">
        <v>9.0909090909090912E-2</v>
      </c>
      <c r="N43" s="43">
        <v>9.0909090909090912E-2</v>
      </c>
      <c r="O43" s="93">
        <f t="shared" si="19"/>
        <v>1</v>
      </c>
      <c r="P43" s="43">
        <v>9.0909090909090912E-2</v>
      </c>
      <c r="Q43" s="43">
        <v>9.0909090909090912E-2</v>
      </c>
      <c r="R43" s="43">
        <v>9.0909090909090912E-2</v>
      </c>
      <c r="S43" s="43">
        <v>9.0909090909090912E-2</v>
      </c>
      <c r="T43" s="43">
        <v>9.0909090909090912E-2</v>
      </c>
      <c r="U43" s="43">
        <v>9.0909090909090912E-2</v>
      </c>
      <c r="V43" s="43">
        <v>9.0909090909090912E-2</v>
      </c>
      <c r="W43" s="96">
        <f t="shared" si="20"/>
        <v>1.0000000000000002</v>
      </c>
      <c r="X43" s="93">
        <f t="shared" si="35"/>
        <v>0.27272727272727271</v>
      </c>
      <c r="Y43" s="93">
        <f t="shared" si="35"/>
        <v>0.27181818181818185</v>
      </c>
      <c r="Z43" s="93">
        <f t="shared" si="36"/>
        <v>9.0909090909085943E-4</v>
      </c>
      <c r="AA43" s="93">
        <f t="shared" si="37"/>
        <v>0.18181818181818182</v>
      </c>
      <c r="AB43" s="93">
        <f t="shared" si="38"/>
        <v>0.54545454545454553</v>
      </c>
      <c r="AC43" s="97" t="s">
        <v>410</v>
      </c>
    </row>
    <row r="44" spans="1:29" ht="45" x14ac:dyDescent="0.25">
      <c r="A44" s="49" t="s">
        <v>415</v>
      </c>
      <c r="B44" s="59" t="s">
        <v>416</v>
      </c>
      <c r="C44" s="115">
        <v>0.1</v>
      </c>
      <c r="D44" s="43">
        <v>9.0909090909090912E-2</v>
      </c>
      <c r="E44" s="43">
        <v>9.0909090909090912E-2</v>
      </c>
      <c r="F44" s="98">
        <f t="shared" si="30"/>
        <v>1</v>
      </c>
      <c r="G44" s="43">
        <v>9.0909090909090912E-2</v>
      </c>
      <c r="H44" s="43">
        <v>9.0909090909090912E-2</v>
      </c>
      <c r="I44" s="93">
        <f t="shared" si="33"/>
        <v>1</v>
      </c>
      <c r="J44" s="43">
        <v>9.0909090909090912E-2</v>
      </c>
      <c r="K44" s="43">
        <v>0.09</v>
      </c>
      <c r="L44" s="93">
        <f t="shared" si="34"/>
        <v>0.99</v>
      </c>
      <c r="M44" s="43">
        <v>9.0909090909090912E-2</v>
      </c>
      <c r="N44" s="43">
        <v>0.09</v>
      </c>
      <c r="O44" s="93">
        <f t="shared" si="19"/>
        <v>0.99</v>
      </c>
      <c r="P44" s="43">
        <v>9.0909090909090912E-2</v>
      </c>
      <c r="Q44" s="43">
        <v>9.0909090909090912E-2</v>
      </c>
      <c r="R44" s="43">
        <v>9.0909090909090912E-2</v>
      </c>
      <c r="S44" s="43">
        <v>9.0909090909090912E-2</v>
      </c>
      <c r="T44" s="43">
        <v>9.0909090909090912E-2</v>
      </c>
      <c r="U44" s="43">
        <v>9.0909090909090912E-2</v>
      </c>
      <c r="V44" s="43">
        <v>9.0909090909090912E-2</v>
      </c>
      <c r="W44" s="96">
        <f t="shared" si="20"/>
        <v>1.0000000000000002</v>
      </c>
      <c r="X44" s="93">
        <f t="shared" si="35"/>
        <v>0.27272727272727271</v>
      </c>
      <c r="Y44" s="93">
        <f t="shared" si="35"/>
        <v>0.27181818181818185</v>
      </c>
      <c r="Z44" s="93">
        <f t="shared" si="36"/>
        <v>9.0909090909085943E-4</v>
      </c>
      <c r="AA44" s="93">
        <f t="shared" si="37"/>
        <v>0.18181818181818182</v>
      </c>
      <c r="AB44" s="93">
        <f t="shared" si="38"/>
        <v>0.54545454545454553</v>
      </c>
      <c r="AC44" s="97" t="s">
        <v>410</v>
      </c>
    </row>
    <row r="45" spans="1:29" ht="60" x14ac:dyDescent="0.25">
      <c r="A45" s="118" t="s">
        <v>417</v>
      </c>
      <c r="B45" s="119" t="s">
        <v>418</v>
      </c>
      <c r="C45" s="115">
        <v>0.2</v>
      </c>
      <c r="D45" s="43">
        <v>0.2</v>
      </c>
      <c r="E45" s="43">
        <f>20%*89%</f>
        <v>0.17800000000000002</v>
      </c>
      <c r="F45" s="98">
        <f t="shared" si="30"/>
        <v>0.89</v>
      </c>
      <c r="G45" s="43">
        <v>0.2</v>
      </c>
      <c r="H45" s="45">
        <f>20%*82%</f>
        <v>0.16400000000000001</v>
      </c>
      <c r="I45" s="93">
        <f t="shared" si="33"/>
        <v>0.82</v>
      </c>
      <c r="J45" s="43">
        <v>0.2</v>
      </c>
      <c r="K45" s="43">
        <f>20%*82.38%</f>
        <v>0.16476000000000002</v>
      </c>
      <c r="L45" s="93">
        <f t="shared" si="34"/>
        <v>0.82380000000000009</v>
      </c>
      <c r="M45" s="43">
        <v>0.2</v>
      </c>
      <c r="N45" s="43">
        <f>+M45*99%</f>
        <v>0.19800000000000001</v>
      </c>
      <c r="O45" s="93">
        <f t="shared" si="19"/>
        <v>0.99</v>
      </c>
      <c r="P45" s="43">
        <v>0.2</v>
      </c>
      <c r="Q45" s="43"/>
      <c r="R45" s="43"/>
      <c r="S45" s="43"/>
      <c r="T45" s="43"/>
      <c r="U45" s="43"/>
      <c r="V45" s="43"/>
      <c r="W45" s="96">
        <f t="shared" si="20"/>
        <v>1</v>
      </c>
      <c r="X45" s="93">
        <f t="shared" si="35"/>
        <v>0.60000000000000009</v>
      </c>
      <c r="Y45" s="93">
        <f t="shared" si="35"/>
        <v>0.5067600000000001</v>
      </c>
      <c r="Z45" s="93">
        <f t="shared" si="36"/>
        <v>9.323999999999999E-2</v>
      </c>
      <c r="AA45" s="93">
        <f t="shared" si="37"/>
        <v>0.4</v>
      </c>
      <c r="AB45" s="93">
        <f t="shared" si="38"/>
        <v>0</v>
      </c>
      <c r="AC45" s="97"/>
    </row>
    <row r="46" spans="1:29" ht="45" x14ac:dyDescent="0.25">
      <c r="A46" s="118" t="s">
        <v>419</v>
      </c>
      <c r="B46" s="51" t="s">
        <v>140</v>
      </c>
      <c r="C46" s="115">
        <v>0.1</v>
      </c>
      <c r="D46" s="43">
        <v>0.2</v>
      </c>
      <c r="E46" s="43">
        <v>0.2</v>
      </c>
      <c r="F46" s="98">
        <f t="shared" si="30"/>
        <v>1</v>
      </c>
      <c r="G46" s="43">
        <v>0.2</v>
      </c>
      <c r="H46" s="43">
        <v>0.2</v>
      </c>
      <c r="I46" s="93">
        <f t="shared" si="33"/>
        <v>1</v>
      </c>
      <c r="J46" s="43">
        <v>0.2</v>
      </c>
      <c r="K46" s="43">
        <v>0.2</v>
      </c>
      <c r="L46" s="93">
        <f t="shared" si="34"/>
        <v>1</v>
      </c>
      <c r="M46" s="43">
        <v>0.2</v>
      </c>
      <c r="N46" s="43">
        <v>0.2</v>
      </c>
      <c r="O46" s="93">
        <f t="shared" si="19"/>
        <v>1</v>
      </c>
      <c r="P46" s="43">
        <v>0.2</v>
      </c>
      <c r="Q46" s="43"/>
      <c r="R46" s="43"/>
      <c r="S46" s="43"/>
      <c r="T46" s="43"/>
      <c r="U46" s="43"/>
      <c r="V46" s="43"/>
      <c r="W46" s="96">
        <f t="shared" si="20"/>
        <v>1</v>
      </c>
      <c r="X46" s="93">
        <f t="shared" si="35"/>
        <v>0.60000000000000009</v>
      </c>
      <c r="Y46" s="93">
        <f t="shared" si="35"/>
        <v>0.60000000000000009</v>
      </c>
      <c r="Z46" s="93">
        <f t="shared" si="36"/>
        <v>0</v>
      </c>
      <c r="AA46" s="93">
        <f t="shared" si="37"/>
        <v>0.4</v>
      </c>
      <c r="AB46" s="93">
        <f t="shared" si="38"/>
        <v>0</v>
      </c>
      <c r="AC46" s="97"/>
    </row>
    <row r="47" spans="1:29" x14ac:dyDescent="0.25">
      <c r="A47" s="120"/>
      <c r="B47" s="110" t="s">
        <v>420</v>
      </c>
      <c r="C47" s="111">
        <v>0.3</v>
      </c>
      <c r="D47" s="98">
        <f>+D48*$C$48+D49*$C$49</f>
        <v>0.2</v>
      </c>
      <c r="E47" s="98">
        <f>+E48*$C$48+E49*$C$49</f>
        <v>0.2</v>
      </c>
      <c r="F47" s="98">
        <f t="shared" si="30"/>
        <v>1</v>
      </c>
      <c r="G47" s="98">
        <f t="shared" ref="G47:V47" si="39">+G48*$C$48+G49*$C$49</f>
        <v>0.23</v>
      </c>
      <c r="H47" s="98">
        <f t="shared" si="39"/>
        <v>9.9999999999999992E-2</v>
      </c>
      <c r="I47" s="98">
        <f>+H47/G47</f>
        <v>0.43478260869565211</v>
      </c>
      <c r="J47" s="98">
        <f t="shared" si="39"/>
        <v>0.03</v>
      </c>
      <c r="K47" s="98">
        <f t="shared" si="39"/>
        <v>0.03</v>
      </c>
      <c r="L47" s="98">
        <f>+K47/J47</f>
        <v>1</v>
      </c>
      <c r="M47" s="98">
        <f t="shared" si="39"/>
        <v>0.03</v>
      </c>
      <c r="N47" s="98">
        <f t="shared" si="39"/>
        <v>0.03</v>
      </c>
      <c r="O47" s="98">
        <f t="shared" si="19"/>
        <v>1</v>
      </c>
      <c r="P47" s="98">
        <f t="shared" si="39"/>
        <v>0.11</v>
      </c>
      <c r="Q47" s="98">
        <f t="shared" si="39"/>
        <v>6.7500000000000004E-2</v>
      </c>
      <c r="R47" s="98">
        <f t="shared" si="39"/>
        <v>6.7500000000000004E-2</v>
      </c>
      <c r="S47" s="98">
        <f t="shared" si="39"/>
        <v>6.7500000000000004E-2</v>
      </c>
      <c r="T47" s="98">
        <f t="shared" si="39"/>
        <v>6.7500000000000004E-2</v>
      </c>
      <c r="U47" s="98">
        <f t="shared" si="39"/>
        <v>6.7500000000000004E-2</v>
      </c>
      <c r="V47" s="98">
        <f t="shared" si="39"/>
        <v>6.7500000000000004E-2</v>
      </c>
      <c r="W47" s="96">
        <f t="shared" si="20"/>
        <v>1.0050000000000001</v>
      </c>
      <c r="X47" s="98">
        <f t="shared" ref="X47:AB47" si="40">+X48*$C$48+X49*$C$49</f>
        <v>0.46</v>
      </c>
      <c r="Y47" s="98">
        <f t="shared" si="40"/>
        <v>0.33</v>
      </c>
      <c r="Z47" s="98">
        <f t="shared" si="40"/>
        <v>0.13</v>
      </c>
      <c r="AA47" s="98">
        <f t="shared" si="40"/>
        <v>0.14000000000000001</v>
      </c>
      <c r="AB47" s="98">
        <f t="shared" si="40"/>
        <v>0.40500000000000003</v>
      </c>
      <c r="AC47" s="112"/>
    </row>
    <row r="48" spans="1:29" ht="45" hidden="1" x14ac:dyDescent="0.25">
      <c r="A48" s="118" t="s">
        <v>421</v>
      </c>
      <c r="B48" s="114" t="s">
        <v>422</v>
      </c>
      <c r="C48" s="115">
        <v>0.5</v>
      </c>
      <c r="D48" s="43"/>
      <c r="E48" s="43"/>
      <c r="F48" s="98"/>
      <c r="G48" s="43">
        <v>0.4</v>
      </c>
      <c r="H48" s="45">
        <f>40%*35%</f>
        <v>0.13999999999999999</v>
      </c>
      <c r="I48" s="93">
        <f t="shared" ref="I48:I49" si="41">+H48/G48</f>
        <v>0.34999999999999992</v>
      </c>
      <c r="J48" s="43"/>
      <c r="K48" s="43"/>
      <c r="L48" s="93"/>
      <c r="M48" s="45"/>
      <c r="N48" s="45"/>
      <c r="O48" s="93"/>
      <c r="P48" s="117">
        <v>0.16</v>
      </c>
      <c r="Q48" s="45">
        <v>7.4999999999999997E-2</v>
      </c>
      <c r="R48" s="45">
        <v>7.4999999999999997E-2</v>
      </c>
      <c r="S48" s="45">
        <v>7.4999999999999997E-2</v>
      </c>
      <c r="T48" s="45">
        <v>7.4999999999999997E-2</v>
      </c>
      <c r="U48" s="45">
        <v>7.4999999999999997E-2</v>
      </c>
      <c r="V48" s="45">
        <v>7.4999999999999997E-2</v>
      </c>
      <c r="W48" s="96">
        <f t="shared" si="20"/>
        <v>1.0099999999999998</v>
      </c>
      <c r="X48" s="93">
        <f>+D48+G48+J48</f>
        <v>0.4</v>
      </c>
      <c r="Y48" s="93">
        <f>+E48+H48+K48</f>
        <v>0.13999999999999999</v>
      </c>
      <c r="Z48" s="93">
        <f t="shared" ref="Z48:Z49" si="42">+X48-Y48</f>
        <v>0.26</v>
      </c>
      <c r="AA48" s="93">
        <f t="shared" ref="AA48:AA49" si="43">+M48+P48</f>
        <v>0.16</v>
      </c>
      <c r="AB48" s="93">
        <f t="shared" ref="AB48:AB49" si="44">+Q48+R48+S48+T48+U48+V48</f>
        <v>0.45</v>
      </c>
      <c r="AC48" s="97" t="s">
        <v>423</v>
      </c>
    </row>
    <row r="49" spans="1:29" ht="60" x14ac:dyDescent="0.25">
      <c r="A49" s="118" t="s">
        <v>424</v>
      </c>
      <c r="B49" s="59" t="s">
        <v>425</v>
      </c>
      <c r="C49" s="115">
        <v>0.5</v>
      </c>
      <c r="D49" s="121">
        <v>0.4</v>
      </c>
      <c r="E49" s="121">
        <v>0.4</v>
      </c>
      <c r="F49" s="98">
        <f t="shared" si="30"/>
        <v>1</v>
      </c>
      <c r="G49" s="121">
        <v>0.06</v>
      </c>
      <c r="H49" s="121">
        <v>0.06</v>
      </c>
      <c r="I49" s="93">
        <f t="shared" si="41"/>
        <v>1</v>
      </c>
      <c r="J49" s="121">
        <v>0.06</v>
      </c>
      <c r="K49" s="121">
        <v>0.06</v>
      </c>
      <c r="L49" s="93">
        <f t="shared" ref="L49" si="45">+K49/J49</f>
        <v>1</v>
      </c>
      <c r="M49" s="121">
        <v>0.06</v>
      </c>
      <c r="N49" s="121">
        <v>0.06</v>
      </c>
      <c r="O49" s="93">
        <f t="shared" si="19"/>
        <v>1</v>
      </c>
      <c r="P49" s="121">
        <v>0.06</v>
      </c>
      <c r="Q49" s="121">
        <v>0.06</v>
      </c>
      <c r="R49" s="121">
        <v>0.06</v>
      </c>
      <c r="S49" s="121">
        <v>0.06</v>
      </c>
      <c r="T49" s="121">
        <v>0.06</v>
      </c>
      <c r="U49" s="121">
        <v>0.06</v>
      </c>
      <c r="V49" s="121">
        <v>0.06</v>
      </c>
      <c r="W49" s="96">
        <f t="shared" si="20"/>
        <v>1.0000000000000004</v>
      </c>
      <c r="X49" s="93">
        <f>+D49+G49+J49</f>
        <v>0.52</v>
      </c>
      <c r="Y49" s="93">
        <f>+E49+H49+K49</f>
        <v>0.52</v>
      </c>
      <c r="Z49" s="93">
        <f t="shared" si="42"/>
        <v>0</v>
      </c>
      <c r="AA49" s="93">
        <f t="shared" si="43"/>
        <v>0.12</v>
      </c>
      <c r="AB49" s="93">
        <f t="shared" si="44"/>
        <v>0.36</v>
      </c>
      <c r="AC49" s="97" t="s">
        <v>426</v>
      </c>
    </row>
    <row r="50" spans="1:29" ht="30" x14ac:dyDescent="0.25">
      <c r="A50" s="120"/>
      <c r="B50" s="110" t="s">
        <v>427</v>
      </c>
      <c r="C50" s="111">
        <v>0.2</v>
      </c>
      <c r="D50" s="122">
        <f>+D51*$C$51+D52*$C$52+D53*$C$53+D54*$C$54+D55*$C$55</f>
        <v>4.0000000000000008E-2</v>
      </c>
      <c r="E50" s="122">
        <f>+E51*$C$51+E52*$C$52+E53*$C$53+E54*$C$54+E55*$C$55</f>
        <v>4.0000000000000008E-2</v>
      </c>
      <c r="F50" s="98">
        <f t="shared" si="30"/>
        <v>1</v>
      </c>
      <c r="G50" s="122">
        <f t="shared" ref="G50:V50" si="46">+G51*$C$51+G52*$C$52+G53*$C$53+G54*$C$54+G55*$C$55</f>
        <v>0.46000000000000008</v>
      </c>
      <c r="H50" s="122">
        <f t="shared" si="46"/>
        <v>0.31000000000000005</v>
      </c>
      <c r="I50" s="98">
        <f>+H50/G50</f>
        <v>0.67391304347826086</v>
      </c>
      <c r="J50" s="122">
        <f t="shared" si="46"/>
        <v>0.23330000000000001</v>
      </c>
      <c r="K50" s="122">
        <f t="shared" si="46"/>
        <v>0.23500000000000001</v>
      </c>
      <c r="L50" s="98">
        <f>+K50/J50</f>
        <v>1.0072867552507501</v>
      </c>
      <c r="M50" s="98">
        <f t="shared" si="46"/>
        <v>3.3300000000000003E-2</v>
      </c>
      <c r="N50" s="98">
        <f t="shared" si="46"/>
        <v>1.5451200000000003E-2</v>
      </c>
      <c r="O50" s="98">
        <f t="shared" si="19"/>
        <v>0.46400000000000008</v>
      </c>
      <c r="P50" s="122">
        <f t="shared" si="46"/>
        <v>3.3300000000000003E-2</v>
      </c>
      <c r="Q50" s="122">
        <f t="shared" si="46"/>
        <v>3.3300000000000003E-2</v>
      </c>
      <c r="R50" s="122">
        <f t="shared" si="46"/>
        <v>3.3300000000000003E-2</v>
      </c>
      <c r="S50" s="122">
        <f t="shared" si="46"/>
        <v>3.3300000000000003E-2</v>
      </c>
      <c r="T50" s="122">
        <f t="shared" si="46"/>
        <v>3.3300000000000003E-2</v>
      </c>
      <c r="U50" s="122">
        <f t="shared" si="46"/>
        <v>3.3300000000000003E-2</v>
      </c>
      <c r="V50" s="122">
        <f t="shared" si="46"/>
        <v>3.3300000000000003E-2</v>
      </c>
      <c r="W50" s="96">
        <f t="shared" si="20"/>
        <v>0.99970000000000003</v>
      </c>
      <c r="X50" s="122">
        <f t="shared" ref="X50:AB50" si="47">+X51*$C$51+X52*$C$52+X53*$C$53+X54*$C$54+X55*$C$55</f>
        <v>0.73330000000000006</v>
      </c>
      <c r="Y50" s="122">
        <f t="shared" si="47"/>
        <v>0.58499999999999996</v>
      </c>
      <c r="Z50" s="122">
        <f t="shared" si="47"/>
        <v>0.14829999999999999</v>
      </c>
      <c r="AA50" s="122">
        <f t="shared" si="47"/>
        <v>6.6600000000000006E-2</v>
      </c>
      <c r="AB50" s="122">
        <f t="shared" si="47"/>
        <v>0.19980000000000001</v>
      </c>
      <c r="AC50" s="123"/>
    </row>
    <row r="51" spans="1:29" ht="45" x14ac:dyDescent="0.25">
      <c r="A51" s="124" t="s">
        <v>428</v>
      </c>
      <c r="B51" s="59" t="s">
        <v>112</v>
      </c>
      <c r="C51" s="115">
        <v>0.4</v>
      </c>
      <c r="D51" s="121"/>
      <c r="E51" s="121"/>
      <c r="F51" s="98"/>
      <c r="G51" s="43">
        <v>0.4</v>
      </c>
      <c r="H51" s="43">
        <f>40%*25%</f>
        <v>0.1</v>
      </c>
      <c r="I51" s="93">
        <f t="shared" ref="I51:I54" si="48">+H51/G51</f>
        <v>0.25</v>
      </c>
      <c r="J51" s="43">
        <v>6.6600000000000006E-2</v>
      </c>
      <c r="K51" s="43">
        <v>7.0000000000000007E-2</v>
      </c>
      <c r="L51" s="93">
        <f t="shared" ref="L51:L54" si="49">+K51/J51</f>
        <v>1.0510510510510511</v>
      </c>
      <c r="M51" s="43">
        <v>6.6600000000000006E-2</v>
      </c>
      <c r="N51" s="43">
        <f>+(6.66%)*33%</f>
        <v>2.1978000000000004E-2</v>
      </c>
      <c r="O51" s="93">
        <f t="shared" si="19"/>
        <v>0.33</v>
      </c>
      <c r="P51" s="43">
        <v>6.6600000000000006E-2</v>
      </c>
      <c r="Q51" s="43">
        <v>6.6600000000000006E-2</v>
      </c>
      <c r="R51" s="43">
        <v>6.6600000000000006E-2</v>
      </c>
      <c r="S51" s="43">
        <v>6.6600000000000006E-2</v>
      </c>
      <c r="T51" s="43">
        <v>6.6600000000000006E-2</v>
      </c>
      <c r="U51" s="43">
        <v>6.6600000000000006E-2</v>
      </c>
      <c r="V51" s="43">
        <v>6.6600000000000006E-2</v>
      </c>
      <c r="W51" s="96">
        <f t="shared" si="20"/>
        <v>0.99939999999999996</v>
      </c>
      <c r="X51" s="93">
        <f t="shared" ref="X51:Y55" si="50">+D51+G51+J51</f>
        <v>0.46660000000000001</v>
      </c>
      <c r="Y51" s="93">
        <f t="shared" si="50"/>
        <v>0.17</v>
      </c>
      <c r="Z51" s="93">
        <f t="shared" ref="Z51:Z55" si="51">+X51-Y51</f>
        <v>0.29659999999999997</v>
      </c>
      <c r="AA51" s="93">
        <f t="shared" ref="AA51:AA55" si="52">+M51+P51</f>
        <v>0.13320000000000001</v>
      </c>
      <c r="AB51" s="93">
        <f t="shared" ref="AB51:AB55" si="53">+Q51+R51+S51+T51+U51+V51</f>
        <v>0.39960000000000001</v>
      </c>
      <c r="AC51" s="97" t="s">
        <v>429</v>
      </c>
    </row>
    <row r="52" spans="1:29" ht="30" hidden="1" customHeight="1" x14ac:dyDescent="0.25">
      <c r="A52" s="124" t="s">
        <v>430</v>
      </c>
      <c r="B52" s="59" t="s">
        <v>120</v>
      </c>
      <c r="C52" s="115">
        <v>0.2</v>
      </c>
      <c r="D52" s="121"/>
      <c r="E52" s="121"/>
      <c r="F52" s="98"/>
      <c r="G52" s="121">
        <v>1</v>
      </c>
      <c r="H52" s="121">
        <v>1</v>
      </c>
      <c r="I52" s="93">
        <f t="shared" si="48"/>
        <v>1</v>
      </c>
      <c r="J52" s="121"/>
      <c r="K52" s="121"/>
      <c r="L52" s="93"/>
      <c r="M52" s="121"/>
      <c r="N52" s="121"/>
      <c r="O52" s="93"/>
      <c r="P52" s="121"/>
      <c r="Q52" s="121"/>
      <c r="R52" s="121"/>
      <c r="S52" s="121"/>
      <c r="T52" s="121"/>
      <c r="U52" s="121"/>
      <c r="V52" s="121"/>
      <c r="W52" s="96">
        <f t="shared" si="20"/>
        <v>1</v>
      </c>
      <c r="X52" s="93">
        <f t="shared" si="50"/>
        <v>1</v>
      </c>
      <c r="Y52" s="93">
        <f t="shared" si="50"/>
        <v>1</v>
      </c>
      <c r="Z52" s="93">
        <f t="shared" si="51"/>
        <v>0</v>
      </c>
      <c r="AA52" s="93">
        <f t="shared" si="52"/>
        <v>0</v>
      </c>
      <c r="AB52" s="93">
        <f t="shared" si="53"/>
        <v>0</v>
      </c>
      <c r="AC52" s="97"/>
    </row>
    <row r="53" spans="1:29" ht="45" hidden="1" customHeight="1" x14ac:dyDescent="0.25">
      <c r="A53" s="124" t="s">
        <v>431</v>
      </c>
      <c r="B53" s="59" t="s">
        <v>122</v>
      </c>
      <c r="C53" s="115">
        <v>0.1</v>
      </c>
      <c r="D53" s="121">
        <v>0.4</v>
      </c>
      <c r="E53" s="121">
        <v>0.4</v>
      </c>
      <c r="F53" s="98">
        <f t="shared" si="30"/>
        <v>1</v>
      </c>
      <c r="G53" s="121">
        <v>0.6</v>
      </c>
      <c r="H53" s="121">
        <v>0.6</v>
      </c>
      <c r="I53" s="93">
        <f t="shared" si="48"/>
        <v>1</v>
      </c>
      <c r="J53" s="121"/>
      <c r="K53" s="121"/>
      <c r="L53" s="93"/>
      <c r="M53" s="121"/>
      <c r="N53" s="121"/>
      <c r="O53" s="93"/>
      <c r="P53" s="121"/>
      <c r="Q53" s="121"/>
      <c r="R53" s="121"/>
      <c r="S53" s="121"/>
      <c r="T53" s="121"/>
      <c r="U53" s="121"/>
      <c r="V53" s="121"/>
      <c r="W53" s="96">
        <f t="shared" si="20"/>
        <v>1</v>
      </c>
      <c r="X53" s="93">
        <f t="shared" si="50"/>
        <v>1</v>
      </c>
      <c r="Y53" s="93">
        <f t="shared" si="50"/>
        <v>1</v>
      </c>
      <c r="Z53" s="93">
        <f t="shared" si="51"/>
        <v>0</v>
      </c>
      <c r="AA53" s="93">
        <f t="shared" si="52"/>
        <v>0</v>
      </c>
      <c r="AB53" s="93">
        <f t="shared" si="53"/>
        <v>0</v>
      </c>
      <c r="AC53" s="97"/>
    </row>
    <row r="54" spans="1:29" ht="45" x14ac:dyDescent="0.25">
      <c r="A54" s="124" t="s">
        <v>432</v>
      </c>
      <c r="B54" s="59" t="s">
        <v>124</v>
      </c>
      <c r="C54" s="115">
        <v>0.1</v>
      </c>
      <c r="D54" s="121"/>
      <c r="E54" s="121"/>
      <c r="F54" s="98"/>
      <c r="G54" s="43">
        <v>0.4</v>
      </c>
      <c r="H54" s="45">
        <f>40%*25%</f>
        <v>0.1</v>
      </c>
      <c r="I54" s="93">
        <f t="shared" si="48"/>
        <v>0.25</v>
      </c>
      <c r="J54" s="43">
        <v>6.6600000000000006E-2</v>
      </c>
      <c r="K54" s="43">
        <v>7.0000000000000007E-2</v>
      </c>
      <c r="L54" s="93">
        <f t="shared" si="49"/>
        <v>1.0510510510510511</v>
      </c>
      <c r="M54" s="43">
        <v>6.6600000000000006E-2</v>
      </c>
      <c r="N54" s="43">
        <v>6.6600000000000006E-2</v>
      </c>
      <c r="O54" s="93">
        <f t="shared" si="19"/>
        <v>1</v>
      </c>
      <c r="P54" s="43">
        <v>6.6600000000000006E-2</v>
      </c>
      <c r="Q54" s="43">
        <v>6.6600000000000006E-2</v>
      </c>
      <c r="R54" s="43">
        <v>6.6600000000000006E-2</v>
      </c>
      <c r="S54" s="43">
        <v>6.6600000000000006E-2</v>
      </c>
      <c r="T54" s="43">
        <v>6.6600000000000006E-2</v>
      </c>
      <c r="U54" s="43">
        <v>6.6600000000000006E-2</v>
      </c>
      <c r="V54" s="43">
        <v>6.6600000000000006E-2</v>
      </c>
      <c r="W54" s="96">
        <f t="shared" si="20"/>
        <v>0.99939999999999996</v>
      </c>
      <c r="X54" s="93">
        <f t="shared" si="50"/>
        <v>0.46660000000000001</v>
      </c>
      <c r="Y54" s="93">
        <f t="shared" si="50"/>
        <v>0.17</v>
      </c>
      <c r="Z54" s="93">
        <f t="shared" si="51"/>
        <v>0.29659999999999997</v>
      </c>
      <c r="AA54" s="93">
        <f t="shared" si="52"/>
        <v>0.13320000000000001</v>
      </c>
      <c r="AB54" s="93">
        <f t="shared" si="53"/>
        <v>0.39960000000000001</v>
      </c>
      <c r="AC54" s="97" t="s">
        <v>429</v>
      </c>
    </row>
    <row r="55" spans="1:29" ht="30" hidden="1" x14ac:dyDescent="0.25">
      <c r="A55" s="124" t="s">
        <v>433</v>
      </c>
      <c r="B55" s="59" t="s">
        <v>129</v>
      </c>
      <c r="C55" s="115">
        <v>0.2</v>
      </c>
      <c r="D55" s="121"/>
      <c r="E55" s="121"/>
      <c r="F55" s="98"/>
      <c r="G55" s="121"/>
      <c r="H55" s="18"/>
      <c r="I55" s="93" t="e">
        <f>+H55/G55</f>
        <v>#DIV/0!</v>
      </c>
      <c r="J55" s="121">
        <v>1</v>
      </c>
      <c r="K55" s="121">
        <v>1</v>
      </c>
      <c r="L55" s="93">
        <f>+K55/J55</f>
        <v>1</v>
      </c>
      <c r="M55" s="121"/>
      <c r="N55" s="121"/>
      <c r="O55" s="93"/>
      <c r="P55" s="121"/>
      <c r="Q55" s="121"/>
      <c r="R55" s="121"/>
      <c r="S55" s="121"/>
      <c r="T55" s="121"/>
      <c r="U55" s="121"/>
      <c r="V55" s="121"/>
      <c r="W55" s="96">
        <f t="shared" si="20"/>
        <v>1</v>
      </c>
      <c r="X55" s="93">
        <f t="shared" si="50"/>
        <v>1</v>
      </c>
      <c r="Y55" s="93">
        <f t="shared" si="50"/>
        <v>1</v>
      </c>
      <c r="Z55" s="93">
        <f t="shared" si="51"/>
        <v>0</v>
      </c>
      <c r="AA55" s="93">
        <f t="shared" si="52"/>
        <v>0</v>
      </c>
      <c r="AB55" s="93">
        <f t="shared" si="53"/>
        <v>0</v>
      </c>
      <c r="AC55" s="97"/>
    </row>
    <row r="56" spans="1:29" x14ac:dyDescent="0.25">
      <c r="A56" s="264" t="s">
        <v>391</v>
      </c>
      <c r="B56" s="265"/>
      <c r="C56" s="125"/>
      <c r="D56" s="126">
        <f>+D35*$C$35+D40*$C$40+D47*$C$47+D50*$C$50</f>
        <v>8.9090909090909109E-2</v>
      </c>
      <c r="E56" s="126">
        <f>+E35*$C$35+E40*$C$40+E47*$C$47+E50*$C$50</f>
        <v>8.8210909090909104E-2</v>
      </c>
      <c r="F56" s="126">
        <f t="shared" ref="F56" si="54">+E56/D56</f>
        <v>0.99012244897959178</v>
      </c>
      <c r="G56" s="126">
        <f>+G35*$C$35+G40*$C$40+G47*$C$47+G50*$C$50</f>
        <v>0.18209090909090914</v>
      </c>
      <c r="H56" s="126">
        <f>+H35*$C$35+H40*$C$40+H47*$C$47+H50*$C$50</f>
        <v>0.11165090909090911</v>
      </c>
      <c r="I56" s="104">
        <f>+H56/G56</f>
        <v>0.61316025961058407</v>
      </c>
      <c r="J56" s="126">
        <f>+J35*$C$35+J40*$C$40+J47*$C$47+J50*$C$50</f>
        <v>8.0350909090909112E-2</v>
      </c>
      <c r="K56" s="126">
        <f>+K35*$C$35+K40*$C$40+K47*$C$47+K50*$C$50</f>
        <v>7.9190400000000008E-2</v>
      </c>
      <c r="L56" s="104">
        <f>+K56/J56</f>
        <v>0.98555698866336283</v>
      </c>
      <c r="M56" s="126">
        <f t="shared" ref="M56:V56" si="55">+M35*$C$35+M40*$C$40+M47*$C$47+M50*$C$50</f>
        <v>4.0350909090909097E-2</v>
      </c>
      <c r="N56" s="127">
        <f t="shared" si="55"/>
        <v>3.6682967272727275E-2</v>
      </c>
      <c r="O56" s="126">
        <f t="shared" si="19"/>
        <v>0.90909890506015401</v>
      </c>
      <c r="P56" s="126">
        <f t="shared" si="55"/>
        <v>0.17435090909090911</v>
      </c>
      <c r="Q56" s="126">
        <f t="shared" si="55"/>
        <v>0.10220090909090911</v>
      </c>
      <c r="R56" s="126">
        <f t="shared" si="55"/>
        <v>6.6600909090909099E-2</v>
      </c>
      <c r="S56" s="126">
        <f t="shared" si="55"/>
        <v>6.6600909090909099E-2</v>
      </c>
      <c r="T56" s="126">
        <f t="shared" si="55"/>
        <v>6.6600909090909099E-2</v>
      </c>
      <c r="U56" s="126">
        <f t="shared" si="55"/>
        <v>6.6600909090909099E-2</v>
      </c>
      <c r="V56" s="126">
        <f t="shared" si="55"/>
        <v>6.6600909090909099E-2</v>
      </c>
      <c r="W56" s="96">
        <f t="shared" si="20"/>
        <v>1.0014400000000001</v>
      </c>
      <c r="X56" s="126">
        <f t="shared" ref="X56:AB56" si="56">+X35*$C$35+X40*$C$40+X47*$C$47+X50*$C$50</f>
        <v>0.35153272727272733</v>
      </c>
      <c r="Y56" s="126">
        <f t="shared" si="56"/>
        <v>0.27905221818181819</v>
      </c>
      <c r="Z56" s="126">
        <f t="shared" si="56"/>
        <v>7.2480509090909084E-2</v>
      </c>
      <c r="AA56" s="126">
        <f t="shared" si="56"/>
        <v>0.21470181818181822</v>
      </c>
      <c r="AB56" s="126">
        <f t="shared" si="56"/>
        <v>0.43520545454545451</v>
      </c>
      <c r="AC56" s="128"/>
    </row>
    <row r="57" spans="1:29" x14ac:dyDescent="0.25">
      <c r="B57" s="129"/>
      <c r="H57" s="106"/>
    </row>
    <row r="58" spans="1:29" x14ac:dyDescent="0.25">
      <c r="B58" s="129"/>
      <c r="H58" s="106"/>
      <c r="AA58" s="107"/>
      <c r="AB58" s="107"/>
      <c r="AC58" s="108"/>
    </row>
    <row r="59" spans="1:29" ht="18.75" x14ac:dyDescent="0.3">
      <c r="A59" s="242" t="s">
        <v>366</v>
      </c>
      <c r="B59" s="242"/>
      <c r="C59" s="242"/>
      <c r="D59" s="242"/>
      <c r="E59" s="242"/>
      <c r="F59" s="242"/>
      <c r="G59" s="242"/>
      <c r="H59" s="242"/>
      <c r="I59" s="242"/>
      <c r="J59" s="242"/>
      <c r="K59" s="242"/>
      <c r="L59" s="242"/>
      <c r="M59" s="242"/>
      <c r="N59" s="242"/>
      <c r="O59" s="242"/>
      <c r="P59" s="242"/>
      <c r="Q59" s="242"/>
      <c r="R59" s="242"/>
      <c r="S59" s="242"/>
      <c r="T59" s="242"/>
      <c r="U59" s="242"/>
      <c r="V59" s="242"/>
      <c r="W59" s="242"/>
    </row>
    <row r="60" spans="1:29" ht="18.75" x14ac:dyDescent="0.3">
      <c r="A60" s="242" t="s">
        <v>392</v>
      </c>
      <c r="B60" s="242"/>
      <c r="C60" s="242"/>
      <c r="D60" s="242"/>
      <c r="E60" s="242"/>
      <c r="F60" s="242"/>
      <c r="G60" s="242"/>
      <c r="H60" s="242"/>
      <c r="I60" s="242"/>
      <c r="J60" s="242"/>
      <c r="K60" s="242"/>
      <c r="L60" s="242"/>
      <c r="M60" s="242"/>
      <c r="N60" s="242"/>
      <c r="O60" s="242"/>
      <c r="P60" s="242"/>
      <c r="Q60" s="242"/>
      <c r="R60" s="242"/>
      <c r="S60" s="242"/>
      <c r="T60" s="242"/>
      <c r="U60" s="242"/>
      <c r="V60" s="242"/>
      <c r="W60" s="242"/>
    </row>
    <row r="61" spans="1:29" ht="18.75" x14ac:dyDescent="0.3">
      <c r="A61" s="242" t="s">
        <v>369</v>
      </c>
      <c r="B61" s="242"/>
      <c r="C61" s="242"/>
      <c r="D61" s="242"/>
      <c r="E61" s="242"/>
      <c r="F61" s="242"/>
      <c r="G61" s="242"/>
      <c r="H61" s="242"/>
      <c r="I61" s="242"/>
      <c r="J61" s="242"/>
      <c r="K61" s="242"/>
      <c r="L61" s="242"/>
      <c r="M61" s="242"/>
      <c r="N61" s="242"/>
      <c r="O61" s="242"/>
      <c r="P61" s="242"/>
      <c r="Q61" s="242"/>
      <c r="R61" s="242"/>
      <c r="S61" s="242"/>
      <c r="T61" s="242"/>
      <c r="U61" s="242"/>
      <c r="V61" s="242"/>
      <c r="W61" s="242"/>
    </row>
    <row r="62" spans="1:29" ht="18.75" x14ac:dyDescent="0.25">
      <c r="A62" s="259" t="s">
        <v>434</v>
      </c>
      <c r="B62" s="259"/>
      <c r="C62" s="259"/>
      <c r="D62" s="259"/>
      <c r="E62" s="259"/>
      <c r="F62" s="259"/>
      <c r="G62" s="259"/>
      <c r="H62" s="259"/>
      <c r="I62" s="259"/>
      <c r="J62" s="259"/>
      <c r="K62" s="259"/>
      <c r="L62" s="259"/>
      <c r="M62" s="259"/>
      <c r="N62" s="259"/>
      <c r="O62" s="259"/>
      <c r="P62" s="259"/>
      <c r="Q62" s="259"/>
      <c r="R62" s="259"/>
      <c r="S62" s="259"/>
      <c r="T62" s="259"/>
      <c r="U62" s="259"/>
      <c r="V62" s="259"/>
      <c r="W62" s="259"/>
    </row>
    <row r="63" spans="1:29" ht="18.75" x14ac:dyDescent="0.3">
      <c r="A63" s="242" t="s">
        <v>370</v>
      </c>
      <c r="B63" s="242"/>
      <c r="C63" s="242"/>
      <c r="D63" s="242"/>
      <c r="E63" s="242"/>
      <c r="F63" s="242"/>
      <c r="G63" s="242"/>
      <c r="H63" s="242"/>
      <c r="I63" s="242"/>
      <c r="J63" s="242"/>
      <c r="K63" s="242"/>
      <c r="L63" s="242"/>
      <c r="M63" s="242"/>
      <c r="N63" s="242"/>
      <c r="O63" s="242"/>
      <c r="P63" s="242"/>
      <c r="Q63" s="242"/>
      <c r="R63" s="242"/>
      <c r="S63" s="242"/>
      <c r="T63" s="242"/>
      <c r="U63" s="242"/>
      <c r="V63" s="242"/>
      <c r="W63" s="242"/>
    </row>
    <row r="64" spans="1:29" ht="18.75" x14ac:dyDescent="0.3">
      <c r="A64" s="242"/>
      <c r="B64" s="242"/>
      <c r="C64" s="242"/>
      <c r="D64" s="242"/>
      <c r="E64" s="242"/>
      <c r="F64" s="242"/>
      <c r="G64" s="242"/>
      <c r="H64" s="242"/>
      <c r="I64" s="242"/>
      <c r="J64" s="242"/>
      <c r="K64" s="242"/>
      <c r="L64" s="242"/>
      <c r="M64" s="242"/>
      <c r="N64" s="242"/>
      <c r="O64" s="242"/>
      <c r="P64" s="242"/>
      <c r="Q64" s="242"/>
      <c r="R64" s="242"/>
      <c r="S64" s="242"/>
      <c r="T64" s="242"/>
      <c r="U64" s="242"/>
      <c r="V64" s="242"/>
      <c r="W64" s="242"/>
    </row>
    <row r="65" spans="1:29" x14ac:dyDescent="0.25">
      <c r="A65" s="247" t="s">
        <v>394</v>
      </c>
      <c r="B65" s="247" t="s">
        <v>395</v>
      </c>
      <c r="C65" s="247" t="s">
        <v>371</v>
      </c>
      <c r="D65" s="264" t="s">
        <v>396</v>
      </c>
      <c r="E65" s="266"/>
      <c r="F65" s="266"/>
      <c r="G65" s="266"/>
      <c r="H65" s="266"/>
      <c r="I65" s="266"/>
      <c r="J65" s="266"/>
      <c r="K65" s="266"/>
      <c r="L65" s="266"/>
      <c r="M65" s="266"/>
      <c r="N65" s="266"/>
      <c r="O65" s="266"/>
      <c r="P65" s="266"/>
      <c r="Q65" s="266"/>
      <c r="R65" s="266"/>
      <c r="S65" s="266"/>
      <c r="T65" s="266"/>
      <c r="U65" s="266"/>
      <c r="V65" s="266"/>
      <c r="W65" s="265"/>
      <c r="X65" s="238" t="s">
        <v>373</v>
      </c>
      <c r="Y65" s="238" t="s">
        <v>374</v>
      </c>
      <c r="Z65" s="238" t="s">
        <v>375</v>
      </c>
      <c r="AA65" s="239" t="s">
        <v>376</v>
      </c>
      <c r="AB65" s="240" t="s">
        <v>377</v>
      </c>
      <c r="AC65" s="241" t="s">
        <v>378</v>
      </c>
    </row>
    <row r="66" spans="1:29" x14ac:dyDescent="0.25">
      <c r="A66" s="248" t="s">
        <v>394</v>
      </c>
      <c r="B66" s="248"/>
      <c r="C66" s="248" t="s">
        <v>371</v>
      </c>
      <c r="D66" s="89">
        <v>2012</v>
      </c>
      <c r="E66" s="89" t="s">
        <v>379</v>
      </c>
      <c r="F66" s="89" t="s">
        <v>380</v>
      </c>
      <c r="G66" s="89">
        <v>2013</v>
      </c>
      <c r="H66" s="89" t="s">
        <v>379</v>
      </c>
      <c r="I66" s="89" t="s">
        <v>380</v>
      </c>
      <c r="J66" s="89">
        <v>2014</v>
      </c>
      <c r="K66" s="89" t="s">
        <v>379</v>
      </c>
      <c r="L66" s="89" t="s">
        <v>380</v>
      </c>
      <c r="M66" s="89">
        <v>2015</v>
      </c>
      <c r="N66" s="89" t="s">
        <v>379</v>
      </c>
      <c r="O66" s="89" t="s">
        <v>380</v>
      </c>
      <c r="P66" s="89">
        <v>2016</v>
      </c>
      <c r="Q66" s="89">
        <v>2017</v>
      </c>
      <c r="R66" s="89">
        <v>2018</v>
      </c>
      <c r="S66" s="89">
        <v>2019</v>
      </c>
      <c r="T66" s="89">
        <v>2020</v>
      </c>
      <c r="U66" s="89">
        <v>2021</v>
      </c>
      <c r="V66" s="89">
        <v>2022</v>
      </c>
      <c r="W66" s="89" t="s">
        <v>381</v>
      </c>
      <c r="X66" s="238"/>
      <c r="Y66" s="238"/>
      <c r="Z66" s="238"/>
      <c r="AA66" s="239"/>
      <c r="AB66" s="240"/>
      <c r="AC66" s="241"/>
    </row>
    <row r="67" spans="1:29" ht="45" x14ac:dyDescent="0.25">
      <c r="A67" s="130"/>
      <c r="B67" s="110" t="s">
        <v>384</v>
      </c>
      <c r="C67" s="131">
        <v>0.4</v>
      </c>
      <c r="D67" s="132"/>
      <c r="E67" s="132"/>
      <c r="F67" s="98"/>
      <c r="G67" s="133">
        <v>0.4</v>
      </c>
      <c r="H67" s="133">
        <v>0.4</v>
      </c>
      <c r="I67" s="98">
        <f>+H67/G67</f>
        <v>1</v>
      </c>
      <c r="J67" s="133">
        <v>7.0000000000000007E-2</v>
      </c>
      <c r="K67" s="133">
        <v>5.5555555555555552E-2</v>
      </c>
      <c r="L67" s="98">
        <f>+K67/J67</f>
        <v>0.7936507936507935</v>
      </c>
      <c r="M67" s="133">
        <v>7.0000000000000007E-2</v>
      </c>
      <c r="N67" s="133">
        <v>7.0000000000000007E-2</v>
      </c>
      <c r="O67" s="133">
        <f>+N67/M67</f>
        <v>1</v>
      </c>
      <c r="P67" s="133">
        <v>7.0000000000000007E-2</v>
      </c>
      <c r="Q67" s="133">
        <v>7.0000000000000007E-2</v>
      </c>
      <c r="R67" s="133">
        <v>7.0000000000000007E-2</v>
      </c>
      <c r="S67" s="133">
        <v>7.0000000000000007E-2</v>
      </c>
      <c r="T67" s="133">
        <v>0.06</v>
      </c>
      <c r="U67" s="133">
        <v>0.06</v>
      </c>
      <c r="V67" s="133">
        <v>0.06</v>
      </c>
      <c r="W67" s="96">
        <f t="shared" ref="W67:W81" si="57">+D67+G67+J67+M67+P67+Q67+R67+S67+T67+U67+V67</f>
        <v>1.0000000000000004</v>
      </c>
      <c r="X67" s="133">
        <f>+X68</f>
        <v>0.46660000000000001</v>
      </c>
      <c r="Y67" s="133">
        <f>+Y68</f>
        <v>0.47000000000000003</v>
      </c>
      <c r="Z67" s="133">
        <f>+Z68</f>
        <v>-3.4000000000000141E-3</v>
      </c>
      <c r="AA67" s="133">
        <f>+AA68</f>
        <v>0.13320000000000001</v>
      </c>
      <c r="AB67" s="133">
        <f>+AB68</f>
        <v>0.39960000000000001</v>
      </c>
      <c r="AC67" s="134"/>
    </row>
    <row r="68" spans="1:29" ht="30" x14ac:dyDescent="0.25">
      <c r="A68" s="49" t="s">
        <v>435</v>
      </c>
      <c r="B68" s="59" t="s">
        <v>436</v>
      </c>
      <c r="C68" s="126">
        <v>1</v>
      </c>
      <c r="D68" s="43"/>
      <c r="E68" s="43"/>
      <c r="F68" s="98"/>
      <c r="G68" s="43">
        <v>0.4</v>
      </c>
      <c r="H68" s="43">
        <v>0.4</v>
      </c>
      <c r="I68" s="93">
        <f>+H68/G68</f>
        <v>1</v>
      </c>
      <c r="J68" s="43">
        <v>6.6600000000000006E-2</v>
      </c>
      <c r="K68" s="43">
        <v>7.0000000000000007E-2</v>
      </c>
      <c r="L68" s="93">
        <f>+K68/J68</f>
        <v>1.0510510510510511</v>
      </c>
      <c r="M68" s="43">
        <v>6.6600000000000006E-2</v>
      </c>
      <c r="N68" s="43">
        <v>6.6600000000000006E-2</v>
      </c>
      <c r="O68" s="43">
        <f>+N68/M68</f>
        <v>1</v>
      </c>
      <c r="P68" s="43">
        <v>6.6600000000000006E-2</v>
      </c>
      <c r="Q68" s="43">
        <v>6.6600000000000006E-2</v>
      </c>
      <c r="R68" s="43">
        <v>6.6600000000000006E-2</v>
      </c>
      <c r="S68" s="43">
        <v>6.6600000000000006E-2</v>
      </c>
      <c r="T68" s="43">
        <v>6.6600000000000006E-2</v>
      </c>
      <c r="U68" s="43">
        <v>6.6600000000000006E-2</v>
      </c>
      <c r="V68" s="43">
        <v>6.6600000000000006E-2</v>
      </c>
      <c r="W68" s="96">
        <f t="shared" si="57"/>
        <v>0.99939999999999996</v>
      </c>
      <c r="X68" s="93">
        <f>+D68+G68+J68</f>
        <v>0.46660000000000001</v>
      </c>
      <c r="Y68" s="93">
        <f>+E68+H68+K68</f>
        <v>0.47000000000000003</v>
      </c>
      <c r="Z68" s="93">
        <f t="shared" ref="Z68" si="58">+X68-Y68</f>
        <v>-3.4000000000000141E-3</v>
      </c>
      <c r="AA68" s="93">
        <f t="shared" ref="AA68" si="59">+M68+P68</f>
        <v>0.13320000000000001</v>
      </c>
      <c r="AB68" s="93">
        <f t="shared" ref="AB68" si="60">+Q68+R68+S68+T68+U68+V68</f>
        <v>0.39960000000000001</v>
      </c>
      <c r="AC68" s="97" t="s">
        <v>437</v>
      </c>
    </row>
    <row r="69" spans="1:29" ht="45" x14ac:dyDescent="0.25">
      <c r="A69" s="109"/>
      <c r="B69" s="110" t="s">
        <v>438</v>
      </c>
      <c r="C69" s="131">
        <v>0.3</v>
      </c>
      <c r="D69" s="98">
        <f>+D70*$C$70+D71*$C$71+D72*$C$72</f>
        <v>0.4</v>
      </c>
      <c r="E69" s="98">
        <f>+E70*$C$70+E71*$C$71+E72*$C$72</f>
        <v>0.3</v>
      </c>
      <c r="F69" s="98">
        <f t="shared" ref="F69:F70" si="61">+E69/D69</f>
        <v>0.74999999999999989</v>
      </c>
      <c r="G69" s="98">
        <f t="shared" ref="G69:V69" si="62">+G70*$C$70+G71*$C$71+G72*$C$72</f>
        <v>0.15</v>
      </c>
      <c r="H69" s="98">
        <f t="shared" si="62"/>
        <v>0.15</v>
      </c>
      <c r="I69" s="98">
        <f>+H69/G69</f>
        <v>1</v>
      </c>
      <c r="J69" s="98">
        <f t="shared" si="62"/>
        <v>4.9979999999999997E-2</v>
      </c>
      <c r="K69" s="98">
        <f t="shared" si="62"/>
        <v>5.1000000000000004E-2</v>
      </c>
      <c r="L69" s="98">
        <f>+K69/J69</f>
        <v>1.0204081632653064</v>
      </c>
      <c r="M69" s="98">
        <f t="shared" si="62"/>
        <v>4.9979999999999997E-2</v>
      </c>
      <c r="N69" s="98">
        <f t="shared" si="62"/>
        <v>4.9979999999999997E-2</v>
      </c>
      <c r="O69" s="133">
        <f>+N69/M69</f>
        <v>1</v>
      </c>
      <c r="P69" s="98">
        <f t="shared" si="62"/>
        <v>4.9979999999999997E-2</v>
      </c>
      <c r="Q69" s="98">
        <f t="shared" si="62"/>
        <v>4.9979999999999997E-2</v>
      </c>
      <c r="R69" s="98">
        <f t="shared" si="62"/>
        <v>4.9979999999999997E-2</v>
      </c>
      <c r="S69" s="98">
        <f t="shared" si="62"/>
        <v>4.9979999999999997E-2</v>
      </c>
      <c r="T69" s="98">
        <f t="shared" si="62"/>
        <v>4.9979999999999997E-2</v>
      </c>
      <c r="U69" s="98">
        <f t="shared" si="62"/>
        <v>4.9979999999999997E-2</v>
      </c>
      <c r="V69" s="98">
        <f t="shared" si="62"/>
        <v>4.9979999999999997E-2</v>
      </c>
      <c r="W69" s="96">
        <f t="shared" si="57"/>
        <v>0.99982000000000026</v>
      </c>
      <c r="X69" s="98">
        <f t="shared" ref="X69:AB69" si="63">+X70*$C$70+X71*$C$71+X72*$C$72</f>
        <v>0.59997999999999996</v>
      </c>
      <c r="Y69" s="98">
        <f t="shared" si="63"/>
        <v>0.501</v>
      </c>
      <c r="Z69" s="98">
        <f t="shared" si="63"/>
        <v>9.8980000000000012E-2</v>
      </c>
      <c r="AA69" s="98">
        <f t="shared" si="63"/>
        <v>9.9959999999999993E-2</v>
      </c>
      <c r="AB69" s="98">
        <f t="shared" si="63"/>
        <v>0.29987999999999998</v>
      </c>
      <c r="AC69" s="112"/>
    </row>
    <row r="70" spans="1:29" ht="45" hidden="1" customHeight="1" x14ac:dyDescent="0.25">
      <c r="A70" s="49" t="s">
        <v>439</v>
      </c>
      <c r="B70" s="59" t="s">
        <v>48</v>
      </c>
      <c r="C70" s="126">
        <v>0.4</v>
      </c>
      <c r="D70" s="43">
        <v>1</v>
      </c>
      <c r="E70" s="43">
        <v>0</v>
      </c>
      <c r="F70" s="98">
        <f t="shared" si="61"/>
        <v>0</v>
      </c>
      <c r="G70" s="43"/>
      <c r="H70" s="45"/>
      <c r="I70" s="93" t="e">
        <f t="shared" ref="I70:I72" si="64">+H70/G70</f>
        <v>#DIV/0!</v>
      </c>
      <c r="J70" s="43"/>
      <c r="K70" s="43"/>
      <c r="L70" s="93"/>
      <c r="M70" s="43"/>
      <c r="N70" s="43"/>
      <c r="O70" s="43"/>
      <c r="P70" s="43"/>
      <c r="Q70" s="43"/>
      <c r="R70" s="43"/>
      <c r="S70" s="43"/>
      <c r="T70" s="43"/>
      <c r="U70" s="43"/>
      <c r="V70" s="43"/>
      <c r="W70" s="96">
        <f t="shared" si="57"/>
        <v>1</v>
      </c>
      <c r="X70" s="93">
        <f t="shared" ref="X70:Y72" si="65">+D70+G70+J70</f>
        <v>1</v>
      </c>
      <c r="Y70" s="93">
        <f t="shared" si="65"/>
        <v>0</v>
      </c>
      <c r="Z70" s="93">
        <f t="shared" ref="Z70:Z72" si="66">+X70-Y70</f>
        <v>1</v>
      </c>
      <c r="AA70" s="93">
        <f t="shared" ref="AA70:AA72" si="67">+M70+P70</f>
        <v>0</v>
      </c>
      <c r="AB70" s="93">
        <f t="shared" ref="AB70:AB72" si="68">+Q70+R70+S70+T70+U70+V70</f>
        <v>0</v>
      </c>
      <c r="AC70" s="97"/>
    </row>
    <row r="71" spans="1:29" ht="69.75" customHeight="1" x14ac:dyDescent="0.25">
      <c r="A71" s="49" t="s">
        <v>440</v>
      </c>
      <c r="B71" s="59" t="s">
        <v>51</v>
      </c>
      <c r="C71" s="126">
        <v>0.3</v>
      </c>
      <c r="D71" s="43"/>
      <c r="E71" s="43">
        <v>1</v>
      </c>
      <c r="F71" s="98"/>
      <c r="G71" s="43">
        <v>0.4</v>
      </c>
      <c r="H71" s="43">
        <v>0.4</v>
      </c>
      <c r="I71" s="93">
        <f t="shared" si="64"/>
        <v>1</v>
      </c>
      <c r="J71" s="43">
        <v>6.6600000000000006E-2</v>
      </c>
      <c r="K71" s="43">
        <v>7.0000000000000007E-2</v>
      </c>
      <c r="L71" s="93">
        <f t="shared" ref="L71:L72" si="69">+K71/J71</f>
        <v>1.0510510510510511</v>
      </c>
      <c r="M71" s="43">
        <v>6.6600000000000006E-2</v>
      </c>
      <c r="N71" s="43">
        <v>6.6600000000000006E-2</v>
      </c>
      <c r="O71" s="43">
        <f t="shared" ref="O71:O72" si="70">+N71/M71</f>
        <v>1</v>
      </c>
      <c r="P71" s="43">
        <v>6.6600000000000006E-2</v>
      </c>
      <c r="Q71" s="43">
        <v>6.6600000000000006E-2</v>
      </c>
      <c r="R71" s="43">
        <v>6.6600000000000006E-2</v>
      </c>
      <c r="S71" s="43">
        <v>6.6600000000000006E-2</v>
      </c>
      <c r="T71" s="43">
        <v>6.6600000000000006E-2</v>
      </c>
      <c r="U71" s="43">
        <v>6.6600000000000006E-2</v>
      </c>
      <c r="V71" s="43">
        <v>6.6600000000000006E-2</v>
      </c>
      <c r="W71" s="96">
        <f t="shared" si="57"/>
        <v>0.99939999999999996</v>
      </c>
      <c r="X71" s="93">
        <f t="shared" si="65"/>
        <v>0.46660000000000001</v>
      </c>
      <c r="Y71" s="93">
        <f t="shared" si="65"/>
        <v>1.47</v>
      </c>
      <c r="Z71" s="93">
        <f t="shared" si="66"/>
        <v>-1.0034000000000001</v>
      </c>
      <c r="AA71" s="93">
        <f t="shared" si="67"/>
        <v>0.13320000000000001</v>
      </c>
      <c r="AB71" s="93">
        <f t="shared" si="68"/>
        <v>0.39960000000000001</v>
      </c>
      <c r="AC71" s="97" t="s">
        <v>410</v>
      </c>
    </row>
    <row r="72" spans="1:29" ht="45" x14ac:dyDescent="0.25">
      <c r="A72" s="49" t="s">
        <v>441</v>
      </c>
      <c r="B72" s="59" t="s">
        <v>56</v>
      </c>
      <c r="C72" s="126">
        <v>0.3</v>
      </c>
      <c r="D72" s="45"/>
      <c r="E72" s="45"/>
      <c r="F72" s="98"/>
      <c r="G72" s="43">
        <v>0.1</v>
      </c>
      <c r="H72" s="43">
        <v>0.1</v>
      </c>
      <c r="I72" s="93">
        <f t="shared" si="64"/>
        <v>1</v>
      </c>
      <c r="J72" s="43">
        <v>0.1</v>
      </c>
      <c r="K72" s="43">
        <v>0.1</v>
      </c>
      <c r="L72" s="93">
        <f t="shared" si="69"/>
        <v>1</v>
      </c>
      <c r="M72" s="43">
        <v>0.1</v>
      </c>
      <c r="N72" s="43">
        <v>0.1</v>
      </c>
      <c r="O72" s="43">
        <f t="shared" si="70"/>
        <v>1</v>
      </c>
      <c r="P72" s="43">
        <v>0.1</v>
      </c>
      <c r="Q72" s="43">
        <v>0.1</v>
      </c>
      <c r="R72" s="43">
        <v>0.1</v>
      </c>
      <c r="S72" s="43">
        <v>0.1</v>
      </c>
      <c r="T72" s="43">
        <v>0.1</v>
      </c>
      <c r="U72" s="43">
        <v>0.1</v>
      </c>
      <c r="V72" s="43">
        <v>0.1</v>
      </c>
      <c r="W72" s="96">
        <f t="shared" si="57"/>
        <v>0.99999999999999989</v>
      </c>
      <c r="X72" s="93">
        <f t="shared" si="65"/>
        <v>0.2</v>
      </c>
      <c r="Y72" s="93">
        <f t="shared" si="65"/>
        <v>0.2</v>
      </c>
      <c r="Z72" s="93">
        <f t="shared" si="66"/>
        <v>0</v>
      </c>
      <c r="AA72" s="93">
        <f t="shared" si="67"/>
        <v>0.2</v>
      </c>
      <c r="AB72" s="93">
        <f t="shared" si="68"/>
        <v>0.6</v>
      </c>
      <c r="AC72" s="97" t="s">
        <v>410</v>
      </c>
    </row>
    <row r="73" spans="1:29" ht="45" x14ac:dyDescent="0.25">
      <c r="A73" s="109"/>
      <c r="B73" s="110" t="s">
        <v>442</v>
      </c>
      <c r="C73" s="131">
        <v>0.15</v>
      </c>
      <c r="D73" s="98">
        <f>+D74*$C$74+D75*$C$75+D76*$C$76+D77*$C$77+D78*$C$78</f>
        <v>0</v>
      </c>
      <c r="E73" s="98">
        <f>+E74*$C$74+E75*$C$75+E76*$C$76+E77*$C$77+E78*$C$78</f>
        <v>0</v>
      </c>
      <c r="F73" s="98"/>
      <c r="G73" s="98">
        <f t="shared" ref="G73:V73" si="71">+G74*$C$74+G75*$C$75+G76*$C$76+G77*$C$77+G78*$C$78</f>
        <v>0.2</v>
      </c>
      <c r="H73" s="98">
        <f t="shared" si="71"/>
        <v>0.2</v>
      </c>
      <c r="I73" s="98">
        <f>+H73/G73</f>
        <v>1</v>
      </c>
      <c r="J73" s="98">
        <f t="shared" si="71"/>
        <v>0.19500000000000001</v>
      </c>
      <c r="K73" s="98">
        <f t="shared" si="71"/>
        <v>0.19500000000000001</v>
      </c>
      <c r="L73" s="98">
        <f>+K73/J73</f>
        <v>1</v>
      </c>
      <c r="M73" s="98">
        <f t="shared" si="71"/>
        <v>9.3749999999999997E-3</v>
      </c>
      <c r="N73" s="98">
        <f t="shared" si="71"/>
        <v>9.3749999999999997E-3</v>
      </c>
      <c r="O73" s="133">
        <f>+N73/M73</f>
        <v>1</v>
      </c>
      <c r="P73" s="98">
        <f t="shared" si="71"/>
        <v>3.5089285714285712E-2</v>
      </c>
      <c r="Q73" s="98">
        <f t="shared" si="71"/>
        <v>3.5089285714285712E-2</v>
      </c>
      <c r="R73" s="98">
        <f t="shared" si="71"/>
        <v>3.5089285714285712E-2</v>
      </c>
      <c r="S73" s="98">
        <f t="shared" si="71"/>
        <v>3.5089285714285712E-2</v>
      </c>
      <c r="T73" s="98">
        <f t="shared" si="71"/>
        <v>3.5089285714285712E-2</v>
      </c>
      <c r="U73" s="98">
        <f t="shared" si="71"/>
        <v>3.5089285714285712E-2</v>
      </c>
      <c r="V73" s="98">
        <f t="shared" si="71"/>
        <v>0.38508928571428569</v>
      </c>
      <c r="W73" s="96">
        <f t="shared" si="57"/>
        <v>1</v>
      </c>
      <c r="X73" s="98">
        <f t="shared" ref="X73:AB73" si="72">+X74*$C$74+X75*$C$75+X76*$C$76+X77*$C$77+X78*$C$78</f>
        <v>0.39500000000000002</v>
      </c>
      <c r="Y73" s="98">
        <f t="shared" si="72"/>
        <v>0.39500000000000002</v>
      </c>
      <c r="Z73" s="98">
        <f t="shared" si="72"/>
        <v>0</v>
      </c>
      <c r="AA73" s="98">
        <f t="shared" si="72"/>
        <v>4.4464285714285713E-2</v>
      </c>
      <c r="AB73" s="98">
        <f t="shared" si="72"/>
        <v>0.56053571428571436</v>
      </c>
      <c r="AC73" s="112"/>
    </row>
    <row r="74" spans="1:29" ht="60" hidden="1" customHeight="1" x14ac:dyDescent="0.25">
      <c r="A74" s="49" t="s">
        <v>443</v>
      </c>
      <c r="B74" s="59" t="s">
        <v>60</v>
      </c>
      <c r="C74" s="126">
        <v>0.2</v>
      </c>
      <c r="D74" s="43"/>
      <c r="E74" s="43"/>
      <c r="F74" s="98"/>
      <c r="G74" s="43">
        <v>1</v>
      </c>
      <c r="H74" s="43">
        <v>1</v>
      </c>
      <c r="I74" s="93">
        <f t="shared" ref="I74:I78" si="73">+H74/G74</f>
        <v>1</v>
      </c>
      <c r="J74" s="43"/>
      <c r="K74" s="43"/>
      <c r="L74" s="93"/>
      <c r="M74" s="43"/>
      <c r="N74" s="43"/>
      <c r="O74" s="43"/>
      <c r="P74" s="43"/>
      <c r="Q74" s="43"/>
      <c r="R74" s="43"/>
      <c r="S74" s="43"/>
      <c r="T74" s="43"/>
      <c r="U74" s="43"/>
      <c r="V74" s="43"/>
      <c r="W74" s="96">
        <f t="shared" si="57"/>
        <v>1</v>
      </c>
      <c r="X74" s="93">
        <f>+D74+G74+J74</f>
        <v>1</v>
      </c>
      <c r="Y74" s="93">
        <f>+E74+H74+K74</f>
        <v>1</v>
      </c>
      <c r="Z74" s="93">
        <f t="shared" ref="Z74" si="74">+X74-Y74</f>
        <v>0</v>
      </c>
      <c r="AA74" s="93">
        <f t="shared" ref="AA74" si="75">+M74+P74</f>
        <v>0</v>
      </c>
      <c r="AB74" s="93">
        <f t="shared" ref="AB74" si="76">+Q74+R74+S74+T74+U74+V74</f>
        <v>0</v>
      </c>
      <c r="AC74" s="97"/>
    </row>
    <row r="75" spans="1:29" ht="48" hidden="1" customHeight="1" x14ac:dyDescent="0.25">
      <c r="A75" s="49" t="s">
        <v>444</v>
      </c>
      <c r="B75" s="59" t="s">
        <v>445</v>
      </c>
      <c r="C75" s="126">
        <v>0</v>
      </c>
      <c r="D75" s="43"/>
      <c r="E75" s="43"/>
      <c r="F75" s="98"/>
      <c r="G75" s="43"/>
      <c r="H75" s="45"/>
      <c r="I75" s="93" t="e">
        <f t="shared" si="73"/>
        <v>#DIV/0!</v>
      </c>
      <c r="J75" s="43"/>
      <c r="K75" s="43"/>
      <c r="L75" s="93"/>
      <c r="M75" s="43"/>
      <c r="N75" s="43"/>
      <c r="O75" s="43"/>
      <c r="P75" s="116"/>
      <c r="Q75" s="116"/>
      <c r="R75" s="116"/>
      <c r="S75" s="116"/>
      <c r="T75" s="116"/>
      <c r="U75" s="116"/>
      <c r="V75" s="116"/>
      <c r="W75" s="96">
        <f t="shared" si="57"/>
        <v>0</v>
      </c>
      <c r="X75" s="116"/>
      <c r="Y75" s="116"/>
      <c r="Z75" s="116"/>
      <c r="AA75" s="116"/>
      <c r="AB75" s="116"/>
      <c r="AC75" s="135"/>
    </row>
    <row r="76" spans="1:29" ht="63.75" customHeight="1" x14ac:dyDescent="0.25">
      <c r="A76" s="49" t="s">
        <v>446</v>
      </c>
      <c r="B76" s="59" t="s">
        <v>64</v>
      </c>
      <c r="C76" s="126">
        <v>0.15</v>
      </c>
      <c r="D76" s="43"/>
      <c r="E76" s="43"/>
      <c r="F76" s="98"/>
      <c r="G76" s="43"/>
      <c r="H76" s="45"/>
      <c r="I76" s="93" t="e">
        <f t="shared" si="73"/>
        <v>#DIV/0!</v>
      </c>
      <c r="J76" s="43">
        <v>0.5</v>
      </c>
      <c r="K76" s="43">
        <v>0.5</v>
      </c>
      <c r="L76" s="93">
        <f t="shared" ref="L76:L78" si="77">+K76/J76</f>
        <v>1</v>
      </c>
      <c r="M76" s="43">
        <v>6.25E-2</v>
      </c>
      <c r="N76" s="43">
        <v>6.25E-2</v>
      </c>
      <c r="O76" s="43">
        <f>+N76/M76</f>
        <v>1</v>
      </c>
      <c r="P76" s="43">
        <v>6.25E-2</v>
      </c>
      <c r="Q76" s="43">
        <v>6.25E-2</v>
      </c>
      <c r="R76" s="43">
        <v>6.25E-2</v>
      </c>
      <c r="S76" s="43">
        <v>6.25E-2</v>
      </c>
      <c r="T76" s="43">
        <v>6.25E-2</v>
      </c>
      <c r="U76" s="43">
        <v>6.25E-2</v>
      </c>
      <c r="V76" s="43">
        <v>6.25E-2</v>
      </c>
      <c r="W76" s="96">
        <f t="shared" si="57"/>
        <v>1</v>
      </c>
      <c r="X76" s="93">
        <f t="shared" ref="X76:Y78" si="78">+D76+G76+J76</f>
        <v>0.5</v>
      </c>
      <c r="Y76" s="93">
        <f t="shared" si="78"/>
        <v>0.5</v>
      </c>
      <c r="Z76" s="93">
        <f t="shared" ref="Z76:Z78" si="79">+X76-Y76</f>
        <v>0</v>
      </c>
      <c r="AA76" s="93">
        <f t="shared" ref="AA76:AA78" si="80">+M76+P76</f>
        <v>0.125</v>
      </c>
      <c r="AB76" s="93">
        <f t="shared" ref="AB76:AB78" si="81">+Q76+R76+S76+T76+U76+V76</f>
        <v>0.375</v>
      </c>
      <c r="AC76" s="97" t="s">
        <v>447</v>
      </c>
    </row>
    <row r="77" spans="1:29" ht="29.25" hidden="1" customHeight="1" x14ac:dyDescent="0.25">
      <c r="A77" s="49" t="s">
        <v>448</v>
      </c>
      <c r="B77" s="59" t="s">
        <v>67</v>
      </c>
      <c r="C77" s="126">
        <v>0.35</v>
      </c>
      <c r="D77" s="43"/>
      <c r="E77" s="43"/>
      <c r="F77" s="98"/>
      <c r="G77" s="43"/>
      <c r="H77" s="45"/>
      <c r="I77" s="93" t="e">
        <f t="shared" si="73"/>
        <v>#DIV/0!</v>
      </c>
      <c r="J77" s="43"/>
      <c r="K77" s="43"/>
      <c r="L77" s="93"/>
      <c r="M77" s="43"/>
      <c r="N77" s="43"/>
      <c r="O77" s="43"/>
      <c r="P77" s="43"/>
      <c r="Q77" s="43"/>
      <c r="R77" s="43"/>
      <c r="S77" s="43"/>
      <c r="T77" s="43"/>
      <c r="U77" s="43"/>
      <c r="V77" s="43">
        <v>1</v>
      </c>
      <c r="W77" s="96">
        <f t="shared" si="57"/>
        <v>1</v>
      </c>
      <c r="X77" s="93">
        <f t="shared" si="78"/>
        <v>0</v>
      </c>
      <c r="Y77" s="93">
        <f t="shared" si="78"/>
        <v>0</v>
      </c>
      <c r="Z77" s="93">
        <f t="shared" si="79"/>
        <v>0</v>
      </c>
      <c r="AA77" s="93">
        <f t="shared" si="80"/>
        <v>0</v>
      </c>
      <c r="AB77" s="93">
        <f t="shared" si="81"/>
        <v>1</v>
      </c>
      <c r="AC77" s="97" t="s">
        <v>449</v>
      </c>
    </row>
    <row r="78" spans="1:29" ht="60" hidden="1" x14ac:dyDescent="0.25">
      <c r="A78" s="49" t="s">
        <v>450</v>
      </c>
      <c r="B78" s="114" t="s">
        <v>451</v>
      </c>
      <c r="C78" s="126">
        <v>0.3</v>
      </c>
      <c r="D78" s="43"/>
      <c r="E78" s="43"/>
      <c r="F78" s="98"/>
      <c r="G78" s="43"/>
      <c r="H78" s="45"/>
      <c r="I78" s="93" t="e">
        <f t="shared" si="73"/>
        <v>#DIV/0!</v>
      </c>
      <c r="J78" s="45">
        <v>0.4</v>
      </c>
      <c r="K78" s="45">
        <v>0.4</v>
      </c>
      <c r="L78" s="93">
        <f t="shared" si="77"/>
        <v>1</v>
      </c>
      <c r="M78" s="45"/>
      <c r="N78" s="45"/>
      <c r="O78" s="45"/>
      <c r="P78" s="45">
        <v>8.5714285714285715E-2</v>
      </c>
      <c r="Q78" s="45">
        <v>8.5714285714285715E-2</v>
      </c>
      <c r="R78" s="45">
        <v>8.5714285714285715E-2</v>
      </c>
      <c r="S78" s="45">
        <v>8.5714285714285715E-2</v>
      </c>
      <c r="T78" s="45">
        <v>8.5714285714285715E-2</v>
      </c>
      <c r="U78" s="45">
        <v>8.5714285714285715E-2</v>
      </c>
      <c r="V78" s="45">
        <v>8.5714285714285715E-2</v>
      </c>
      <c r="W78" s="96">
        <f t="shared" si="57"/>
        <v>1.0000000000000002</v>
      </c>
      <c r="X78" s="93">
        <f t="shared" si="78"/>
        <v>0.4</v>
      </c>
      <c r="Y78" s="93">
        <f t="shared" si="78"/>
        <v>0.4</v>
      </c>
      <c r="Z78" s="93">
        <f t="shared" si="79"/>
        <v>0</v>
      </c>
      <c r="AA78" s="93">
        <f t="shared" si="80"/>
        <v>8.5714285714285715E-2</v>
      </c>
      <c r="AB78" s="93">
        <f t="shared" si="81"/>
        <v>0.51428571428571435</v>
      </c>
      <c r="AC78" s="97" t="s">
        <v>452</v>
      </c>
    </row>
    <row r="79" spans="1:29" ht="45" x14ac:dyDescent="0.25">
      <c r="A79" s="109"/>
      <c r="B79" s="136" t="s">
        <v>453</v>
      </c>
      <c r="C79" s="131">
        <v>0.15</v>
      </c>
      <c r="D79" s="98">
        <f>+D80*$C$80+D81*$C$81</f>
        <v>0</v>
      </c>
      <c r="E79" s="98">
        <f>+E80*$C$80+E81*$C$81</f>
        <v>0</v>
      </c>
      <c r="F79" s="98"/>
      <c r="G79" s="98">
        <f t="shared" ref="G79:V79" si="82">+G80*$C$80+G81*$C$81</f>
        <v>0.27999999999999997</v>
      </c>
      <c r="H79" s="98">
        <f t="shared" si="82"/>
        <v>0.27999999999999997</v>
      </c>
      <c r="I79" s="98">
        <f>+H79/G79</f>
        <v>1</v>
      </c>
      <c r="J79" s="98">
        <f t="shared" si="82"/>
        <v>4.6620000000000002E-2</v>
      </c>
      <c r="K79" s="98">
        <f t="shared" si="82"/>
        <v>4.9000000000000002E-2</v>
      </c>
      <c r="L79" s="98">
        <f>+K79/J79</f>
        <v>1.0510510510510511</v>
      </c>
      <c r="M79" s="98">
        <f t="shared" si="82"/>
        <v>4.6620000000000002E-2</v>
      </c>
      <c r="N79" s="98">
        <f t="shared" si="82"/>
        <v>4.6620000000000002E-2</v>
      </c>
      <c r="O79" s="133">
        <f>+N79/M79</f>
        <v>1</v>
      </c>
      <c r="P79" s="98">
        <f t="shared" si="82"/>
        <v>0.34661999999999998</v>
      </c>
      <c r="Q79" s="98">
        <f t="shared" si="82"/>
        <v>4.6620000000000002E-2</v>
      </c>
      <c r="R79" s="98">
        <f t="shared" si="82"/>
        <v>4.6620000000000002E-2</v>
      </c>
      <c r="S79" s="98">
        <f t="shared" si="82"/>
        <v>4.6620000000000002E-2</v>
      </c>
      <c r="T79" s="98">
        <f t="shared" si="82"/>
        <v>4.6620000000000002E-2</v>
      </c>
      <c r="U79" s="98">
        <f t="shared" si="82"/>
        <v>4.6620000000000002E-2</v>
      </c>
      <c r="V79" s="98">
        <f t="shared" si="82"/>
        <v>4.6620000000000002E-2</v>
      </c>
      <c r="W79" s="96">
        <f t="shared" si="57"/>
        <v>0.99957999999999991</v>
      </c>
      <c r="X79" s="98">
        <f t="shared" ref="X79:AB79" si="83">+X80*$C$80+X81*$C$81</f>
        <v>0.32661999999999997</v>
      </c>
      <c r="Y79" s="98">
        <f t="shared" si="83"/>
        <v>0.32900000000000001</v>
      </c>
      <c r="Z79" s="98">
        <f t="shared" si="83"/>
        <v>-2.3800000000000097E-3</v>
      </c>
      <c r="AA79" s="98">
        <f t="shared" si="83"/>
        <v>0.39323999999999998</v>
      </c>
      <c r="AB79" s="98">
        <f t="shared" si="83"/>
        <v>0.27971999999999997</v>
      </c>
      <c r="AC79" s="112"/>
    </row>
    <row r="80" spans="1:29" ht="45" x14ac:dyDescent="0.25">
      <c r="A80" s="49" t="s">
        <v>454</v>
      </c>
      <c r="B80" s="59" t="s">
        <v>455</v>
      </c>
      <c r="C80" s="126">
        <v>0.7</v>
      </c>
      <c r="D80" s="43"/>
      <c r="E80" s="43"/>
      <c r="F80" s="98"/>
      <c r="G80" s="43">
        <v>0.4</v>
      </c>
      <c r="H80" s="43">
        <v>0.4</v>
      </c>
      <c r="I80" s="93">
        <f t="shared" ref="I80:I81" si="84">+H80/G80</f>
        <v>1</v>
      </c>
      <c r="J80" s="43">
        <v>6.6600000000000006E-2</v>
      </c>
      <c r="K80" s="43">
        <v>7.0000000000000007E-2</v>
      </c>
      <c r="L80" s="93">
        <f t="shared" ref="L80" si="85">+K80/J80</f>
        <v>1.0510510510510511</v>
      </c>
      <c r="M80" s="43">
        <v>6.6600000000000006E-2</v>
      </c>
      <c r="N80" s="43">
        <v>6.6600000000000006E-2</v>
      </c>
      <c r="O80" s="43">
        <f>+N80/M80</f>
        <v>1</v>
      </c>
      <c r="P80" s="43">
        <v>6.6600000000000006E-2</v>
      </c>
      <c r="Q80" s="43">
        <v>6.6600000000000006E-2</v>
      </c>
      <c r="R80" s="43">
        <v>6.6600000000000006E-2</v>
      </c>
      <c r="S80" s="43">
        <v>6.6600000000000006E-2</v>
      </c>
      <c r="T80" s="43">
        <v>6.6600000000000006E-2</v>
      </c>
      <c r="U80" s="43">
        <v>6.6600000000000006E-2</v>
      </c>
      <c r="V80" s="43">
        <v>6.6600000000000006E-2</v>
      </c>
      <c r="W80" s="96">
        <f t="shared" si="57"/>
        <v>0.99939999999999996</v>
      </c>
      <c r="X80" s="93">
        <f t="shared" ref="X80:Y82" si="86">+D80+G80+J80</f>
        <v>0.46660000000000001</v>
      </c>
      <c r="Y80" s="93">
        <f t="shared" si="86"/>
        <v>0.47000000000000003</v>
      </c>
      <c r="Z80" s="93">
        <f t="shared" ref="Z80:Z82" si="87">+X80-Y80</f>
        <v>-3.4000000000000141E-3</v>
      </c>
      <c r="AA80" s="93">
        <f t="shared" ref="AA80:AA82" si="88">+M80+P80</f>
        <v>0.13320000000000001</v>
      </c>
      <c r="AB80" s="93">
        <f t="shared" ref="AB80:AB82" si="89">+Q80+R80+S80+T80+U80+V80</f>
        <v>0.39960000000000001</v>
      </c>
      <c r="AC80" s="97" t="s">
        <v>410</v>
      </c>
    </row>
    <row r="81" spans="1:29" ht="60" hidden="1" customHeight="1" x14ac:dyDescent="0.25">
      <c r="A81" s="49" t="s">
        <v>456</v>
      </c>
      <c r="B81" s="59" t="s">
        <v>79</v>
      </c>
      <c r="C81" s="126">
        <v>0.3</v>
      </c>
      <c r="D81" s="43"/>
      <c r="E81" s="43"/>
      <c r="F81" s="98"/>
      <c r="G81" s="43"/>
      <c r="H81" s="45"/>
      <c r="I81" s="93" t="e">
        <f t="shared" si="84"/>
        <v>#DIV/0!</v>
      </c>
      <c r="J81" s="43"/>
      <c r="K81" s="43"/>
      <c r="L81" s="93"/>
      <c r="M81" s="43"/>
      <c r="N81" s="43"/>
      <c r="O81" s="43"/>
      <c r="P81" s="43">
        <v>1</v>
      </c>
      <c r="Q81" s="43"/>
      <c r="R81" s="43"/>
      <c r="S81" s="43"/>
      <c r="T81" s="43"/>
      <c r="U81" s="43"/>
      <c r="V81" s="43"/>
      <c r="W81" s="96">
        <f t="shared" si="57"/>
        <v>1</v>
      </c>
      <c r="X81" s="93">
        <f t="shared" si="86"/>
        <v>0</v>
      </c>
      <c r="Y81" s="93">
        <f t="shared" si="86"/>
        <v>0</v>
      </c>
      <c r="Z81" s="93">
        <f t="shared" si="87"/>
        <v>0</v>
      </c>
      <c r="AA81" s="93">
        <f t="shared" si="88"/>
        <v>1</v>
      </c>
      <c r="AB81" s="93">
        <f t="shared" si="89"/>
        <v>0</v>
      </c>
      <c r="AC81" s="97" t="s">
        <v>410</v>
      </c>
    </row>
    <row r="82" spans="1:29" ht="15" customHeight="1" x14ac:dyDescent="0.25">
      <c r="A82" s="49"/>
      <c r="B82" s="25"/>
      <c r="C82" s="115"/>
      <c r="D82" s="43"/>
      <c r="E82" s="43"/>
      <c r="F82" s="43"/>
      <c r="G82" s="43"/>
      <c r="H82" s="137"/>
      <c r="I82" s="43"/>
      <c r="J82" s="43"/>
      <c r="K82" s="43"/>
      <c r="L82" s="43"/>
      <c r="M82" s="43"/>
      <c r="N82" s="43"/>
      <c r="O82" s="43"/>
      <c r="P82" s="43"/>
      <c r="Q82" s="43"/>
      <c r="R82" s="43"/>
      <c r="S82" s="43"/>
      <c r="T82" s="43"/>
      <c r="U82" s="43"/>
      <c r="V82" s="43"/>
      <c r="W82" s="138"/>
      <c r="X82" s="93">
        <f t="shared" si="86"/>
        <v>0</v>
      </c>
      <c r="Y82" s="93">
        <f t="shared" si="86"/>
        <v>0</v>
      </c>
      <c r="Z82" s="93">
        <f t="shared" si="87"/>
        <v>0</v>
      </c>
      <c r="AA82" s="93">
        <f t="shared" si="88"/>
        <v>0</v>
      </c>
      <c r="AB82" s="93">
        <f t="shared" si="89"/>
        <v>0</v>
      </c>
      <c r="AC82" s="97"/>
    </row>
    <row r="83" spans="1:29" x14ac:dyDescent="0.25">
      <c r="A83" s="13"/>
      <c r="B83" s="139" t="s">
        <v>381</v>
      </c>
      <c r="C83" s="115"/>
      <c r="D83" s="267"/>
      <c r="E83" s="268"/>
      <c r="F83" s="268"/>
      <c r="G83" s="269"/>
      <c r="H83" s="269"/>
      <c r="I83" s="269"/>
      <c r="J83" s="269"/>
      <c r="K83" s="269"/>
      <c r="L83" s="269"/>
      <c r="M83" s="269"/>
      <c r="N83" s="269"/>
      <c r="O83" s="269"/>
      <c r="P83" s="269"/>
      <c r="Q83" s="269"/>
      <c r="R83" s="269"/>
      <c r="S83" s="269"/>
      <c r="T83" s="269"/>
      <c r="U83" s="269"/>
      <c r="V83" s="269"/>
      <c r="W83" s="270"/>
    </row>
    <row r="84" spans="1:29" x14ac:dyDescent="0.25">
      <c r="A84" s="264" t="s">
        <v>391</v>
      </c>
      <c r="B84" s="265"/>
      <c r="C84" s="125"/>
      <c r="D84" s="126">
        <f>+D67*$C$67+D69*$C$69+D73*$C$73+D79*$C$79</f>
        <v>0.12</v>
      </c>
      <c r="E84" s="126">
        <f t="shared" ref="E84" si="90">+E67*$C$67+E69*$C$69+E73*$C$73+E79*$C$79</f>
        <v>0.09</v>
      </c>
      <c r="F84" s="126">
        <f t="shared" ref="F84" si="91">+E84/D84</f>
        <v>0.75</v>
      </c>
      <c r="G84" s="126">
        <f t="shared" ref="G84:V84" si="92">+G67*$C$67+G69*$C$69+G73*$C$73+G79*$C$79</f>
        <v>0.27700000000000002</v>
      </c>
      <c r="H84" s="126">
        <f t="shared" si="92"/>
        <v>0.27700000000000002</v>
      </c>
      <c r="I84" s="104">
        <f>+H84/G84</f>
        <v>1</v>
      </c>
      <c r="J84" s="126">
        <f t="shared" si="92"/>
        <v>7.9237000000000002E-2</v>
      </c>
      <c r="K84" s="126">
        <f t="shared" si="92"/>
        <v>7.4122222222222214E-2</v>
      </c>
      <c r="L84" s="104">
        <f>+K84/J84</f>
        <v>0.93544962861065173</v>
      </c>
      <c r="M84" s="126">
        <f t="shared" si="92"/>
        <v>5.1393250000000001E-2</v>
      </c>
      <c r="N84" s="126">
        <f t="shared" si="92"/>
        <v>5.1393250000000001E-2</v>
      </c>
      <c r="O84" s="126">
        <f>+N84/M84</f>
        <v>1</v>
      </c>
      <c r="P84" s="126">
        <f t="shared" si="92"/>
        <v>0.10025039285714285</v>
      </c>
      <c r="Q84" s="126">
        <f t="shared" si="92"/>
        <v>5.5250392857142859E-2</v>
      </c>
      <c r="R84" s="126">
        <f t="shared" si="92"/>
        <v>5.5250392857142859E-2</v>
      </c>
      <c r="S84" s="126">
        <f t="shared" si="92"/>
        <v>5.5250392857142859E-2</v>
      </c>
      <c r="T84" s="126">
        <f t="shared" si="92"/>
        <v>5.1250392857142855E-2</v>
      </c>
      <c r="U84" s="126">
        <f t="shared" si="92"/>
        <v>5.1250392857142855E-2</v>
      </c>
      <c r="V84" s="126">
        <f t="shared" si="92"/>
        <v>0.10375039285714285</v>
      </c>
      <c r="W84" s="96">
        <f>+D84+G84+J84+M84+P84+Q84+R84+S84+T84+U84+V84</f>
        <v>0.99988299999999997</v>
      </c>
      <c r="X84" s="126">
        <f t="shared" ref="X84:AB84" si="93">+X67*$C$67+X69*$C$69+X73*$C$73+X79*$C$79</f>
        <v>0.47487700000000005</v>
      </c>
      <c r="Y84" s="126">
        <f t="shared" si="93"/>
        <v>0.44690000000000007</v>
      </c>
      <c r="Z84" s="126">
        <f t="shared" si="93"/>
        <v>2.7976999999999991E-2</v>
      </c>
      <c r="AA84" s="126">
        <f t="shared" si="93"/>
        <v>0.14892364285714288</v>
      </c>
      <c r="AB84" s="126">
        <f t="shared" si="93"/>
        <v>0.37584235714285713</v>
      </c>
      <c r="AC84" s="128"/>
    </row>
    <row r="85" spans="1:29" x14ac:dyDescent="0.25">
      <c r="H85" s="106"/>
    </row>
    <row r="86" spans="1:29" x14ac:dyDescent="0.25">
      <c r="H86" s="106"/>
      <c r="AB86" s="107">
        <f>+AB84+AA84+X84</f>
        <v>0.99964300000000006</v>
      </c>
    </row>
    <row r="87" spans="1:29" ht="18.75" x14ac:dyDescent="0.3">
      <c r="A87" s="242" t="s">
        <v>392</v>
      </c>
      <c r="B87" s="242"/>
      <c r="C87" s="242"/>
      <c r="D87" s="242"/>
      <c r="E87" s="242"/>
      <c r="F87" s="242"/>
      <c r="G87" s="242"/>
      <c r="H87" s="242"/>
      <c r="I87" s="242"/>
      <c r="J87" s="242"/>
      <c r="K87" s="242"/>
      <c r="L87" s="242"/>
      <c r="M87" s="242"/>
      <c r="N87" s="242"/>
      <c r="O87" s="242"/>
      <c r="P87" s="242"/>
      <c r="Q87" s="242"/>
      <c r="R87" s="242"/>
      <c r="S87" s="242"/>
      <c r="T87" s="242"/>
      <c r="U87" s="242"/>
      <c r="V87" s="242"/>
      <c r="W87" s="242"/>
    </row>
    <row r="88" spans="1:29" ht="18.75" x14ac:dyDescent="0.3">
      <c r="A88" s="242" t="s">
        <v>369</v>
      </c>
      <c r="B88" s="242"/>
      <c r="C88" s="242"/>
      <c r="D88" s="242"/>
      <c r="E88" s="242"/>
      <c r="F88" s="242"/>
      <c r="G88" s="242"/>
      <c r="H88" s="242"/>
      <c r="I88" s="242"/>
      <c r="J88" s="242"/>
      <c r="K88" s="242"/>
      <c r="L88" s="242"/>
      <c r="M88" s="242"/>
      <c r="N88" s="242"/>
      <c r="O88" s="242"/>
      <c r="P88" s="242"/>
      <c r="Q88" s="242"/>
      <c r="R88" s="242"/>
      <c r="S88" s="242"/>
      <c r="T88" s="242"/>
      <c r="U88" s="242"/>
      <c r="V88" s="242"/>
      <c r="W88" s="242"/>
    </row>
    <row r="89" spans="1:29" ht="18.75" x14ac:dyDescent="0.3">
      <c r="A89" s="242" t="s">
        <v>457</v>
      </c>
      <c r="B89" s="242"/>
      <c r="C89" s="242"/>
      <c r="D89" s="242"/>
      <c r="E89" s="242"/>
      <c r="F89" s="242"/>
      <c r="G89" s="242"/>
      <c r="H89" s="242"/>
      <c r="I89" s="242"/>
      <c r="J89" s="242"/>
      <c r="K89" s="242"/>
      <c r="L89" s="242"/>
      <c r="M89" s="242"/>
      <c r="N89" s="242"/>
      <c r="O89" s="242"/>
      <c r="P89" s="242"/>
      <c r="Q89" s="242"/>
      <c r="R89" s="242"/>
      <c r="S89" s="242"/>
      <c r="T89" s="242"/>
      <c r="U89" s="242"/>
      <c r="V89" s="242"/>
      <c r="W89" s="242"/>
    </row>
    <row r="90" spans="1:29" ht="18.75" x14ac:dyDescent="0.3">
      <c r="A90" s="242" t="s">
        <v>370</v>
      </c>
      <c r="B90" s="242"/>
      <c r="C90" s="242"/>
      <c r="D90" s="242"/>
      <c r="E90" s="242"/>
      <c r="F90" s="242"/>
      <c r="G90" s="242"/>
      <c r="H90" s="242"/>
      <c r="I90" s="242"/>
      <c r="J90" s="242"/>
      <c r="K90" s="242"/>
      <c r="L90" s="242"/>
      <c r="M90" s="242"/>
      <c r="N90" s="242"/>
      <c r="O90" s="242"/>
      <c r="P90" s="242"/>
      <c r="Q90" s="242"/>
      <c r="R90" s="242"/>
      <c r="S90" s="242"/>
      <c r="T90" s="242"/>
      <c r="U90" s="242"/>
      <c r="V90" s="242"/>
      <c r="W90" s="242"/>
    </row>
    <row r="91" spans="1:29" ht="18.75" x14ac:dyDescent="0.3">
      <c r="A91" s="242"/>
      <c r="B91" s="242"/>
      <c r="C91" s="242"/>
      <c r="D91" s="242"/>
      <c r="E91" s="242"/>
      <c r="F91" s="242"/>
      <c r="G91" s="242"/>
      <c r="H91" s="242"/>
      <c r="I91" s="242"/>
      <c r="J91" s="242"/>
      <c r="K91" s="242"/>
      <c r="L91" s="242"/>
      <c r="M91" s="242"/>
      <c r="N91" s="242"/>
      <c r="O91" s="242"/>
      <c r="P91" s="242"/>
      <c r="Q91" s="242"/>
      <c r="R91" s="242"/>
      <c r="S91" s="242"/>
      <c r="T91" s="242"/>
      <c r="U91" s="242"/>
      <c r="V91" s="242"/>
      <c r="W91" s="242"/>
    </row>
    <row r="92" spans="1:29" x14ac:dyDescent="0.25">
      <c r="A92" s="247" t="s">
        <v>394</v>
      </c>
      <c r="B92" s="247" t="s">
        <v>395</v>
      </c>
      <c r="C92" s="247" t="s">
        <v>371</v>
      </c>
      <c r="D92" s="264" t="s">
        <v>396</v>
      </c>
      <c r="E92" s="266"/>
      <c r="F92" s="266"/>
      <c r="G92" s="266"/>
      <c r="H92" s="266"/>
      <c r="I92" s="266"/>
      <c r="J92" s="266"/>
      <c r="K92" s="266"/>
      <c r="L92" s="266"/>
      <c r="M92" s="266"/>
      <c r="N92" s="266"/>
      <c r="O92" s="266"/>
      <c r="P92" s="266"/>
      <c r="Q92" s="266"/>
      <c r="R92" s="266"/>
      <c r="S92" s="266"/>
      <c r="T92" s="266"/>
      <c r="U92" s="266"/>
      <c r="V92" s="266"/>
      <c r="W92" s="265"/>
      <c r="X92" s="238" t="s">
        <v>373</v>
      </c>
      <c r="Y92" s="238" t="s">
        <v>374</v>
      </c>
      <c r="Z92" s="238" t="s">
        <v>375</v>
      </c>
      <c r="AA92" s="239" t="s">
        <v>376</v>
      </c>
      <c r="AB92" s="240" t="s">
        <v>377</v>
      </c>
      <c r="AC92" s="241" t="s">
        <v>378</v>
      </c>
    </row>
    <row r="93" spans="1:29" x14ac:dyDescent="0.25">
      <c r="A93" s="248" t="s">
        <v>394</v>
      </c>
      <c r="B93" s="248"/>
      <c r="C93" s="248" t="s">
        <v>371</v>
      </c>
      <c r="D93" s="89">
        <v>2012</v>
      </c>
      <c r="E93" s="89" t="s">
        <v>379</v>
      </c>
      <c r="F93" s="89" t="s">
        <v>380</v>
      </c>
      <c r="G93" s="89">
        <v>2013</v>
      </c>
      <c r="H93" s="89" t="s">
        <v>379</v>
      </c>
      <c r="I93" s="89" t="s">
        <v>380</v>
      </c>
      <c r="J93" s="89">
        <v>2014</v>
      </c>
      <c r="K93" s="89" t="s">
        <v>379</v>
      </c>
      <c r="L93" s="89" t="s">
        <v>380</v>
      </c>
      <c r="M93" s="89">
        <v>2015</v>
      </c>
      <c r="N93" s="89" t="s">
        <v>379</v>
      </c>
      <c r="O93" s="89" t="s">
        <v>380</v>
      </c>
      <c r="P93" s="89">
        <v>2016</v>
      </c>
      <c r="Q93" s="89">
        <v>2017</v>
      </c>
      <c r="R93" s="89">
        <v>2018</v>
      </c>
      <c r="S93" s="89">
        <v>2019</v>
      </c>
      <c r="T93" s="89">
        <v>2020</v>
      </c>
      <c r="U93" s="89">
        <v>2021</v>
      </c>
      <c r="V93" s="89">
        <v>2022</v>
      </c>
      <c r="W93" s="89" t="s">
        <v>381</v>
      </c>
      <c r="X93" s="238"/>
      <c r="Y93" s="238"/>
      <c r="Z93" s="238"/>
      <c r="AA93" s="239"/>
      <c r="AB93" s="240"/>
      <c r="AC93" s="241"/>
    </row>
    <row r="94" spans="1:29" ht="30" x14ac:dyDescent="0.25">
      <c r="A94" s="109"/>
      <c r="B94" s="136" t="s">
        <v>458</v>
      </c>
      <c r="C94" s="131">
        <v>0.25</v>
      </c>
      <c r="D94" s="98">
        <f>+D95*$C$95+D96*$C$96+D97*$C$97</f>
        <v>0</v>
      </c>
      <c r="E94" s="98">
        <f>+E95*$C$95+E96*$C$96+E97*$C$97</f>
        <v>0</v>
      </c>
      <c r="F94" s="98"/>
      <c r="G94" s="98">
        <f t="shared" ref="G94:V94" si="94">+G95*$C$95+G96*$C$96+G97*$C$97</f>
        <v>0.495</v>
      </c>
      <c r="H94" s="98">
        <f t="shared" si="94"/>
        <v>0</v>
      </c>
      <c r="I94" s="98">
        <f>+H94/G94</f>
        <v>0</v>
      </c>
      <c r="J94" s="98">
        <f t="shared" si="94"/>
        <v>5.6111111111111112E-2</v>
      </c>
      <c r="K94" s="98">
        <f t="shared" si="94"/>
        <v>5.7200000000000001E-2</v>
      </c>
      <c r="L94" s="98">
        <f>+K94/J94</f>
        <v>1.0194059405940594</v>
      </c>
      <c r="M94" s="98">
        <f t="shared" si="94"/>
        <v>5.6111111111111112E-2</v>
      </c>
      <c r="N94" s="98">
        <f t="shared" si="94"/>
        <v>5.6111111111111112E-2</v>
      </c>
      <c r="O94" s="98">
        <f>+N94/M94</f>
        <v>1</v>
      </c>
      <c r="P94" s="98">
        <f t="shared" si="94"/>
        <v>5.6111111111111112E-2</v>
      </c>
      <c r="Q94" s="98">
        <f t="shared" si="94"/>
        <v>5.6111111111111112E-2</v>
      </c>
      <c r="R94" s="98">
        <f t="shared" si="94"/>
        <v>5.6111111111111112E-2</v>
      </c>
      <c r="S94" s="98">
        <f t="shared" si="94"/>
        <v>5.6111111111111112E-2</v>
      </c>
      <c r="T94" s="98">
        <f t="shared" si="94"/>
        <v>5.6111111111111112E-2</v>
      </c>
      <c r="U94" s="98">
        <f t="shared" si="94"/>
        <v>5.6111111111111112E-2</v>
      </c>
      <c r="V94" s="98">
        <f t="shared" si="94"/>
        <v>5.6111111111111112E-2</v>
      </c>
      <c r="W94" s="96">
        <f t="shared" ref="W94:W108" si="95">+D94+G94+J94+M94+P94+Q94+R94+S94+T94+U94+V94</f>
        <v>1</v>
      </c>
      <c r="X94" s="98">
        <f t="shared" ref="X94:AB94" si="96">+X95*$C$95+X96*$C$96+X97*$C$97</f>
        <v>0.55111111111111122</v>
      </c>
      <c r="Y94" s="98">
        <f t="shared" si="96"/>
        <v>5.7200000000000001E-2</v>
      </c>
      <c r="Z94" s="98">
        <f t="shared" si="96"/>
        <v>0.49391111111111113</v>
      </c>
      <c r="AA94" s="98">
        <f t="shared" si="96"/>
        <v>0.11222222222222222</v>
      </c>
      <c r="AB94" s="98">
        <f t="shared" si="96"/>
        <v>0.33666666666666673</v>
      </c>
      <c r="AC94" s="112"/>
    </row>
    <row r="95" spans="1:29" ht="60" x14ac:dyDescent="0.25">
      <c r="A95" s="49" t="s">
        <v>459</v>
      </c>
      <c r="B95" s="59" t="s">
        <v>260</v>
      </c>
      <c r="C95" s="115">
        <v>0.33</v>
      </c>
      <c r="D95" s="43"/>
      <c r="E95" s="43"/>
      <c r="F95" s="98"/>
      <c r="G95" s="43">
        <v>0.5</v>
      </c>
      <c r="H95" s="45">
        <v>0</v>
      </c>
      <c r="I95" s="93">
        <f t="shared" ref="I95:I97" si="97">+H95/G95</f>
        <v>0</v>
      </c>
      <c r="J95" s="43">
        <v>5.5555555555555552E-2</v>
      </c>
      <c r="K95" s="43">
        <v>0.06</v>
      </c>
      <c r="L95" s="93">
        <f t="shared" ref="L95:L97" si="98">+K95/J95</f>
        <v>1.08</v>
      </c>
      <c r="M95" s="43">
        <v>5.5555555555555552E-2</v>
      </c>
      <c r="N95" s="43">
        <v>5.5555555555555552E-2</v>
      </c>
      <c r="O95" s="43">
        <f>+N95/M95</f>
        <v>1</v>
      </c>
      <c r="P95" s="43">
        <v>5.5555555555555552E-2</v>
      </c>
      <c r="Q95" s="43">
        <v>5.5555555555555552E-2</v>
      </c>
      <c r="R95" s="43">
        <v>5.5555555555555552E-2</v>
      </c>
      <c r="S95" s="43">
        <v>5.5555555555555552E-2</v>
      </c>
      <c r="T95" s="43">
        <v>5.5555555555555552E-2</v>
      </c>
      <c r="U95" s="43">
        <v>5.5555555555555552E-2</v>
      </c>
      <c r="V95" s="43">
        <v>5.5555555555555552E-2</v>
      </c>
      <c r="W95" s="96">
        <f t="shared" si="95"/>
        <v>1.0000000000000002</v>
      </c>
      <c r="X95" s="93">
        <f t="shared" ref="X95:Y97" si="99">+D95+G95+J95</f>
        <v>0.55555555555555558</v>
      </c>
      <c r="Y95" s="93">
        <f t="shared" si="99"/>
        <v>0.06</v>
      </c>
      <c r="Z95" s="93">
        <f t="shared" ref="Z95:Z97" si="100">+X95-Y95</f>
        <v>0.49555555555555558</v>
      </c>
      <c r="AA95" s="93">
        <f t="shared" ref="AA95:AA97" si="101">+M95+P95</f>
        <v>0.1111111111111111</v>
      </c>
      <c r="AB95" s="93">
        <f t="shared" ref="AB95:AB97" si="102">+Q95+R95+S95+T95+U95+V95</f>
        <v>0.33333333333333337</v>
      </c>
      <c r="AC95" s="97" t="s">
        <v>460</v>
      </c>
    </row>
    <row r="96" spans="1:29" ht="45" hidden="1" x14ac:dyDescent="0.25">
      <c r="A96" s="49" t="s">
        <v>461</v>
      </c>
      <c r="B96" s="59" t="s">
        <v>265</v>
      </c>
      <c r="C96" s="115">
        <v>0.33</v>
      </c>
      <c r="D96" s="43"/>
      <c r="E96" s="43"/>
      <c r="F96" s="98"/>
      <c r="G96" s="43">
        <v>1</v>
      </c>
      <c r="H96" s="45">
        <v>0</v>
      </c>
      <c r="I96" s="93">
        <f t="shared" si="97"/>
        <v>0</v>
      </c>
      <c r="J96" s="43"/>
      <c r="K96" s="43"/>
      <c r="L96" s="93"/>
      <c r="M96" s="43"/>
      <c r="N96" s="43"/>
      <c r="O96" s="43"/>
      <c r="P96" s="43"/>
      <c r="Q96" s="43"/>
      <c r="R96" s="43"/>
      <c r="S96" s="43"/>
      <c r="T96" s="43"/>
      <c r="U96" s="43"/>
      <c r="V96" s="43"/>
      <c r="W96" s="96">
        <f t="shared" si="95"/>
        <v>1</v>
      </c>
      <c r="X96" s="93">
        <f t="shared" si="99"/>
        <v>1</v>
      </c>
      <c r="Y96" s="93">
        <f t="shared" si="99"/>
        <v>0</v>
      </c>
      <c r="Z96" s="93">
        <f t="shared" si="100"/>
        <v>1</v>
      </c>
      <c r="AA96" s="93">
        <f t="shared" si="101"/>
        <v>0</v>
      </c>
      <c r="AB96" s="93">
        <f t="shared" si="102"/>
        <v>0</v>
      </c>
      <c r="AC96" s="97"/>
    </row>
    <row r="97" spans="1:29" ht="60" x14ac:dyDescent="0.25">
      <c r="A97" s="49" t="s">
        <v>462</v>
      </c>
      <c r="B97" s="59" t="s">
        <v>268</v>
      </c>
      <c r="C97" s="115">
        <v>0.34</v>
      </c>
      <c r="D97" s="43"/>
      <c r="E97" s="43"/>
      <c r="F97" s="98"/>
      <c r="G97" s="43"/>
      <c r="H97" s="45"/>
      <c r="I97" s="93" t="e">
        <f t="shared" si="97"/>
        <v>#DIV/0!</v>
      </c>
      <c r="J97" s="43">
        <v>0.1111111111111111</v>
      </c>
      <c r="K97" s="43">
        <v>0.11</v>
      </c>
      <c r="L97" s="93">
        <f t="shared" si="98"/>
        <v>0.9900000000000001</v>
      </c>
      <c r="M97" s="43">
        <v>0.1111111111111111</v>
      </c>
      <c r="N97" s="43">
        <v>0.1111111111111111</v>
      </c>
      <c r="O97" s="43">
        <f>+N97/M97</f>
        <v>1</v>
      </c>
      <c r="P97" s="43">
        <v>0.1111111111111111</v>
      </c>
      <c r="Q97" s="43">
        <v>0.1111111111111111</v>
      </c>
      <c r="R97" s="43">
        <v>0.1111111111111111</v>
      </c>
      <c r="S97" s="43">
        <v>0.1111111111111111</v>
      </c>
      <c r="T97" s="43">
        <v>0.1111111111111111</v>
      </c>
      <c r="U97" s="43">
        <v>0.1111111111111111</v>
      </c>
      <c r="V97" s="43">
        <v>0.1111111111111111</v>
      </c>
      <c r="W97" s="96">
        <f t="shared" si="95"/>
        <v>1.0000000000000002</v>
      </c>
      <c r="X97" s="93">
        <f t="shared" si="99"/>
        <v>0.1111111111111111</v>
      </c>
      <c r="Y97" s="93">
        <f t="shared" si="99"/>
        <v>0.11</v>
      </c>
      <c r="Z97" s="93">
        <f t="shared" si="100"/>
        <v>1.1111111111111044E-3</v>
      </c>
      <c r="AA97" s="93">
        <f t="shared" si="101"/>
        <v>0.22222222222222221</v>
      </c>
      <c r="AB97" s="93">
        <f t="shared" si="102"/>
        <v>0.66666666666666674</v>
      </c>
      <c r="AC97" s="97" t="s">
        <v>460</v>
      </c>
    </row>
    <row r="98" spans="1:29" ht="30" x14ac:dyDescent="0.25">
      <c r="A98" s="109"/>
      <c r="B98" s="136" t="s">
        <v>463</v>
      </c>
      <c r="C98" s="131">
        <v>0.25</v>
      </c>
      <c r="D98" s="98">
        <f>+D99*$C$99+D100*$C$100+D101*$C$101+D102*$C$102</f>
        <v>0.25</v>
      </c>
      <c r="E98" s="98">
        <f>+E99*$C$99+E100*$C$100+E101*$C$101+E102*$C$102</f>
        <v>2.2727272727272728E-2</v>
      </c>
      <c r="F98" s="98">
        <f t="shared" ref="F98" si="103">+E98/D98</f>
        <v>9.0909090909090912E-2</v>
      </c>
      <c r="G98" s="98">
        <f t="shared" ref="G98:V98" si="104">+G99*$C$99+G100*$C$100+G101*$C$101+G102*$C$102</f>
        <v>0.25</v>
      </c>
      <c r="H98" s="98">
        <f t="shared" si="104"/>
        <v>0.25</v>
      </c>
      <c r="I98" s="98">
        <f>+H98/G98</f>
        <v>1</v>
      </c>
      <c r="J98" s="98">
        <f t="shared" si="104"/>
        <v>0</v>
      </c>
      <c r="K98" s="98"/>
      <c r="L98" s="98" t="e">
        <f>+K98/J98</f>
        <v>#DIV/0!</v>
      </c>
      <c r="M98" s="98">
        <f t="shared" si="104"/>
        <v>0.5</v>
      </c>
      <c r="N98" s="98">
        <f t="shared" si="104"/>
        <v>0.5</v>
      </c>
      <c r="O98" s="98">
        <f>+N98/M98</f>
        <v>1</v>
      </c>
      <c r="P98" s="98">
        <f t="shared" si="104"/>
        <v>0</v>
      </c>
      <c r="Q98" s="98">
        <f t="shared" si="104"/>
        <v>0</v>
      </c>
      <c r="R98" s="98">
        <f t="shared" si="104"/>
        <v>0</v>
      </c>
      <c r="S98" s="98">
        <f t="shared" si="104"/>
        <v>0</v>
      </c>
      <c r="T98" s="98">
        <f t="shared" si="104"/>
        <v>0</v>
      </c>
      <c r="U98" s="98">
        <f t="shared" si="104"/>
        <v>0</v>
      </c>
      <c r="V98" s="98">
        <f t="shared" si="104"/>
        <v>0</v>
      </c>
      <c r="W98" s="96">
        <f t="shared" si="95"/>
        <v>1</v>
      </c>
      <c r="X98" s="98">
        <f t="shared" ref="X98:AB98" si="105">+X99*$C$99+X100*$C$100+X101*$C$101+X102*$C$102</f>
        <v>0.5</v>
      </c>
      <c r="Y98" s="98">
        <f t="shared" si="105"/>
        <v>0.27272727272727271</v>
      </c>
      <c r="Z98" s="98">
        <f t="shared" si="105"/>
        <v>0.22727272727272727</v>
      </c>
      <c r="AA98" s="98">
        <f t="shared" si="105"/>
        <v>0.5</v>
      </c>
      <c r="AB98" s="98">
        <f t="shared" si="105"/>
        <v>0</v>
      </c>
      <c r="AC98" s="112"/>
    </row>
    <row r="99" spans="1:29" ht="45" x14ac:dyDescent="0.25">
      <c r="A99" s="113" t="s">
        <v>464</v>
      </c>
      <c r="B99" s="59" t="s">
        <v>273</v>
      </c>
      <c r="C99" s="115">
        <v>0.5</v>
      </c>
      <c r="D99" s="43"/>
      <c r="E99" s="43"/>
      <c r="F99" s="98"/>
      <c r="G99" s="43">
        <v>0.5</v>
      </c>
      <c r="H99" s="43">
        <v>0.5</v>
      </c>
      <c r="I99" s="93">
        <f t="shared" ref="I99:I102" si="106">+H99/G99</f>
        <v>1</v>
      </c>
      <c r="J99" s="43"/>
      <c r="K99" s="43"/>
      <c r="L99" s="93"/>
      <c r="M99" s="45">
        <v>0.5</v>
      </c>
      <c r="N99" s="45">
        <v>0.5</v>
      </c>
      <c r="O99" s="43">
        <f>+N99/M99</f>
        <v>1</v>
      </c>
      <c r="P99" s="45"/>
      <c r="Q99" s="43"/>
      <c r="R99" s="43"/>
      <c r="S99" s="43"/>
      <c r="T99" s="43"/>
      <c r="U99" s="43"/>
      <c r="V99" s="43"/>
      <c r="W99" s="96">
        <f t="shared" si="95"/>
        <v>1</v>
      </c>
      <c r="X99" s="93">
        <f t="shared" ref="X99:Y102" si="107">+D99+G99+J99</f>
        <v>0.5</v>
      </c>
      <c r="Y99" s="93">
        <f t="shared" si="107"/>
        <v>0.5</v>
      </c>
      <c r="Z99" s="93">
        <f t="shared" ref="Z99:Z102" si="108">+X99-Y99</f>
        <v>0</v>
      </c>
      <c r="AA99" s="93">
        <f t="shared" ref="AA99:AA102" si="109">+M99+P99</f>
        <v>0.5</v>
      </c>
      <c r="AB99" s="93">
        <f t="shared" ref="AB99:AB102" si="110">+Q99+R99+S99+T99+U99+V99</f>
        <v>0</v>
      </c>
      <c r="AC99" s="97"/>
    </row>
    <row r="100" spans="1:29" ht="75" hidden="1" x14ac:dyDescent="0.25">
      <c r="A100" s="113" t="s">
        <v>465</v>
      </c>
      <c r="B100" s="114" t="s">
        <v>466</v>
      </c>
      <c r="C100" s="115"/>
      <c r="D100" s="45"/>
      <c r="E100" s="45"/>
      <c r="F100" s="140"/>
      <c r="G100" s="45"/>
      <c r="H100" s="45"/>
      <c r="I100" s="93" t="e">
        <f t="shared" si="106"/>
        <v>#DIV/0!</v>
      </c>
      <c r="J100" s="45"/>
      <c r="K100" s="45"/>
      <c r="L100" s="93"/>
      <c r="M100" s="45"/>
      <c r="N100" s="45"/>
      <c r="O100" s="45"/>
      <c r="P100" s="116"/>
      <c r="Q100" s="116"/>
      <c r="R100" s="116"/>
      <c r="S100" s="116"/>
      <c r="T100" s="116"/>
      <c r="U100" s="116"/>
      <c r="V100" s="116"/>
      <c r="W100" s="96">
        <f t="shared" si="95"/>
        <v>0</v>
      </c>
      <c r="X100" s="93">
        <f t="shared" si="107"/>
        <v>0</v>
      </c>
      <c r="Y100" s="93">
        <f t="shared" si="107"/>
        <v>0</v>
      </c>
      <c r="Z100" s="93">
        <f t="shared" si="108"/>
        <v>0</v>
      </c>
      <c r="AA100" s="93">
        <f t="shared" si="109"/>
        <v>0</v>
      </c>
      <c r="AB100" s="93">
        <f t="shared" si="110"/>
        <v>0</v>
      </c>
      <c r="AC100" s="97"/>
    </row>
    <row r="101" spans="1:29" ht="45" x14ac:dyDescent="0.25">
      <c r="A101" s="49" t="s">
        <v>467</v>
      </c>
      <c r="B101" s="59" t="s">
        <v>279</v>
      </c>
      <c r="C101" s="115">
        <v>0.25</v>
      </c>
      <c r="D101" s="45"/>
      <c r="E101" s="45"/>
      <c r="F101" s="140"/>
      <c r="G101" s="45"/>
      <c r="H101" s="45"/>
      <c r="I101" s="93" t="e">
        <f t="shared" si="106"/>
        <v>#DIV/0!</v>
      </c>
      <c r="J101" s="45"/>
      <c r="K101" s="45"/>
      <c r="L101" s="93"/>
      <c r="M101" s="45">
        <v>1</v>
      </c>
      <c r="N101" s="45">
        <v>1</v>
      </c>
      <c r="O101" s="43">
        <f>+N101/M101</f>
        <v>1</v>
      </c>
      <c r="P101" s="45"/>
      <c r="Q101" s="45"/>
      <c r="R101" s="45"/>
      <c r="S101" s="45"/>
      <c r="T101" s="43"/>
      <c r="U101" s="43"/>
      <c r="V101" s="43"/>
      <c r="W101" s="96">
        <f t="shared" si="95"/>
        <v>1</v>
      </c>
      <c r="X101" s="93">
        <f t="shared" si="107"/>
        <v>0</v>
      </c>
      <c r="Y101" s="93">
        <f t="shared" si="107"/>
        <v>0</v>
      </c>
      <c r="Z101" s="93">
        <f t="shared" si="108"/>
        <v>0</v>
      </c>
      <c r="AA101" s="93">
        <f t="shared" si="109"/>
        <v>1</v>
      </c>
      <c r="AB101" s="93">
        <f t="shared" si="110"/>
        <v>0</v>
      </c>
      <c r="AC101" s="97"/>
    </row>
    <row r="102" spans="1:29" ht="45" hidden="1" x14ac:dyDescent="0.25">
      <c r="A102" s="49" t="s">
        <v>468</v>
      </c>
      <c r="B102" s="114" t="s">
        <v>469</v>
      </c>
      <c r="C102" s="115">
        <v>0.25</v>
      </c>
      <c r="D102" s="45">
        <v>1</v>
      </c>
      <c r="E102" s="45">
        <v>9.0909090909090912E-2</v>
      </c>
      <c r="F102" s="140">
        <f t="shared" ref="F102:F108" si="111">+E102/D102</f>
        <v>9.0909090909090912E-2</v>
      </c>
      <c r="G102" s="45"/>
      <c r="H102" s="45"/>
      <c r="I102" s="93" t="e">
        <f t="shared" si="106"/>
        <v>#DIV/0!</v>
      </c>
      <c r="J102" s="45"/>
      <c r="K102" s="45"/>
      <c r="L102" s="93"/>
      <c r="M102" s="45"/>
      <c r="N102" s="45"/>
      <c r="O102" s="45"/>
      <c r="P102" s="45"/>
      <c r="Q102" s="45"/>
      <c r="R102" s="45"/>
      <c r="S102" s="45"/>
      <c r="T102" s="43"/>
      <c r="U102" s="43"/>
      <c r="V102" s="43"/>
      <c r="W102" s="96">
        <f t="shared" si="95"/>
        <v>1</v>
      </c>
      <c r="X102" s="93">
        <f t="shared" si="107"/>
        <v>1</v>
      </c>
      <c r="Y102" s="93">
        <f t="shared" si="107"/>
        <v>9.0909090909090912E-2</v>
      </c>
      <c r="Z102" s="93">
        <f t="shared" si="108"/>
        <v>0.90909090909090906</v>
      </c>
      <c r="AA102" s="93">
        <f t="shared" si="109"/>
        <v>0</v>
      </c>
      <c r="AB102" s="93">
        <f t="shared" si="110"/>
        <v>0</v>
      </c>
      <c r="AC102" s="97"/>
    </row>
    <row r="103" spans="1:29" ht="30" hidden="1" x14ac:dyDescent="0.25">
      <c r="A103" s="141"/>
      <c r="B103" s="142" t="s">
        <v>470</v>
      </c>
      <c r="C103" s="143">
        <v>0.25</v>
      </c>
      <c r="D103" s="144"/>
      <c r="E103" s="144"/>
      <c r="F103" s="144"/>
      <c r="G103" s="144"/>
      <c r="H103" s="144"/>
      <c r="I103" s="144"/>
      <c r="J103" s="144"/>
      <c r="K103" s="144"/>
      <c r="L103" s="144"/>
      <c r="M103" s="144"/>
      <c r="N103" s="144"/>
      <c r="O103" s="144"/>
      <c r="P103" s="144">
        <f>+P104*$C$104</f>
        <v>0.5</v>
      </c>
      <c r="Q103" s="144">
        <f t="shared" ref="Q103:AB103" si="112">+Q104*$C$104</f>
        <v>8.3333333333333343E-2</v>
      </c>
      <c r="R103" s="144">
        <f t="shared" si="112"/>
        <v>8.3333333333333343E-2</v>
      </c>
      <c r="S103" s="144">
        <f t="shared" si="112"/>
        <v>8.3333333333333343E-2</v>
      </c>
      <c r="T103" s="144">
        <f t="shared" si="112"/>
        <v>8.3333333333333343E-2</v>
      </c>
      <c r="U103" s="144">
        <f t="shared" si="112"/>
        <v>8.3333333333333343E-2</v>
      </c>
      <c r="V103" s="144">
        <f t="shared" si="112"/>
        <v>8.3333333333333343E-2</v>
      </c>
      <c r="W103" s="96">
        <f t="shared" si="95"/>
        <v>1.0000000000000002</v>
      </c>
      <c r="X103" s="144">
        <f t="shared" si="112"/>
        <v>0</v>
      </c>
      <c r="Y103" s="144">
        <f t="shared" si="112"/>
        <v>0</v>
      </c>
      <c r="Z103" s="144">
        <f t="shared" si="112"/>
        <v>0</v>
      </c>
      <c r="AA103" s="144">
        <f t="shared" si="112"/>
        <v>0.5</v>
      </c>
      <c r="AB103" s="144">
        <f t="shared" si="112"/>
        <v>0.50000000000000011</v>
      </c>
      <c r="AC103" s="145"/>
    </row>
    <row r="104" spans="1:29" ht="60" hidden="1" x14ac:dyDescent="0.25">
      <c r="A104" s="49" t="s">
        <v>471</v>
      </c>
      <c r="B104" s="59" t="s">
        <v>296</v>
      </c>
      <c r="C104" s="115">
        <v>1</v>
      </c>
      <c r="D104" s="43"/>
      <c r="E104" s="43"/>
      <c r="F104" s="98"/>
      <c r="G104" s="43"/>
      <c r="H104" s="45"/>
      <c r="I104" s="93" t="e">
        <f>+H104/G104</f>
        <v>#DIV/0!</v>
      </c>
      <c r="J104" s="43"/>
      <c r="K104" s="43"/>
      <c r="L104" s="93"/>
      <c r="M104" s="43"/>
      <c r="N104" s="43"/>
      <c r="O104" s="43"/>
      <c r="P104" s="43">
        <v>0.5</v>
      </c>
      <c r="Q104" s="43">
        <v>8.3333333333333343E-2</v>
      </c>
      <c r="R104" s="43">
        <v>8.3333333333333343E-2</v>
      </c>
      <c r="S104" s="43">
        <v>8.3333333333333343E-2</v>
      </c>
      <c r="T104" s="43">
        <v>8.3333333333333343E-2</v>
      </c>
      <c r="U104" s="43">
        <v>8.3333333333333343E-2</v>
      </c>
      <c r="V104" s="43">
        <v>8.3333333333333343E-2</v>
      </c>
      <c r="W104" s="96">
        <f t="shared" si="95"/>
        <v>1.0000000000000002</v>
      </c>
      <c r="X104" s="93">
        <f>+D104+G104+J104</f>
        <v>0</v>
      </c>
      <c r="Y104" s="93">
        <f>+E104+H104+K104</f>
        <v>0</v>
      </c>
      <c r="Z104" s="93">
        <f t="shared" ref="Z104" si="113">+X104-Y104</f>
        <v>0</v>
      </c>
      <c r="AA104" s="93">
        <f t="shared" ref="AA104" si="114">+M104+P104</f>
        <v>0.5</v>
      </c>
      <c r="AB104" s="93">
        <f t="shared" ref="AB104" si="115">+Q104+R104+S104+T104+U104+V104</f>
        <v>0.50000000000000011</v>
      </c>
      <c r="AC104" s="97" t="s">
        <v>460</v>
      </c>
    </row>
    <row r="105" spans="1:29" ht="45" x14ac:dyDescent="0.25">
      <c r="A105" s="141"/>
      <c r="B105" s="142" t="s">
        <v>472</v>
      </c>
      <c r="C105" s="115">
        <v>0.25</v>
      </c>
      <c r="D105" s="146">
        <f>+D106*$C$106+D107*$C$107+D108*$C$108</f>
        <v>0.2</v>
      </c>
      <c r="E105" s="146">
        <f>+E106*$C$106+E107*$C$107+E108*$C$108</f>
        <v>0.14900000000000002</v>
      </c>
      <c r="F105" s="98">
        <f t="shared" si="111"/>
        <v>0.74500000000000011</v>
      </c>
      <c r="G105" s="144">
        <f t="shared" ref="G105:P105" si="116">+G106*$C$106+G107*$C$107+G108*$C$108</f>
        <v>0.2</v>
      </c>
      <c r="H105" s="144">
        <f t="shared" si="116"/>
        <v>0.16304000000000002</v>
      </c>
      <c r="I105" s="98">
        <f>+H105/G105</f>
        <v>0.81520000000000004</v>
      </c>
      <c r="J105" s="144">
        <f t="shared" si="116"/>
        <v>0.2</v>
      </c>
      <c r="K105" s="144">
        <f t="shared" si="116"/>
        <v>0.2</v>
      </c>
      <c r="L105" s="98">
        <f>+K105/J105</f>
        <v>1</v>
      </c>
      <c r="M105" s="144">
        <f t="shared" si="116"/>
        <v>0.2</v>
      </c>
      <c r="N105" s="144">
        <f t="shared" si="116"/>
        <v>0.2</v>
      </c>
      <c r="O105" s="98">
        <f>+N105/M105</f>
        <v>1</v>
      </c>
      <c r="P105" s="144">
        <f t="shared" si="116"/>
        <v>0.2</v>
      </c>
      <c r="Q105" s="144"/>
      <c r="R105" s="144"/>
      <c r="S105" s="144"/>
      <c r="T105" s="144"/>
      <c r="U105" s="144"/>
      <c r="V105" s="144"/>
      <c r="W105" s="96">
        <f t="shared" si="95"/>
        <v>1</v>
      </c>
      <c r="X105" s="144">
        <f t="shared" ref="X105:AB105" si="117">+X106*$C$106+X107*$C$107+X108*$C$108</f>
        <v>0.60000000000000009</v>
      </c>
      <c r="Y105" s="144">
        <f t="shared" si="117"/>
        <v>0.51204000000000005</v>
      </c>
      <c r="Z105" s="144">
        <f t="shared" si="117"/>
        <v>8.7960000000000038E-2</v>
      </c>
      <c r="AA105" s="144">
        <f t="shared" si="117"/>
        <v>0.4</v>
      </c>
      <c r="AB105" s="144">
        <f t="shared" si="117"/>
        <v>0</v>
      </c>
      <c r="AC105" s="145"/>
    </row>
    <row r="106" spans="1:29" ht="60" x14ac:dyDescent="0.25">
      <c r="A106" s="118" t="s">
        <v>473</v>
      </c>
      <c r="B106" s="59" t="s">
        <v>283</v>
      </c>
      <c r="C106" s="115">
        <v>0.33</v>
      </c>
      <c r="D106" s="43">
        <v>0.2</v>
      </c>
      <c r="E106" s="43">
        <v>0.2</v>
      </c>
      <c r="F106" s="98">
        <f t="shared" si="111"/>
        <v>1</v>
      </c>
      <c r="G106" s="43">
        <v>0.2</v>
      </c>
      <c r="H106" s="45">
        <f>+G106*0.44</f>
        <v>8.8000000000000009E-2</v>
      </c>
      <c r="I106" s="93">
        <f t="shared" ref="I106:I108" si="118">+H106/G106</f>
        <v>0.44</v>
      </c>
      <c r="J106" s="43">
        <v>0.2</v>
      </c>
      <c r="K106" s="43">
        <v>0.2</v>
      </c>
      <c r="L106" s="93">
        <f t="shared" ref="L106:L108" si="119">+K106/J106</f>
        <v>1</v>
      </c>
      <c r="M106" s="43">
        <v>0.2</v>
      </c>
      <c r="N106" s="43">
        <v>0.2</v>
      </c>
      <c r="O106" s="43">
        <f t="shared" ref="O106:O108" si="120">+N106/M106</f>
        <v>1</v>
      </c>
      <c r="P106" s="43">
        <v>0.2</v>
      </c>
      <c r="Q106" s="43"/>
      <c r="R106" s="43"/>
      <c r="S106" s="43"/>
      <c r="T106" s="43"/>
      <c r="U106" s="43"/>
      <c r="V106" s="43"/>
      <c r="W106" s="96">
        <f t="shared" si="95"/>
        <v>1</v>
      </c>
      <c r="X106" s="93">
        <f t="shared" ref="X106:Y108" si="121">+D106+G106+J106</f>
        <v>0.60000000000000009</v>
      </c>
      <c r="Y106" s="93">
        <f t="shared" si="121"/>
        <v>0.48800000000000004</v>
      </c>
      <c r="Z106" s="93">
        <f t="shared" ref="Z106:Z108" si="122">+X106-Y106</f>
        <v>0.11200000000000004</v>
      </c>
      <c r="AA106" s="93">
        <f t="shared" ref="AA106:AA108" si="123">+M106+P106</f>
        <v>0.4</v>
      </c>
      <c r="AB106" s="93">
        <f t="shared" ref="AB106:AB108" si="124">+Q106+R106+S106+T106+U106+V106</f>
        <v>0</v>
      </c>
      <c r="AC106" s="97" t="s">
        <v>460</v>
      </c>
    </row>
    <row r="107" spans="1:29" ht="45" x14ac:dyDescent="0.25">
      <c r="A107" s="118" t="s">
        <v>474</v>
      </c>
      <c r="B107" s="59" t="s">
        <v>287</v>
      </c>
      <c r="C107" s="115">
        <v>0.33</v>
      </c>
      <c r="D107" s="43">
        <v>0.2</v>
      </c>
      <c r="E107" s="43">
        <v>0.2</v>
      </c>
      <c r="F107" s="98">
        <f t="shared" si="111"/>
        <v>1</v>
      </c>
      <c r="G107" s="43">
        <v>0.2</v>
      </c>
      <c r="H107" s="43">
        <v>0.2</v>
      </c>
      <c r="I107" s="93">
        <f t="shared" si="118"/>
        <v>1</v>
      </c>
      <c r="J107" s="43">
        <v>0.2</v>
      </c>
      <c r="K107" s="43">
        <v>0.2</v>
      </c>
      <c r="L107" s="93">
        <f t="shared" si="119"/>
        <v>1</v>
      </c>
      <c r="M107" s="43">
        <v>0.2</v>
      </c>
      <c r="N107" s="43">
        <v>0.2</v>
      </c>
      <c r="O107" s="43">
        <f t="shared" si="120"/>
        <v>1</v>
      </c>
      <c r="P107" s="43">
        <v>0.2</v>
      </c>
      <c r="Q107" s="43"/>
      <c r="R107" s="43"/>
      <c r="S107" s="43"/>
      <c r="T107" s="43"/>
      <c r="U107" s="43"/>
      <c r="V107" s="43"/>
      <c r="W107" s="96">
        <f t="shared" si="95"/>
        <v>1</v>
      </c>
      <c r="X107" s="93">
        <f t="shared" si="121"/>
        <v>0.60000000000000009</v>
      </c>
      <c r="Y107" s="93">
        <f t="shared" si="121"/>
        <v>0.60000000000000009</v>
      </c>
      <c r="Z107" s="93">
        <f t="shared" si="122"/>
        <v>0</v>
      </c>
      <c r="AA107" s="93">
        <f t="shared" si="123"/>
        <v>0.4</v>
      </c>
      <c r="AB107" s="93">
        <f t="shared" si="124"/>
        <v>0</v>
      </c>
      <c r="AC107" s="97" t="s">
        <v>410</v>
      </c>
    </row>
    <row r="108" spans="1:29" ht="45" x14ac:dyDescent="0.25">
      <c r="A108" s="49" t="s">
        <v>475</v>
      </c>
      <c r="B108" s="114" t="s">
        <v>291</v>
      </c>
      <c r="C108" s="115">
        <v>0.34</v>
      </c>
      <c r="D108" s="43">
        <v>0.2</v>
      </c>
      <c r="E108" s="43">
        <v>0.05</v>
      </c>
      <c r="F108" s="98">
        <f t="shared" si="111"/>
        <v>0.25</v>
      </c>
      <c r="G108" s="43">
        <v>0.2</v>
      </c>
      <c r="H108" s="43">
        <v>0.2</v>
      </c>
      <c r="I108" s="93">
        <f t="shared" si="118"/>
        <v>1</v>
      </c>
      <c r="J108" s="43">
        <v>0.2</v>
      </c>
      <c r="K108" s="43">
        <v>0.2</v>
      </c>
      <c r="L108" s="93">
        <f t="shared" si="119"/>
        <v>1</v>
      </c>
      <c r="M108" s="43">
        <v>0.2</v>
      </c>
      <c r="N108" s="43">
        <v>0.2</v>
      </c>
      <c r="O108" s="43">
        <f t="shared" si="120"/>
        <v>1</v>
      </c>
      <c r="P108" s="43">
        <v>0.2</v>
      </c>
      <c r="Q108" s="43"/>
      <c r="R108" s="43"/>
      <c r="S108" s="43"/>
      <c r="T108" s="43"/>
      <c r="U108" s="43"/>
      <c r="V108" s="43"/>
      <c r="W108" s="96">
        <f t="shared" si="95"/>
        <v>1</v>
      </c>
      <c r="X108" s="93">
        <f t="shared" si="121"/>
        <v>0.60000000000000009</v>
      </c>
      <c r="Y108" s="93">
        <f t="shared" si="121"/>
        <v>0.45</v>
      </c>
      <c r="Z108" s="93">
        <f t="shared" si="122"/>
        <v>0.15000000000000008</v>
      </c>
      <c r="AA108" s="93">
        <f t="shared" si="123"/>
        <v>0.4</v>
      </c>
      <c r="AB108" s="93">
        <f t="shared" si="124"/>
        <v>0</v>
      </c>
      <c r="AC108" s="97" t="s">
        <v>410</v>
      </c>
    </row>
    <row r="109" spans="1:29" ht="15" hidden="1" customHeight="1" x14ac:dyDescent="0.25">
      <c r="A109" s="49"/>
      <c r="B109" s="113"/>
      <c r="C109" s="115"/>
      <c r="D109" s="43"/>
      <c r="E109" s="43"/>
      <c r="F109" s="43"/>
      <c r="G109" s="43"/>
      <c r="H109" s="137"/>
      <c r="I109" s="43"/>
      <c r="J109" s="43"/>
      <c r="K109" s="43"/>
      <c r="L109" s="43"/>
      <c r="M109" s="43"/>
      <c r="N109" s="43"/>
      <c r="O109" s="43"/>
      <c r="P109" s="43"/>
      <c r="Q109" s="43"/>
      <c r="R109" s="43"/>
      <c r="S109" s="43"/>
      <c r="T109" s="43"/>
      <c r="U109" s="43"/>
      <c r="V109" s="43"/>
      <c r="W109" s="115">
        <f t="shared" ref="W109:W128" si="125">SUM(D109:V109)</f>
        <v>0</v>
      </c>
      <c r="X109" s="43"/>
      <c r="Y109" s="43"/>
      <c r="Z109" s="43"/>
      <c r="AA109" s="43"/>
      <c r="AB109" s="43"/>
      <c r="AC109" s="42"/>
    </row>
    <row r="110" spans="1:29" ht="15" hidden="1" customHeight="1" x14ac:dyDescent="0.25">
      <c r="A110" s="49"/>
      <c r="B110" s="147"/>
      <c r="C110" s="115"/>
      <c r="D110" s="43"/>
      <c r="E110" s="43"/>
      <c r="F110" s="43"/>
      <c r="G110" s="43"/>
      <c r="H110" s="137"/>
      <c r="I110" s="43"/>
      <c r="J110" s="43"/>
      <c r="K110" s="43"/>
      <c r="L110" s="43"/>
      <c r="M110" s="43"/>
      <c r="N110" s="43"/>
      <c r="O110" s="43"/>
      <c r="P110" s="43"/>
      <c r="Q110" s="43"/>
      <c r="R110" s="43"/>
      <c r="S110" s="43"/>
      <c r="T110" s="43"/>
      <c r="U110" s="43"/>
      <c r="V110" s="43"/>
      <c r="W110" s="115">
        <f t="shared" si="125"/>
        <v>0</v>
      </c>
      <c r="X110" s="43"/>
      <c r="Y110" s="43"/>
      <c r="Z110" s="43"/>
      <c r="AA110" s="43"/>
      <c r="AB110" s="43"/>
      <c r="AC110" s="42"/>
    </row>
    <row r="111" spans="1:29" ht="15" hidden="1" customHeight="1" x14ac:dyDescent="0.25">
      <c r="A111" s="49"/>
      <c r="B111" s="147"/>
      <c r="C111" s="115"/>
      <c r="D111" s="43"/>
      <c r="E111" s="43"/>
      <c r="F111" s="43"/>
      <c r="G111" s="43"/>
      <c r="H111" s="137"/>
      <c r="I111" s="43"/>
      <c r="J111" s="43"/>
      <c r="K111" s="43"/>
      <c r="L111" s="43"/>
      <c r="M111" s="43"/>
      <c r="N111" s="43"/>
      <c r="O111" s="43"/>
      <c r="P111" s="43"/>
      <c r="Q111" s="43"/>
      <c r="R111" s="43"/>
      <c r="S111" s="43"/>
      <c r="T111" s="43"/>
      <c r="U111" s="43"/>
      <c r="V111" s="43"/>
      <c r="W111" s="115">
        <f t="shared" si="125"/>
        <v>0</v>
      </c>
      <c r="X111" s="43"/>
      <c r="Y111" s="43"/>
      <c r="Z111" s="43"/>
      <c r="AA111" s="43"/>
      <c r="AB111" s="43"/>
      <c r="AC111" s="42"/>
    </row>
    <row r="112" spans="1:29" ht="15" hidden="1" customHeight="1" x14ac:dyDescent="0.25">
      <c r="A112" s="49"/>
      <c r="B112" s="147"/>
      <c r="C112" s="115"/>
      <c r="D112" s="43"/>
      <c r="E112" s="43"/>
      <c r="F112" s="43"/>
      <c r="G112" s="43"/>
      <c r="H112" s="137"/>
      <c r="I112" s="43"/>
      <c r="J112" s="43"/>
      <c r="K112" s="43"/>
      <c r="L112" s="43"/>
      <c r="M112" s="43"/>
      <c r="N112" s="43"/>
      <c r="O112" s="43"/>
      <c r="P112" s="43"/>
      <c r="Q112" s="43"/>
      <c r="R112" s="43"/>
      <c r="S112" s="43"/>
      <c r="T112" s="43"/>
      <c r="U112" s="43"/>
      <c r="V112" s="43"/>
      <c r="W112" s="115">
        <f t="shared" si="125"/>
        <v>0</v>
      </c>
      <c r="X112" s="43"/>
      <c r="Y112" s="43"/>
      <c r="Z112" s="43"/>
      <c r="AA112" s="43"/>
      <c r="AB112" s="43"/>
      <c r="AC112" s="42"/>
    </row>
    <row r="113" spans="1:29" ht="15" hidden="1" customHeight="1" x14ac:dyDescent="0.25">
      <c r="A113" s="49"/>
      <c r="B113" s="147"/>
      <c r="C113" s="115"/>
      <c r="D113" s="43"/>
      <c r="E113" s="43"/>
      <c r="F113" s="43"/>
      <c r="G113" s="43"/>
      <c r="H113" s="137"/>
      <c r="I113" s="43"/>
      <c r="J113" s="43"/>
      <c r="K113" s="43"/>
      <c r="L113" s="43"/>
      <c r="M113" s="43"/>
      <c r="N113" s="43"/>
      <c r="O113" s="43"/>
      <c r="P113" s="43"/>
      <c r="Q113" s="43"/>
      <c r="R113" s="43"/>
      <c r="S113" s="43"/>
      <c r="T113" s="43"/>
      <c r="U113" s="43"/>
      <c r="V113" s="43"/>
      <c r="W113" s="115">
        <f t="shared" si="125"/>
        <v>0</v>
      </c>
      <c r="X113" s="43"/>
      <c r="Y113" s="43"/>
      <c r="Z113" s="43"/>
      <c r="AA113" s="43"/>
      <c r="AB113" s="43"/>
      <c r="AC113" s="42"/>
    </row>
    <row r="114" spans="1:29" ht="15" hidden="1" customHeight="1" x14ac:dyDescent="0.25">
      <c r="A114" s="49"/>
      <c r="B114" s="147"/>
      <c r="C114" s="115"/>
      <c r="D114" s="43"/>
      <c r="E114" s="43"/>
      <c r="F114" s="43"/>
      <c r="G114" s="43"/>
      <c r="H114" s="137"/>
      <c r="I114" s="43"/>
      <c r="J114" s="43"/>
      <c r="K114" s="43"/>
      <c r="L114" s="43"/>
      <c r="M114" s="43"/>
      <c r="N114" s="43"/>
      <c r="O114" s="43"/>
      <c r="P114" s="43"/>
      <c r="Q114" s="43"/>
      <c r="R114" s="43"/>
      <c r="S114" s="43"/>
      <c r="T114" s="43"/>
      <c r="U114" s="43"/>
      <c r="V114" s="43"/>
      <c r="W114" s="115">
        <f t="shared" si="125"/>
        <v>0</v>
      </c>
      <c r="X114" s="43"/>
      <c r="Y114" s="43"/>
      <c r="Z114" s="43"/>
      <c r="AA114" s="43"/>
      <c r="AB114" s="43"/>
      <c r="AC114" s="42"/>
    </row>
    <row r="115" spans="1:29" ht="15" hidden="1" customHeight="1" x14ac:dyDescent="0.25">
      <c r="A115" s="49"/>
      <c r="B115" s="147"/>
      <c r="C115" s="115"/>
      <c r="D115" s="43"/>
      <c r="E115" s="43"/>
      <c r="F115" s="43"/>
      <c r="G115" s="43"/>
      <c r="H115" s="137"/>
      <c r="I115" s="43"/>
      <c r="J115" s="43"/>
      <c r="K115" s="43"/>
      <c r="L115" s="43"/>
      <c r="M115" s="43"/>
      <c r="N115" s="43"/>
      <c r="O115" s="43"/>
      <c r="P115" s="43"/>
      <c r="Q115" s="43"/>
      <c r="R115" s="43"/>
      <c r="S115" s="43"/>
      <c r="T115" s="43"/>
      <c r="U115" s="43"/>
      <c r="V115" s="43"/>
      <c r="W115" s="115">
        <f t="shared" si="125"/>
        <v>0</v>
      </c>
      <c r="X115" s="43"/>
      <c r="Y115" s="43"/>
      <c r="Z115" s="43"/>
      <c r="AA115" s="43"/>
      <c r="AB115" s="43"/>
      <c r="AC115" s="42"/>
    </row>
    <row r="116" spans="1:29" ht="15" hidden="1" customHeight="1" x14ac:dyDescent="0.25">
      <c r="A116" s="49"/>
      <c r="B116" s="147"/>
      <c r="C116" s="115"/>
      <c r="D116" s="43"/>
      <c r="E116" s="43"/>
      <c r="F116" s="43"/>
      <c r="G116" s="43"/>
      <c r="H116" s="137"/>
      <c r="I116" s="43"/>
      <c r="J116" s="43"/>
      <c r="K116" s="43"/>
      <c r="L116" s="43"/>
      <c r="M116" s="43"/>
      <c r="N116" s="43"/>
      <c r="O116" s="43"/>
      <c r="P116" s="43"/>
      <c r="Q116" s="43"/>
      <c r="R116" s="43"/>
      <c r="S116" s="43"/>
      <c r="T116" s="43"/>
      <c r="U116" s="43"/>
      <c r="V116" s="43"/>
      <c r="W116" s="115">
        <f t="shared" si="125"/>
        <v>0</v>
      </c>
      <c r="X116" s="43"/>
      <c r="Y116" s="43"/>
      <c r="Z116" s="43"/>
      <c r="AA116" s="43"/>
      <c r="AB116" s="43"/>
      <c r="AC116" s="42"/>
    </row>
    <row r="117" spans="1:29" ht="15" hidden="1" customHeight="1" x14ac:dyDescent="0.25">
      <c r="A117" s="49"/>
      <c r="B117" s="147"/>
      <c r="C117" s="115"/>
      <c r="D117" s="43"/>
      <c r="E117" s="43"/>
      <c r="F117" s="43"/>
      <c r="G117" s="43"/>
      <c r="H117" s="137"/>
      <c r="I117" s="43"/>
      <c r="J117" s="43"/>
      <c r="K117" s="43"/>
      <c r="L117" s="43"/>
      <c r="M117" s="43"/>
      <c r="N117" s="43"/>
      <c r="O117" s="43"/>
      <c r="P117" s="43"/>
      <c r="Q117" s="43"/>
      <c r="R117" s="43"/>
      <c r="S117" s="43"/>
      <c r="T117" s="43"/>
      <c r="U117" s="43"/>
      <c r="V117" s="43"/>
      <c r="W117" s="115">
        <f t="shared" si="125"/>
        <v>0</v>
      </c>
      <c r="X117" s="43"/>
      <c r="Y117" s="43"/>
      <c r="Z117" s="43"/>
      <c r="AA117" s="43"/>
      <c r="AB117" s="43"/>
      <c r="AC117" s="42"/>
    </row>
    <row r="118" spans="1:29" ht="15" hidden="1" customHeight="1" x14ac:dyDescent="0.25">
      <c r="A118" s="49"/>
      <c r="B118" s="147"/>
      <c r="C118" s="115"/>
      <c r="D118" s="43"/>
      <c r="E118" s="43"/>
      <c r="F118" s="43"/>
      <c r="G118" s="43"/>
      <c r="H118" s="137"/>
      <c r="I118" s="43"/>
      <c r="J118" s="43"/>
      <c r="K118" s="43"/>
      <c r="L118" s="43"/>
      <c r="M118" s="43"/>
      <c r="N118" s="43"/>
      <c r="O118" s="43"/>
      <c r="P118" s="43"/>
      <c r="Q118" s="43"/>
      <c r="R118" s="43"/>
      <c r="S118" s="43"/>
      <c r="T118" s="43"/>
      <c r="U118" s="43"/>
      <c r="V118" s="43"/>
      <c r="W118" s="115">
        <f t="shared" si="125"/>
        <v>0</v>
      </c>
      <c r="X118" s="43"/>
      <c r="Y118" s="43"/>
      <c r="Z118" s="43"/>
      <c r="AA118" s="43"/>
      <c r="AB118" s="43"/>
      <c r="AC118" s="42"/>
    </row>
    <row r="119" spans="1:29" ht="15" hidden="1" customHeight="1" x14ac:dyDescent="0.25">
      <c r="A119" s="49"/>
      <c r="B119" s="147"/>
      <c r="C119" s="115"/>
      <c r="D119" s="43"/>
      <c r="E119" s="43"/>
      <c r="F119" s="43"/>
      <c r="G119" s="43"/>
      <c r="H119" s="137"/>
      <c r="I119" s="43"/>
      <c r="J119" s="43"/>
      <c r="K119" s="43"/>
      <c r="L119" s="43"/>
      <c r="M119" s="43"/>
      <c r="N119" s="43"/>
      <c r="O119" s="43"/>
      <c r="P119" s="43"/>
      <c r="Q119" s="43"/>
      <c r="R119" s="43"/>
      <c r="S119" s="43"/>
      <c r="T119" s="43"/>
      <c r="U119" s="43"/>
      <c r="V119" s="43"/>
      <c r="W119" s="115">
        <f t="shared" si="125"/>
        <v>0</v>
      </c>
      <c r="X119" s="43"/>
      <c r="Y119" s="43"/>
      <c r="Z119" s="43"/>
      <c r="AA119" s="43"/>
      <c r="AB119" s="43"/>
      <c r="AC119" s="42"/>
    </row>
    <row r="120" spans="1:29" ht="15" hidden="1" customHeight="1" x14ac:dyDescent="0.25">
      <c r="A120" s="49"/>
      <c r="B120" s="147"/>
      <c r="C120" s="115"/>
      <c r="D120" s="43"/>
      <c r="E120" s="43"/>
      <c r="F120" s="43"/>
      <c r="G120" s="43"/>
      <c r="H120" s="137"/>
      <c r="I120" s="43"/>
      <c r="J120" s="43"/>
      <c r="K120" s="43"/>
      <c r="L120" s="43"/>
      <c r="M120" s="43"/>
      <c r="N120" s="43"/>
      <c r="O120" s="43"/>
      <c r="P120" s="43"/>
      <c r="Q120" s="43"/>
      <c r="R120" s="43"/>
      <c r="S120" s="43"/>
      <c r="T120" s="43"/>
      <c r="U120" s="43"/>
      <c r="V120" s="43"/>
      <c r="W120" s="115">
        <f t="shared" si="125"/>
        <v>0</v>
      </c>
      <c r="X120" s="43"/>
      <c r="Y120" s="43"/>
      <c r="Z120" s="43"/>
      <c r="AA120" s="43"/>
      <c r="AB120" s="43"/>
      <c r="AC120" s="42"/>
    </row>
    <row r="121" spans="1:29" ht="15" hidden="1" customHeight="1" x14ac:dyDescent="0.25">
      <c r="A121" s="49"/>
      <c r="B121" s="147"/>
      <c r="C121" s="115"/>
      <c r="D121" s="43"/>
      <c r="E121" s="43"/>
      <c r="F121" s="43"/>
      <c r="G121" s="43"/>
      <c r="H121" s="137"/>
      <c r="I121" s="43"/>
      <c r="J121" s="43"/>
      <c r="K121" s="43"/>
      <c r="L121" s="43"/>
      <c r="M121" s="43"/>
      <c r="N121" s="43"/>
      <c r="O121" s="43"/>
      <c r="P121" s="43"/>
      <c r="Q121" s="43"/>
      <c r="R121" s="43"/>
      <c r="S121" s="43"/>
      <c r="T121" s="43"/>
      <c r="U121" s="43"/>
      <c r="V121" s="43"/>
      <c r="W121" s="115">
        <f t="shared" si="125"/>
        <v>0</v>
      </c>
      <c r="X121" s="43"/>
      <c r="Y121" s="43"/>
      <c r="Z121" s="43"/>
      <c r="AA121" s="43"/>
      <c r="AB121" s="43"/>
      <c r="AC121" s="42"/>
    </row>
    <row r="122" spans="1:29" ht="15" hidden="1" customHeight="1" x14ac:dyDescent="0.25">
      <c r="A122" s="49"/>
      <c r="B122" s="147"/>
      <c r="C122" s="115"/>
      <c r="D122" s="43"/>
      <c r="E122" s="43"/>
      <c r="F122" s="43"/>
      <c r="G122" s="43"/>
      <c r="H122" s="137"/>
      <c r="I122" s="43"/>
      <c r="J122" s="43"/>
      <c r="K122" s="43"/>
      <c r="L122" s="43"/>
      <c r="M122" s="43"/>
      <c r="N122" s="43"/>
      <c r="O122" s="43"/>
      <c r="P122" s="43"/>
      <c r="Q122" s="43"/>
      <c r="R122" s="43"/>
      <c r="S122" s="43"/>
      <c r="T122" s="43"/>
      <c r="U122" s="43"/>
      <c r="V122" s="43"/>
      <c r="W122" s="115">
        <f t="shared" si="125"/>
        <v>0</v>
      </c>
      <c r="X122" s="43"/>
      <c r="Y122" s="43"/>
      <c r="Z122" s="43"/>
      <c r="AA122" s="43"/>
      <c r="AB122" s="43"/>
      <c r="AC122" s="42"/>
    </row>
    <row r="123" spans="1:29" ht="15" hidden="1" customHeight="1" x14ac:dyDescent="0.25">
      <c r="A123" s="49"/>
      <c r="B123" s="147"/>
      <c r="C123" s="115"/>
      <c r="D123" s="43"/>
      <c r="E123" s="43"/>
      <c r="F123" s="43"/>
      <c r="G123" s="43"/>
      <c r="H123" s="137"/>
      <c r="I123" s="43"/>
      <c r="J123" s="43"/>
      <c r="K123" s="43"/>
      <c r="L123" s="43"/>
      <c r="M123" s="43"/>
      <c r="N123" s="43"/>
      <c r="O123" s="43"/>
      <c r="P123" s="43"/>
      <c r="Q123" s="43"/>
      <c r="R123" s="43"/>
      <c r="S123" s="43"/>
      <c r="T123" s="43"/>
      <c r="U123" s="43"/>
      <c r="V123" s="43"/>
      <c r="W123" s="115">
        <f t="shared" si="125"/>
        <v>0</v>
      </c>
      <c r="X123" s="43"/>
      <c r="Y123" s="43"/>
      <c r="Z123" s="43"/>
      <c r="AA123" s="43"/>
      <c r="AB123" s="43"/>
      <c r="AC123" s="42"/>
    </row>
    <row r="124" spans="1:29" ht="15" hidden="1" customHeight="1" x14ac:dyDescent="0.25">
      <c r="A124" s="49"/>
      <c r="B124" s="147"/>
      <c r="C124" s="115"/>
      <c r="D124" s="43"/>
      <c r="E124" s="43"/>
      <c r="F124" s="43"/>
      <c r="G124" s="43"/>
      <c r="H124" s="137"/>
      <c r="I124" s="43"/>
      <c r="J124" s="43"/>
      <c r="K124" s="43"/>
      <c r="L124" s="43"/>
      <c r="M124" s="43"/>
      <c r="N124" s="43"/>
      <c r="O124" s="43"/>
      <c r="P124" s="43"/>
      <c r="Q124" s="43"/>
      <c r="R124" s="43"/>
      <c r="S124" s="43"/>
      <c r="T124" s="43"/>
      <c r="U124" s="43"/>
      <c r="V124" s="43"/>
      <c r="W124" s="115">
        <f t="shared" si="125"/>
        <v>0</v>
      </c>
      <c r="X124" s="43"/>
      <c r="Y124" s="43"/>
      <c r="Z124" s="43"/>
      <c r="AA124" s="43"/>
      <c r="AB124" s="43"/>
      <c r="AC124" s="42"/>
    </row>
    <row r="125" spans="1:29" ht="15" hidden="1" customHeight="1" x14ac:dyDescent="0.25">
      <c r="A125" s="49"/>
      <c r="B125" s="25"/>
      <c r="C125" s="115"/>
      <c r="D125" s="43"/>
      <c r="E125" s="43"/>
      <c r="F125" s="43"/>
      <c r="G125" s="43"/>
      <c r="H125" s="137"/>
      <c r="I125" s="43"/>
      <c r="J125" s="43"/>
      <c r="K125" s="43"/>
      <c r="L125" s="43"/>
      <c r="M125" s="43"/>
      <c r="N125" s="43"/>
      <c r="O125" s="43"/>
      <c r="P125" s="43"/>
      <c r="Q125" s="43"/>
      <c r="R125" s="43"/>
      <c r="S125" s="43"/>
      <c r="T125" s="43"/>
      <c r="U125" s="43"/>
      <c r="V125" s="43"/>
      <c r="W125" s="115">
        <f t="shared" si="125"/>
        <v>0</v>
      </c>
      <c r="X125" s="43"/>
      <c r="Y125" s="43"/>
      <c r="Z125" s="43"/>
      <c r="AA125" s="43"/>
      <c r="AB125" s="43"/>
      <c r="AC125" s="42"/>
    </row>
    <row r="126" spans="1:29" ht="15" hidden="1" customHeight="1" x14ac:dyDescent="0.25">
      <c r="A126" s="49"/>
      <c r="B126" s="25"/>
      <c r="C126" s="115"/>
      <c r="D126" s="43"/>
      <c r="E126" s="43"/>
      <c r="F126" s="43"/>
      <c r="G126" s="43"/>
      <c r="H126" s="137"/>
      <c r="I126" s="43"/>
      <c r="J126" s="43"/>
      <c r="K126" s="43"/>
      <c r="L126" s="43"/>
      <c r="M126" s="43"/>
      <c r="N126" s="43"/>
      <c r="O126" s="43"/>
      <c r="P126" s="43"/>
      <c r="Q126" s="43"/>
      <c r="R126" s="43"/>
      <c r="S126" s="43"/>
      <c r="T126" s="43"/>
      <c r="U126" s="43"/>
      <c r="V126" s="43"/>
      <c r="W126" s="115">
        <f t="shared" si="125"/>
        <v>0</v>
      </c>
      <c r="X126" s="43"/>
      <c r="Y126" s="43"/>
      <c r="Z126" s="43"/>
      <c r="AA126" s="43"/>
      <c r="AB126" s="43"/>
      <c r="AC126" s="42"/>
    </row>
    <row r="127" spans="1:29" ht="15" hidden="1" customHeight="1" x14ac:dyDescent="0.25">
      <c r="A127" s="49"/>
      <c r="B127" s="25"/>
      <c r="C127" s="115"/>
      <c r="D127" s="43"/>
      <c r="E127" s="43"/>
      <c r="F127" s="43"/>
      <c r="G127" s="43"/>
      <c r="H127" s="137"/>
      <c r="I127" s="43"/>
      <c r="J127" s="43"/>
      <c r="K127" s="43"/>
      <c r="L127" s="43"/>
      <c r="M127" s="43"/>
      <c r="N127" s="43"/>
      <c r="O127" s="43"/>
      <c r="P127" s="43"/>
      <c r="Q127" s="43"/>
      <c r="R127" s="43"/>
      <c r="S127" s="43"/>
      <c r="T127" s="43"/>
      <c r="U127" s="43"/>
      <c r="V127" s="43"/>
      <c r="W127" s="115">
        <f t="shared" si="125"/>
        <v>0</v>
      </c>
      <c r="X127" s="43"/>
      <c r="Y127" s="43"/>
      <c r="Z127" s="43"/>
      <c r="AA127" s="43"/>
      <c r="AB127" s="43"/>
      <c r="AC127" s="42"/>
    </row>
    <row r="128" spans="1:29" ht="15" hidden="1" customHeight="1" x14ac:dyDescent="0.25">
      <c r="A128" s="49"/>
      <c r="B128" s="25"/>
      <c r="C128" s="115"/>
      <c r="D128" s="43"/>
      <c r="E128" s="43"/>
      <c r="F128" s="43"/>
      <c r="G128" s="43"/>
      <c r="H128" s="137"/>
      <c r="I128" s="43"/>
      <c r="J128" s="43"/>
      <c r="K128" s="43"/>
      <c r="L128" s="43"/>
      <c r="M128" s="43"/>
      <c r="N128" s="43"/>
      <c r="O128" s="43"/>
      <c r="P128" s="43"/>
      <c r="Q128" s="43"/>
      <c r="R128" s="43"/>
      <c r="S128" s="43"/>
      <c r="T128" s="43"/>
      <c r="U128" s="43"/>
      <c r="V128" s="43"/>
      <c r="W128" s="115">
        <f t="shared" si="125"/>
        <v>0</v>
      </c>
      <c r="X128" s="43"/>
      <c r="Y128" s="43"/>
      <c r="Z128" s="43"/>
      <c r="AA128" s="43"/>
      <c r="AB128" s="43"/>
      <c r="AC128" s="42"/>
    </row>
    <row r="129" spans="1:29" x14ac:dyDescent="0.25">
      <c r="A129" s="13"/>
      <c r="B129" s="139" t="s">
        <v>381</v>
      </c>
      <c r="C129" s="115"/>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8"/>
    </row>
    <row r="130" spans="1:29" x14ac:dyDescent="0.25">
      <c r="A130" s="264" t="s">
        <v>391</v>
      </c>
      <c r="B130" s="265"/>
      <c r="C130" s="125"/>
      <c r="D130" s="126">
        <f>+D94*$C$94+D98*$C$98+D103*$C$103+D105*$C$105</f>
        <v>0.1125</v>
      </c>
      <c r="E130" s="126">
        <f t="shared" ref="E130" si="126">+E94*$C$94+E98*$C$98+E103*$C$103+E105*$C$105</f>
        <v>4.2931818181818189E-2</v>
      </c>
      <c r="F130" s="126">
        <f t="shared" ref="F130" si="127">+E130/D130</f>
        <v>0.38161616161616169</v>
      </c>
      <c r="G130" s="126">
        <f t="shared" ref="G130:V130" si="128">+G94*$C$94+G98*$C$98+G103*$C$103+G105*$C$105</f>
        <v>0.23625000000000002</v>
      </c>
      <c r="H130" s="126">
        <f t="shared" si="128"/>
        <v>0.10326</v>
      </c>
      <c r="I130" s="104">
        <f>+H130/G130</f>
        <v>0.43707936507936507</v>
      </c>
      <c r="J130" s="126">
        <f t="shared" si="128"/>
        <v>6.4027777777777781E-2</v>
      </c>
      <c r="K130" s="126">
        <f t="shared" si="128"/>
        <v>6.4299999999999996E-2</v>
      </c>
      <c r="L130" s="104">
        <f>+K130/J130</f>
        <v>1.0042516268980477</v>
      </c>
      <c r="M130" s="126">
        <f t="shared" si="128"/>
        <v>0.18902777777777779</v>
      </c>
      <c r="N130" s="126">
        <f t="shared" si="128"/>
        <v>0.18902777777777779</v>
      </c>
      <c r="O130" s="126">
        <f>+N130/M130</f>
        <v>1</v>
      </c>
      <c r="P130" s="126">
        <f t="shared" si="128"/>
        <v>0.18902777777777779</v>
      </c>
      <c r="Q130" s="126">
        <f t="shared" si="128"/>
        <v>3.4861111111111114E-2</v>
      </c>
      <c r="R130" s="126">
        <f t="shared" si="128"/>
        <v>3.4861111111111114E-2</v>
      </c>
      <c r="S130" s="126">
        <f t="shared" si="128"/>
        <v>3.4861111111111114E-2</v>
      </c>
      <c r="T130" s="126">
        <f t="shared" si="128"/>
        <v>3.4861111111111114E-2</v>
      </c>
      <c r="U130" s="126">
        <f t="shared" si="128"/>
        <v>3.4861111111111114E-2</v>
      </c>
      <c r="V130" s="126">
        <f t="shared" si="128"/>
        <v>3.4861111111111114E-2</v>
      </c>
      <c r="W130" s="96">
        <f>+D130+G130+J130+M130+P130+Q130+R130+S130+T130+U130+V130</f>
        <v>1</v>
      </c>
      <c r="X130" s="126">
        <f t="shared" ref="X130:AB130" si="129">+X94*$C$94+X98*$C$98+X103*$C$103+X105*$C$105</f>
        <v>0.4127777777777778</v>
      </c>
      <c r="Y130" s="126">
        <f t="shared" si="129"/>
        <v>0.2104918181818182</v>
      </c>
      <c r="Z130" s="126">
        <f t="shared" si="129"/>
        <v>0.2022859595959596</v>
      </c>
      <c r="AA130" s="126">
        <f t="shared" si="129"/>
        <v>0.37805555555555559</v>
      </c>
      <c r="AB130" s="126">
        <f t="shared" si="129"/>
        <v>0.20916666666666672</v>
      </c>
      <c r="AC130" s="128"/>
    </row>
    <row r="131" spans="1:29" x14ac:dyDescent="0.25">
      <c r="H131" s="106"/>
    </row>
    <row r="132" spans="1:29" x14ac:dyDescent="0.25">
      <c r="H132" s="106"/>
      <c r="AB132" s="107">
        <f>+AB130+AA130+X130</f>
        <v>1</v>
      </c>
    </row>
    <row r="133" spans="1:29" ht="18.75" x14ac:dyDescent="0.3">
      <c r="A133" s="242" t="s">
        <v>366</v>
      </c>
      <c r="B133" s="242"/>
      <c r="C133" s="242"/>
      <c r="D133" s="242"/>
      <c r="E133" s="242"/>
      <c r="F133" s="242"/>
      <c r="G133" s="242"/>
      <c r="H133" s="242"/>
      <c r="I133" s="242"/>
      <c r="J133" s="242"/>
      <c r="K133" s="242"/>
      <c r="L133" s="242"/>
      <c r="M133" s="242"/>
      <c r="N133" s="242"/>
      <c r="O133" s="242"/>
      <c r="P133" s="242"/>
      <c r="Q133" s="242"/>
      <c r="R133" s="242"/>
      <c r="S133" s="242"/>
      <c r="T133" s="242"/>
      <c r="U133" s="242"/>
      <c r="V133" s="242"/>
      <c r="W133" s="242"/>
    </row>
    <row r="134" spans="1:29" ht="18.75" x14ac:dyDescent="0.3">
      <c r="A134" s="242" t="s">
        <v>392</v>
      </c>
      <c r="B134" s="242"/>
      <c r="C134" s="242"/>
      <c r="D134" s="242"/>
      <c r="E134" s="242"/>
      <c r="F134" s="242"/>
      <c r="G134" s="242"/>
      <c r="H134" s="242"/>
      <c r="I134" s="242"/>
      <c r="J134" s="242"/>
      <c r="K134" s="242"/>
      <c r="L134" s="242"/>
      <c r="M134" s="242"/>
      <c r="N134" s="242"/>
      <c r="O134" s="242"/>
      <c r="P134" s="242"/>
      <c r="Q134" s="242"/>
      <c r="R134" s="242"/>
      <c r="S134" s="242"/>
      <c r="T134" s="242"/>
      <c r="U134" s="242"/>
      <c r="V134" s="242"/>
      <c r="W134" s="242"/>
    </row>
    <row r="135" spans="1:29" ht="18.75" x14ac:dyDescent="0.3">
      <c r="A135" s="242" t="s">
        <v>369</v>
      </c>
      <c r="B135" s="242"/>
      <c r="C135" s="242"/>
      <c r="D135" s="242"/>
      <c r="E135" s="242"/>
      <c r="F135" s="242"/>
      <c r="G135" s="242"/>
      <c r="H135" s="242"/>
      <c r="I135" s="242"/>
      <c r="J135" s="242"/>
      <c r="K135" s="242"/>
      <c r="L135" s="242"/>
      <c r="M135" s="242"/>
      <c r="N135" s="242"/>
      <c r="O135" s="242"/>
      <c r="P135" s="242"/>
      <c r="Q135" s="242"/>
      <c r="R135" s="242"/>
      <c r="S135" s="242"/>
      <c r="T135" s="242"/>
      <c r="U135" s="242"/>
      <c r="V135" s="242"/>
      <c r="W135" s="242"/>
    </row>
    <row r="136" spans="1:29" ht="18.75" x14ac:dyDescent="0.25">
      <c r="A136" s="259" t="s">
        <v>476</v>
      </c>
      <c r="B136" s="259"/>
      <c r="C136" s="259"/>
      <c r="D136" s="259"/>
      <c r="E136" s="259"/>
      <c r="F136" s="259"/>
      <c r="G136" s="259"/>
      <c r="H136" s="259"/>
      <c r="I136" s="259"/>
      <c r="J136" s="259"/>
      <c r="K136" s="259"/>
      <c r="L136" s="259"/>
      <c r="M136" s="259"/>
      <c r="N136" s="259"/>
      <c r="O136" s="259"/>
      <c r="P136" s="259"/>
      <c r="Q136" s="259"/>
      <c r="R136" s="259"/>
      <c r="S136" s="259"/>
      <c r="T136" s="259"/>
      <c r="U136" s="259"/>
      <c r="V136" s="259"/>
      <c r="W136" s="259"/>
    </row>
    <row r="137" spans="1:29" ht="18.75" x14ac:dyDescent="0.3">
      <c r="A137" s="242" t="s">
        <v>370</v>
      </c>
      <c r="B137" s="242"/>
      <c r="C137" s="242"/>
      <c r="D137" s="242"/>
      <c r="E137" s="242"/>
      <c r="F137" s="242"/>
      <c r="G137" s="242"/>
      <c r="H137" s="242"/>
      <c r="I137" s="242"/>
      <c r="J137" s="242"/>
      <c r="K137" s="242"/>
      <c r="L137" s="242"/>
      <c r="M137" s="242"/>
      <c r="N137" s="242"/>
      <c r="O137" s="242"/>
      <c r="P137" s="242"/>
      <c r="Q137" s="242"/>
      <c r="R137" s="242"/>
      <c r="S137" s="242"/>
      <c r="T137" s="242"/>
      <c r="U137" s="242"/>
      <c r="V137" s="242"/>
      <c r="W137" s="242"/>
    </row>
    <row r="138" spans="1:29" ht="18.75" x14ac:dyDescent="0.3">
      <c r="A138" s="242"/>
      <c r="B138" s="242"/>
      <c r="C138" s="242"/>
      <c r="D138" s="242"/>
      <c r="E138" s="242"/>
      <c r="F138" s="242"/>
      <c r="G138" s="242"/>
      <c r="H138" s="242"/>
      <c r="I138" s="242"/>
      <c r="J138" s="242"/>
      <c r="K138" s="242"/>
      <c r="L138" s="242"/>
      <c r="M138" s="242"/>
      <c r="N138" s="242"/>
      <c r="O138" s="242"/>
      <c r="P138" s="242"/>
      <c r="Q138" s="242"/>
      <c r="R138" s="242"/>
      <c r="S138" s="242"/>
      <c r="T138" s="242"/>
      <c r="U138" s="242"/>
      <c r="V138" s="242"/>
      <c r="W138" s="242"/>
    </row>
    <row r="139" spans="1:29" x14ac:dyDescent="0.25">
      <c r="A139" s="247" t="s">
        <v>394</v>
      </c>
      <c r="B139" s="247" t="s">
        <v>395</v>
      </c>
      <c r="C139" s="247" t="s">
        <v>371</v>
      </c>
      <c r="D139" s="264" t="s">
        <v>396</v>
      </c>
      <c r="E139" s="266"/>
      <c r="F139" s="266"/>
      <c r="G139" s="266"/>
      <c r="H139" s="266"/>
      <c r="I139" s="266"/>
      <c r="J139" s="266"/>
      <c r="K139" s="266"/>
      <c r="L139" s="266"/>
      <c r="M139" s="266"/>
      <c r="N139" s="266"/>
      <c r="O139" s="266"/>
      <c r="P139" s="266"/>
      <c r="Q139" s="266"/>
      <c r="R139" s="266"/>
      <c r="S139" s="266"/>
      <c r="T139" s="266"/>
      <c r="U139" s="266"/>
      <c r="V139" s="266"/>
      <c r="W139" s="265"/>
      <c r="X139" s="238" t="s">
        <v>373</v>
      </c>
      <c r="Y139" s="238" t="s">
        <v>374</v>
      </c>
      <c r="Z139" s="238" t="s">
        <v>375</v>
      </c>
      <c r="AA139" s="239" t="s">
        <v>376</v>
      </c>
      <c r="AB139" s="240" t="s">
        <v>377</v>
      </c>
      <c r="AC139" s="241" t="s">
        <v>378</v>
      </c>
    </row>
    <row r="140" spans="1:29" x14ac:dyDescent="0.25">
      <c r="A140" s="248" t="s">
        <v>394</v>
      </c>
      <c r="B140" s="248"/>
      <c r="C140" s="248" t="s">
        <v>371</v>
      </c>
      <c r="D140" s="89">
        <v>2012</v>
      </c>
      <c r="E140" s="89" t="s">
        <v>379</v>
      </c>
      <c r="F140" s="89" t="s">
        <v>380</v>
      </c>
      <c r="G140" s="89">
        <v>2013</v>
      </c>
      <c r="H140" s="89" t="s">
        <v>379</v>
      </c>
      <c r="I140" s="89" t="s">
        <v>380</v>
      </c>
      <c r="J140" s="89">
        <v>2014</v>
      </c>
      <c r="K140" s="89" t="s">
        <v>379</v>
      </c>
      <c r="L140" s="89" t="s">
        <v>380</v>
      </c>
      <c r="M140" s="89">
        <v>2015</v>
      </c>
      <c r="N140" s="89" t="s">
        <v>379</v>
      </c>
      <c r="O140" s="89" t="s">
        <v>380</v>
      </c>
      <c r="P140" s="89">
        <v>2016</v>
      </c>
      <c r="Q140" s="89">
        <v>2017</v>
      </c>
      <c r="R140" s="89">
        <v>2018</v>
      </c>
      <c r="S140" s="89">
        <v>2019</v>
      </c>
      <c r="T140" s="89">
        <v>2020</v>
      </c>
      <c r="U140" s="89">
        <v>2021</v>
      </c>
      <c r="V140" s="89">
        <v>2022</v>
      </c>
      <c r="W140" s="89" t="s">
        <v>381</v>
      </c>
      <c r="X140" s="238"/>
      <c r="Y140" s="238"/>
      <c r="Z140" s="238"/>
      <c r="AA140" s="239"/>
      <c r="AB140" s="240"/>
      <c r="AC140" s="241"/>
    </row>
    <row r="141" spans="1:29" ht="30" x14ac:dyDescent="0.25">
      <c r="A141" s="148"/>
      <c r="B141" s="149" t="s">
        <v>477</v>
      </c>
      <c r="C141" s="143">
        <v>0.5</v>
      </c>
      <c r="D141" s="144">
        <f>+D142*$C$142+D143*$C$143+D144*$C$144+D145*$C$145</f>
        <v>0.29545454545454541</v>
      </c>
      <c r="E141" s="144">
        <f>+E142*$C$142+E143*$C$143+E144*$C$144+E145*$C$145</f>
        <v>0.29545454545454541</v>
      </c>
      <c r="F141" s="98">
        <f t="shared" ref="F141:F142" si="130">+E141/D141</f>
        <v>1</v>
      </c>
      <c r="G141" s="144">
        <f t="shared" ref="G141:V141" si="131">+G142*$C$142+G143*$C$143+G144*$C$144+G145*$C$145</f>
        <v>0.29545454545454541</v>
      </c>
      <c r="H141" s="144">
        <f t="shared" si="131"/>
        <v>4.5454545454545456E-2</v>
      </c>
      <c r="I141" s="98">
        <f>+H141/G141</f>
        <v>0.15384615384615388</v>
      </c>
      <c r="J141" s="144">
        <f t="shared" si="131"/>
        <v>4.5454545454545456E-2</v>
      </c>
      <c r="K141" s="144">
        <f t="shared" si="131"/>
        <v>4.4999999999999998E-2</v>
      </c>
      <c r="L141" s="98">
        <f>+K141/J141</f>
        <v>0.99</v>
      </c>
      <c r="M141" s="144">
        <f t="shared" si="131"/>
        <v>4.5454545454545456E-2</v>
      </c>
      <c r="N141" s="144">
        <f t="shared" si="131"/>
        <v>2.7272727272727268E-2</v>
      </c>
      <c r="O141" s="144">
        <f>+N141/M141</f>
        <v>0.59999999999999987</v>
      </c>
      <c r="P141" s="144">
        <f t="shared" si="131"/>
        <v>4.5454545454545456E-2</v>
      </c>
      <c r="Q141" s="144">
        <f t="shared" si="131"/>
        <v>4.5454545454545456E-2</v>
      </c>
      <c r="R141" s="144">
        <f t="shared" si="131"/>
        <v>4.5454545454545456E-2</v>
      </c>
      <c r="S141" s="144">
        <f t="shared" si="131"/>
        <v>4.5454545454545456E-2</v>
      </c>
      <c r="T141" s="144">
        <f t="shared" si="131"/>
        <v>4.5454545454545456E-2</v>
      </c>
      <c r="U141" s="144">
        <f t="shared" si="131"/>
        <v>4.5454545454545456E-2</v>
      </c>
      <c r="V141" s="144">
        <f t="shared" si="131"/>
        <v>4.5454545454545456E-2</v>
      </c>
      <c r="W141" s="96">
        <f t="shared" ref="W141:W163" si="132">+D141+G141+J141+M141+P141+Q141+R141+S141+T141+U141+V141</f>
        <v>0.99999999999999956</v>
      </c>
      <c r="X141" s="144">
        <f t="shared" ref="X141:AB141" si="133">+X142*$C$142+X143*$C$143+X144*$C$144+X145*$C$145</f>
        <v>0.63636363636363624</v>
      </c>
      <c r="Y141" s="144">
        <f t="shared" si="133"/>
        <v>0.38590909090909098</v>
      </c>
      <c r="Z141" s="144">
        <f t="shared" si="133"/>
        <v>0.25045454545454549</v>
      </c>
      <c r="AA141" s="144">
        <f t="shared" si="133"/>
        <v>9.0909090909090912E-2</v>
      </c>
      <c r="AB141" s="144">
        <f t="shared" si="133"/>
        <v>0.27272727272727276</v>
      </c>
      <c r="AC141" s="145"/>
    </row>
    <row r="142" spans="1:29" ht="30" hidden="1" x14ac:dyDescent="0.25">
      <c r="A142" s="49" t="s">
        <v>478</v>
      </c>
      <c r="B142" s="54" t="s">
        <v>300</v>
      </c>
      <c r="C142" s="115">
        <v>0.25</v>
      </c>
      <c r="D142" s="45">
        <v>1</v>
      </c>
      <c r="E142" s="45">
        <v>1</v>
      </c>
      <c r="F142" s="98">
        <f t="shared" si="130"/>
        <v>1</v>
      </c>
      <c r="G142" s="45"/>
      <c r="H142" s="45"/>
      <c r="I142" s="93" t="e">
        <f t="shared" ref="I142:I145" si="134">+H142/G142</f>
        <v>#DIV/0!</v>
      </c>
      <c r="J142" s="45"/>
      <c r="K142" s="45"/>
      <c r="L142" s="93"/>
      <c r="M142" s="45"/>
      <c r="N142" s="45"/>
      <c r="O142" s="45"/>
      <c r="P142" s="45"/>
      <c r="Q142" s="45"/>
      <c r="R142" s="45"/>
      <c r="S142" s="45"/>
      <c r="T142" s="45"/>
      <c r="U142" s="45"/>
      <c r="V142" s="45"/>
      <c r="W142" s="96">
        <f t="shared" si="132"/>
        <v>1</v>
      </c>
      <c r="X142" s="93">
        <f t="shared" ref="X142:Y145" si="135">+D142+G142+J142</f>
        <v>1</v>
      </c>
      <c r="Y142" s="93">
        <f t="shared" si="135"/>
        <v>1</v>
      </c>
      <c r="Z142" s="93">
        <f t="shared" ref="Z142:Z145" si="136">+X142-Y142</f>
        <v>0</v>
      </c>
      <c r="AA142" s="93">
        <f t="shared" ref="AA142:AA145" si="137">+M142+P142</f>
        <v>0</v>
      </c>
      <c r="AB142" s="93">
        <f t="shared" ref="AB142:AB145" si="138">+Q142+R142+S142+T142+U142+V142</f>
        <v>0</v>
      </c>
      <c r="AC142" s="97"/>
    </row>
    <row r="143" spans="1:29" ht="60" hidden="1" x14ac:dyDescent="0.25">
      <c r="A143" s="49" t="s">
        <v>479</v>
      </c>
      <c r="B143" s="54" t="s">
        <v>302</v>
      </c>
      <c r="C143" s="115">
        <v>0.25</v>
      </c>
      <c r="D143" s="43"/>
      <c r="E143" s="43"/>
      <c r="F143" s="98"/>
      <c r="G143" s="43">
        <v>1</v>
      </c>
      <c r="H143" s="45"/>
      <c r="I143" s="93">
        <f t="shared" si="134"/>
        <v>0</v>
      </c>
      <c r="J143" s="43"/>
      <c r="K143" s="43"/>
      <c r="L143" s="93"/>
      <c r="M143" s="43"/>
      <c r="N143" s="43"/>
      <c r="O143" s="43"/>
      <c r="P143" s="43"/>
      <c r="Q143" s="43"/>
      <c r="R143" s="43"/>
      <c r="S143" s="43"/>
      <c r="T143" s="43"/>
      <c r="U143" s="43"/>
      <c r="V143" s="43"/>
      <c r="W143" s="96">
        <f t="shared" si="132"/>
        <v>1</v>
      </c>
      <c r="X143" s="93">
        <f t="shared" si="135"/>
        <v>1</v>
      </c>
      <c r="Y143" s="93">
        <f t="shared" si="135"/>
        <v>0</v>
      </c>
      <c r="Z143" s="93">
        <f t="shared" si="136"/>
        <v>1</v>
      </c>
      <c r="AA143" s="93">
        <f t="shared" si="137"/>
        <v>0</v>
      </c>
      <c r="AB143" s="93">
        <f t="shared" si="138"/>
        <v>0</v>
      </c>
      <c r="AC143" s="97"/>
    </row>
    <row r="144" spans="1:29" ht="45" x14ac:dyDescent="0.25">
      <c r="A144" s="49" t="s">
        <v>480</v>
      </c>
      <c r="B144" s="114" t="s">
        <v>304</v>
      </c>
      <c r="C144" s="115">
        <v>0.25</v>
      </c>
      <c r="D144" s="43">
        <v>9.0909090909090912E-2</v>
      </c>
      <c r="E144" s="43">
        <v>9.0909090909090912E-2</v>
      </c>
      <c r="F144" s="98">
        <f t="shared" ref="F144:F150" si="139">+E144/D144</f>
        <v>1</v>
      </c>
      <c r="G144" s="43">
        <v>9.0909090909090912E-2</v>
      </c>
      <c r="H144" s="43">
        <v>9.0909090909090912E-2</v>
      </c>
      <c r="I144" s="93">
        <f t="shared" si="134"/>
        <v>1</v>
      </c>
      <c r="J144" s="43">
        <v>9.0909090909090912E-2</v>
      </c>
      <c r="K144" s="43">
        <v>0.09</v>
      </c>
      <c r="L144" s="93">
        <f t="shared" ref="L144:L145" si="140">+K144/J144</f>
        <v>0.99</v>
      </c>
      <c r="M144" s="43">
        <v>9.0909090909090912E-2</v>
      </c>
      <c r="N144" s="43">
        <f>9.09090909090909%*60%</f>
        <v>5.4545454545454536E-2</v>
      </c>
      <c r="O144" s="43">
        <f t="shared" ref="O144:O145" si="141">+N144/M144</f>
        <v>0.59999999999999987</v>
      </c>
      <c r="P144" s="43">
        <v>9.0909090909090912E-2</v>
      </c>
      <c r="Q144" s="43">
        <v>9.0909090909090912E-2</v>
      </c>
      <c r="R144" s="43">
        <v>9.0909090909090912E-2</v>
      </c>
      <c r="S144" s="43">
        <v>9.0909090909090912E-2</v>
      </c>
      <c r="T144" s="43">
        <v>9.0909090909090912E-2</v>
      </c>
      <c r="U144" s="43">
        <v>9.0909090909090912E-2</v>
      </c>
      <c r="V144" s="43">
        <v>9.0909090909090912E-2</v>
      </c>
      <c r="W144" s="96">
        <f t="shared" si="132"/>
        <v>1.0000000000000002</v>
      </c>
      <c r="X144" s="93">
        <f t="shared" si="135"/>
        <v>0.27272727272727271</v>
      </c>
      <c r="Y144" s="93">
        <f t="shared" si="135"/>
        <v>0.27181818181818185</v>
      </c>
      <c r="Z144" s="93">
        <f t="shared" si="136"/>
        <v>9.0909090909085943E-4</v>
      </c>
      <c r="AA144" s="93">
        <f t="shared" si="137"/>
        <v>0.18181818181818182</v>
      </c>
      <c r="AB144" s="93">
        <f t="shared" si="138"/>
        <v>0.54545454545454553</v>
      </c>
      <c r="AC144" s="97" t="s">
        <v>481</v>
      </c>
    </row>
    <row r="145" spans="1:29" ht="45" x14ac:dyDescent="0.25">
      <c r="A145" s="49" t="s">
        <v>482</v>
      </c>
      <c r="B145" s="54" t="s">
        <v>310</v>
      </c>
      <c r="C145" s="115">
        <v>0.25</v>
      </c>
      <c r="D145" s="43">
        <v>9.0909090909090912E-2</v>
      </c>
      <c r="E145" s="43">
        <v>9.0909090909090912E-2</v>
      </c>
      <c r="F145" s="98">
        <f t="shared" si="139"/>
        <v>1</v>
      </c>
      <c r="G145" s="43">
        <v>9.0909090909090912E-2</v>
      </c>
      <c r="H145" s="43">
        <v>9.0909090909090912E-2</v>
      </c>
      <c r="I145" s="93">
        <f t="shared" si="134"/>
        <v>1</v>
      </c>
      <c r="J145" s="43">
        <v>9.0909090909090912E-2</v>
      </c>
      <c r="K145" s="43">
        <v>0.09</v>
      </c>
      <c r="L145" s="93">
        <f t="shared" si="140"/>
        <v>0.99</v>
      </c>
      <c r="M145" s="43">
        <v>9.0909090909090912E-2</v>
      </c>
      <c r="N145" s="43">
        <f>9.09090909090909%*60%</f>
        <v>5.4545454545454536E-2</v>
      </c>
      <c r="O145" s="43">
        <f t="shared" si="141"/>
        <v>0.59999999999999987</v>
      </c>
      <c r="P145" s="43">
        <v>9.0909090909090912E-2</v>
      </c>
      <c r="Q145" s="43">
        <v>9.0909090909090912E-2</v>
      </c>
      <c r="R145" s="43">
        <v>9.0909090909090912E-2</v>
      </c>
      <c r="S145" s="43">
        <v>9.0909090909090912E-2</v>
      </c>
      <c r="T145" s="43">
        <v>9.0909090909090912E-2</v>
      </c>
      <c r="U145" s="43">
        <v>9.0909090909090912E-2</v>
      </c>
      <c r="V145" s="43">
        <v>9.0909090909090912E-2</v>
      </c>
      <c r="W145" s="96">
        <f t="shared" si="132"/>
        <v>1.0000000000000002</v>
      </c>
      <c r="X145" s="93">
        <f t="shared" si="135"/>
        <v>0.27272727272727271</v>
      </c>
      <c r="Y145" s="93">
        <f t="shared" si="135"/>
        <v>0.27181818181818185</v>
      </c>
      <c r="Z145" s="93">
        <f t="shared" si="136"/>
        <v>9.0909090909085943E-4</v>
      </c>
      <c r="AA145" s="93">
        <f t="shared" si="137"/>
        <v>0.18181818181818182</v>
      </c>
      <c r="AB145" s="93">
        <f t="shared" si="138"/>
        <v>0.54545454545454553</v>
      </c>
      <c r="AC145" s="97" t="s">
        <v>481</v>
      </c>
    </row>
    <row r="146" spans="1:29" ht="30" x14ac:dyDescent="0.25">
      <c r="A146" s="148"/>
      <c r="B146" s="149" t="s">
        <v>483</v>
      </c>
      <c r="C146" s="143">
        <v>0.25</v>
      </c>
      <c r="D146" s="144">
        <f>+D147*$C$147+D148*$C$148+D149*$C$149+D150*$C$150+D151*$C$151</f>
        <v>0.66363636363636358</v>
      </c>
      <c r="E146" s="144">
        <f>+E147*$C$147+E148*$C$148+E149*$C$149+E150*$C$150+E151*$C$151</f>
        <v>0.46363636363636362</v>
      </c>
      <c r="F146" s="98">
        <f t="shared" si="139"/>
        <v>0.69863013698630139</v>
      </c>
      <c r="G146" s="144">
        <f t="shared" ref="G146:V146" si="142">+G147*$C$147+G148*$C$148+G149*$C$149+G150*$C$150+G151*$C$151</f>
        <v>3.3636363636363638E-2</v>
      </c>
      <c r="H146" s="144">
        <f t="shared" si="142"/>
        <v>3.3636363636363638E-2</v>
      </c>
      <c r="I146" s="98">
        <f>+H146/G146</f>
        <v>1</v>
      </c>
      <c r="J146" s="144">
        <f t="shared" si="142"/>
        <v>3.3636363636363638E-2</v>
      </c>
      <c r="K146" s="144">
        <f t="shared" si="142"/>
        <v>1.35E-2</v>
      </c>
      <c r="L146" s="98">
        <f>+K146/J146</f>
        <v>0.4013513513513513</v>
      </c>
      <c r="M146" s="144">
        <f t="shared" si="142"/>
        <v>3.3636363636363638E-2</v>
      </c>
      <c r="N146" s="144">
        <f t="shared" si="142"/>
        <v>3.3636363636363638E-2</v>
      </c>
      <c r="O146" s="144">
        <f>+N146/M146</f>
        <v>1</v>
      </c>
      <c r="P146" s="144">
        <f t="shared" si="142"/>
        <v>3.3636363636363638E-2</v>
      </c>
      <c r="Q146" s="144">
        <f t="shared" si="142"/>
        <v>3.3636363636363638E-2</v>
      </c>
      <c r="R146" s="144">
        <f t="shared" si="142"/>
        <v>3.3636363636363638E-2</v>
      </c>
      <c r="S146" s="144">
        <f t="shared" si="142"/>
        <v>3.3636363636363638E-2</v>
      </c>
      <c r="T146" s="144">
        <f t="shared" si="142"/>
        <v>3.3636363636363638E-2</v>
      </c>
      <c r="U146" s="144">
        <f t="shared" si="142"/>
        <v>3.3636363636363638E-2</v>
      </c>
      <c r="V146" s="144">
        <f t="shared" si="142"/>
        <v>3.3636363636363638E-2</v>
      </c>
      <c r="W146" s="96">
        <f t="shared" si="132"/>
        <v>1.0000000000000004</v>
      </c>
      <c r="X146" s="144">
        <f t="shared" ref="X146:AB146" si="143">+X147*$C$147+X148*$C$148+X149*$C$149+X150*$C$150+X151*$C$151</f>
        <v>0.73090909090909095</v>
      </c>
      <c r="Y146" s="144">
        <f t="shared" si="143"/>
        <v>0.51077272727272727</v>
      </c>
      <c r="Z146" s="144">
        <f t="shared" si="143"/>
        <v>0.22013636363636363</v>
      </c>
      <c r="AA146" s="144">
        <f t="shared" si="143"/>
        <v>6.7272727272727276E-2</v>
      </c>
      <c r="AB146" s="144">
        <f t="shared" si="143"/>
        <v>0.20181818181818184</v>
      </c>
      <c r="AC146" s="145"/>
    </row>
    <row r="147" spans="1:29" ht="30" hidden="1" customHeight="1" x14ac:dyDescent="0.25">
      <c r="A147" s="49" t="s">
        <v>484</v>
      </c>
      <c r="B147" s="54" t="s">
        <v>314</v>
      </c>
      <c r="C147" s="115">
        <v>0.25</v>
      </c>
      <c r="D147" s="43">
        <v>1</v>
      </c>
      <c r="E147" s="43">
        <v>1</v>
      </c>
      <c r="F147" s="98">
        <f t="shared" si="139"/>
        <v>1</v>
      </c>
      <c r="G147" s="43"/>
      <c r="H147" s="45"/>
      <c r="I147" s="93" t="e">
        <f t="shared" ref="I147:I151" si="144">+H147/G147</f>
        <v>#DIV/0!</v>
      </c>
      <c r="J147" s="43"/>
      <c r="K147" s="43"/>
      <c r="L147" s="93"/>
      <c r="M147" s="43"/>
      <c r="N147" s="43"/>
      <c r="O147" s="43"/>
      <c r="P147" s="43"/>
      <c r="Q147" s="43"/>
      <c r="R147" s="43"/>
      <c r="S147" s="43"/>
      <c r="T147" s="43"/>
      <c r="U147" s="43"/>
      <c r="V147" s="43"/>
      <c r="W147" s="96">
        <f t="shared" si="132"/>
        <v>1</v>
      </c>
      <c r="X147" s="93">
        <f t="shared" ref="X147:Y151" si="145">+D147+G147+J147</f>
        <v>1</v>
      </c>
      <c r="Y147" s="93">
        <f t="shared" si="145"/>
        <v>1</v>
      </c>
      <c r="Z147" s="93">
        <f t="shared" ref="Z147:Z151" si="146">+X147-Y147</f>
        <v>0</v>
      </c>
      <c r="AA147" s="93">
        <f t="shared" ref="AA147:AA151" si="147">+M147+P147</f>
        <v>0</v>
      </c>
      <c r="AB147" s="93">
        <f t="shared" ref="AB147:AB151" si="148">+Q147+R147+S147+T147+U147+V147</f>
        <v>0</v>
      </c>
      <c r="AC147" s="97"/>
    </row>
    <row r="148" spans="1:29" ht="30" hidden="1" customHeight="1" x14ac:dyDescent="0.25">
      <c r="A148" s="49" t="s">
        <v>485</v>
      </c>
      <c r="B148" s="54" t="s">
        <v>486</v>
      </c>
      <c r="C148" s="115">
        <v>0.15</v>
      </c>
      <c r="D148" s="43">
        <v>1</v>
      </c>
      <c r="E148" s="43">
        <v>0.5</v>
      </c>
      <c r="F148" s="98">
        <f t="shared" si="139"/>
        <v>0.5</v>
      </c>
      <c r="G148" s="43"/>
      <c r="H148" s="45"/>
      <c r="I148" s="93" t="e">
        <f t="shared" si="144"/>
        <v>#DIV/0!</v>
      </c>
      <c r="J148" s="43"/>
      <c r="K148" s="43"/>
      <c r="L148" s="93"/>
      <c r="M148" s="43"/>
      <c r="N148" s="43"/>
      <c r="O148" s="43"/>
      <c r="P148" s="43"/>
      <c r="Q148" s="43"/>
      <c r="R148" s="43"/>
      <c r="S148" s="43"/>
      <c r="T148" s="43"/>
      <c r="U148" s="43"/>
      <c r="V148" s="43"/>
      <c r="W148" s="96">
        <f t="shared" si="132"/>
        <v>1</v>
      </c>
      <c r="X148" s="93">
        <f t="shared" si="145"/>
        <v>1</v>
      </c>
      <c r="Y148" s="93">
        <f t="shared" si="145"/>
        <v>0.5</v>
      </c>
      <c r="Z148" s="93">
        <f t="shared" si="146"/>
        <v>0.5</v>
      </c>
      <c r="AA148" s="93">
        <f t="shared" si="147"/>
        <v>0</v>
      </c>
      <c r="AB148" s="93">
        <f t="shared" si="148"/>
        <v>0</v>
      </c>
      <c r="AC148" s="97"/>
    </row>
    <row r="149" spans="1:29" ht="45" x14ac:dyDescent="0.25">
      <c r="A149" s="49" t="s">
        <v>487</v>
      </c>
      <c r="B149" s="54" t="s">
        <v>316</v>
      </c>
      <c r="C149" s="115">
        <v>0.15</v>
      </c>
      <c r="D149" s="43">
        <v>9.0909090909090912E-2</v>
      </c>
      <c r="E149" s="43">
        <v>9.0909090909090912E-2</v>
      </c>
      <c r="F149" s="98">
        <f t="shared" si="139"/>
        <v>1</v>
      </c>
      <c r="G149" s="43">
        <v>9.0909090909090912E-2</v>
      </c>
      <c r="H149" s="43">
        <v>9.0909090909090912E-2</v>
      </c>
      <c r="I149" s="93">
        <f t="shared" si="144"/>
        <v>1</v>
      </c>
      <c r="J149" s="43">
        <v>9.0909090909090912E-2</v>
      </c>
      <c r="K149" s="43">
        <v>0.09</v>
      </c>
      <c r="L149" s="93">
        <f t="shared" ref="L149:L151" si="149">+K149/J149</f>
        <v>0.99</v>
      </c>
      <c r="M149" s="43">
        <v>9.0909090909090912E-2</v>
      </c>
      <c r="N149" s="43">
        <v>9.0909090909090912E-2</v>
      </c>
      <c r="O149" s="43">
        <f>+N149/M149</f>
        <v>1</v>
      </c>
      <c r="P149" s="43">
        <v>9.0909090909090912E-2</v>
      </c>
      <c r="Q149" s="43">
        <v>9.0909090909090912E-2</v>
      </c>
      <c r="R149" s="43">
        <v>9.0909090909090912E-2</v>
      </c>
      <c r="S149" s="43">
        <v>9.0909090909090912E-2</v>
      </c>
      <c r="T149" s="43">
        <v>9.0909090909090912E-2</v>
      </c>
      <c r="U149" s="43">
        <v>9.0909090909090912E-2</v>
      </c>
      <c r="V149" s="43">
        <v>9.0909090909090912E-2</v>
      </c>
      <c r="W149" s="96">
        <f t="shared" si="132"/>
        <v>1.0000000000000002</v>
      </c>
      <c r="X149" s="93">
        <f t="shared" si="145"/>
        <v>0.27272727272727271</v>
      </c>
      <c r="Y149" s="93">
        <f t="shared" si="145"/>
        <v>0.27181818181818185</v>
      </c>
      <c r="Z149" s="93">
        <f t="shared" si="146"/>
        <v>9.0909090909085943E-4</v>
      </c>
      <c r="AA149" s="93">
        <f t="shared" si="147"/>
        <v>0.18181818181818182</v>
      </c>
      <c r="AB149" s="93">
        <f t="shared" si="148"/>
        <v>0.54545454545454553</v>
      </c>
      <c r="AC149" s="97" t="s">
        <v>481</v>
      </c>
    </row>
    <row r="150" spans="1:29" ht="45" hidden="1" customHeight="1" x14ac:dyDescent="0.25">
      <c r="A150" s="49" t="s">
        <v>488</v>
      </c>
      <c r="B150" s="54" t="s">
        <v>320</v>
      </c>
      <c r="C150" s="115">
        <v>0.25</v>
      </c>
      <c r="D150" s="43">
        <v>1</v>
      </c>
      <c r="E150" s="43">
        <v>0.5</v>
      </c>
      <c r="F150" s="98">
        <f t="shared" si="139"/>
        <v>0.5</v>
      </c>
      <c r="G150" s="43"/>
      <c r="H150" s="45"/>
      <c r="I150" s="93" t="e">
        <f t="shared" si="144"/>
        <v>#DIV/0!</v>
      </c>
      <c r="J150" s="43"/>
      <c r="K150" s="43"/>
      <c r="L150" s="93"/>
      <c r="M150" s="43"/>
      <c r="N150" s="43"/>
      <c r="O150" s="43"/>
      <c r="P150" s="43"/>
      <c r="Q150" s="43"/>
      <c r="R150" s="43"/>
      <c r="S150" s="43"/>
      <c r="T150" s="43"/>
      <c r="U150" s="43"/>
      <c r="V150" s="43"/>
      <c r="W150" s="96">
        <f t="shared" si="132"/>
        <v>1</v>
      </c>
      <c r="X150" s="93">
        <f t="shared" si="145"/>
        <v>1</v>
      </c>
      <c r="Y150" s="93">
        <f t="shared" si="145"/>
        <v>0.5</v>
      </c>
      <c r="Z150" s="93">
        <f t="shared" si="146"/>
        <v>0.5</v>
      </c>
      <c r="AA150" s="93">
        <f t="shared" si="147"/>
        <v>0</v>
      </c>
      <c r="AB150" s="93">
        <f t="shared" si="148"/>
        <v>0</v>
      </c>
      <c r="AC150" s="97"/>
    </row>
    <row r="151" spans="1:29" ht="45" x14ac:dyDescent="0.25">
      <c r="A151" s="49" t="s">
        <v>489</v>
      </c>
      <c r="B151" s="54" t="s">
        <v>321</v>
      </c>
      <c r="C151" s="115">
        <v>0.2</v>
      </c>
      <c r="D151" s="43"/>
      <c r="E151" s="43"/>
      <c r="F151" s="98"/>
      <c r="G151" s="43">
        <v>0.1</v>
      </c>
      <c r="H151" s="43">
        <v>0.1</v>
      </c>
      <c r="I151" s="93">
        <f t="shared" si="144"/>
        <v>1</v>
      </c>
      <c r="J151" s="43">
        <v>0.1</v>
      </c>
      <c r="K151" s="43">
        <v>0</v>
      </c>
      <c r="L151" s="93">
        <f t="shared" si="149"/>
        <v>0</v>
      </c>
      <c r="M151" s="43">
        <v>0.1</v>
      </c>
      <c r="N151" s="43">
        <v>0.1</v>
      </c>
      <c r="O151" s="43">
        <f>+N151/M151</f>
        <v>1</v>
      </c>
      <c r="P151" s="43">
        <v>0.1</v>
      </c>
      <c r="Q151" s="43">
        <v>0.1</v>
      </c>
      <c r="R151" s="43">
        <v>0.1</v>
      </c>
      <c r="S151" s="43">
        <v>0.1</v>
      </c>
      <c r="T151" s="43">
        <v>0.1</v>
      </c>
      <c r="U151" s="43">
        <v>0.1</v>
      </c>
      <c r="V151" s="43">
        <v>0.1</v>
      </c>
      <c r="W151" s="96">
        <f t="shared" si="132"/>
        <v>0.99999999999999989</v>
      </c>
      <c r="X151" s="93">
        <f t="shared" si="145"/>
        <v>0.2</v>
      </c>
      <c r="Y151" s="93">
        <f t="shared" si="145"/>
        <v>0.1</v>
      </c>
      <c r="Z151" s="93">
        <f t="shared" si="146"/>
        <v>0.1</v>
      </c>
      <c r="AA151" s="93">
        <f t="shared" si="147"/>
        <v>0.2</v>
      </c>
      <c r="AB151" s="93">
        <f t="shared" si="148"/>
        <v>0.6</v>
      </c>
      <c r="AC151" s="97" t="s">
        <v>481</v>
      </c>
    </row>
    <row r="152" spans="1:29" ht="45" x14ac:dyDescent="0.25">
      <c r="A152" s="150"/>
      <c r="B152" s="151" t="s">
        <v>490</v>
      </c>
      <c r="C152" s="143">
        <v>0.25</v>
      </c>
      <c r="D152" s="152">
        <f>+D153*$C$153+D154*$C$154</f>
        <v>4.5454545454545456E-2</v>
      </c>
      <c r="E152" s="152">
        <f>+E153*$C$153+E154*$C$154</f>
        <v>4.5454545454545456E-2</v>
      </c>
      <c r="F152" s="98">
        <v>0</v>
      </c>
      <c r="G152" s="152">
        <f t="shared" ref="G152:V152" si="150">+G153*$C$153+G154*$C$154</f>
        <v>0.54545454545454541</v>
      </c>
      <c r="H152" s="152">
        <f t="shared" si="150"/>
        <v>0.54545454545454541</v>
      </c>
      <c r="I152" s="98">
        <f>+H152/G152</f>
        <v>1</v>
      </c>
      <c r="J152" s="152">
        <f t="shared" si="150"/>
        <v>4.5454545454545456E-2</v>
      </c>
      <c r="K152" s="152">
        <f t="shared" si="150"/>
        <v>4.4999999999999998E-2</v>
      </c>
      <c r="L152" s="98">
        <f>+K152/J152</f>
        <v>0.99</v>
      </c>
      <c r="M152" s="152">
        <f t="shared" si="150"/>
        <v>4.5454545454545456E-2</v>
      </c>
      <c r="N152" s="152">
        <f t="shared" si="150"/>
        <v>4.5454545454545456E-2</v>
      </c>
      <c r="O152" s="144">
        <f>+N152/M152</f>
        <v>1</v>
      </c>
      <c r="P152" s="152">
        <f t="shared" si="150"/>
        <v>4.5454545454545456E-2</v>
      </c>
      <c r="Q152" s="152">
        <f t="shared" si="150"/>
        <v>4.5454545454545456E-2</v>
      </c>
      <c r="R152" s="152">
        <f t="shared" si="150"/>
        <v>4.5454545454545456E-2</v>
      </c>
      <c r="S152" s="152">
        <f t="shared" si="150"/>
        <v>4.5454545454545456E-2</v>
      </c>
      <c r="T152" s="152">
        <f t="shared" si="150"/>
        <v>4.5454545454545456E-2</v>
      </c>
      <c r="U152" s="152">
        <f t="shared" si="150"/>
        <v>4.5454545454545456E-2</v>
      </c>
      <c r="V152" s="152">
        <f t="shared" si="150"/>
        <v>4.5454545454545456E-2</v>
      </c>
      <c r="W152" s="96">
        <f t="shared" si="132"/>
        <v>0.99999999999999956</v>
      </c>
      <c r="X152" s="152">
        <f t="shared" ref="X152:AB152" si="151">+X153*$C$153+X154*$C$154</f>
        <v>0.63636363636363635</v>
      </c>
      <c r="Y152" s="152">
        <f t="shared" si="151"/>
        <v>0.63590909090909098</v>
      </c>
      <c r="Z152" s="152">
        <f t="shared" si="151"/>
        <v>4.5454545454542972E-4</v>
      </c>
      <c r="AA152" s="152">
        <f t="shared" si="151"/>
        <v>9.0909090909090912E-2</v>
      </c>
      <c r="AB152" s="152">
        <f t="shared" si="151"/>
        <v>0.27272727272727276</v>
      </c>
      <c r="AC152" s="153"/>
    </row>
    <row r="153" spans="1:29" ht="60" hidden="1" x14ac:dyDescent="0.25">
      <c r="A153" s="124" t="s">
        <v>491</v>
      </c>
      <c r="B153" s="54" t="s">
        <v>327</v>
      </c>
      <c r="C153" s="115">
        <v>0.5</v>
      </c>
      <c r="D153" s="121"/>
      <c r="E153" s="121"/>
      <c r="F153" s="98"/>
      <c r="G153" s="121">
        <v>1</v>
      </c>
      <c r="H153" s="121">
        <v>1</v>
      </c>
      <c r="I153" s="93">
        <f t="shared" ref="I153:I154" si="152">+H153/G153</f>
        <v>1</v>
      </c>
      <c r="J153" s="121"/>
      <c r="K153" s="121"/>
      <c r="L153" s="93"/>
      <c r="M153" s="121"/>
      <c r="N153" s="121"/>
      <c r="O153" s="121"/>
      <c r="P153" s="121"/>
      <c r="Q153" s="121"/>
      <c r="R153" s="121"/>
      <c r="S153" s="121"/>
      <c r="T153" s="121"/>
      <c r="U153" s="121"/>
      <c r="V153" s="121"/>
      <c r="W153" s="96">
        <f t="shared" si="132"/>
        <v>1</v>
      </c>
      <c r="X153" s="93">
        <f>+D153+G153+J153</f>
        <v>1</v>
      </c>
      <c r="Y153" s="93">
        <f>+E153+H153+K153</f>
        <v>1</v>
      </c>
      <c r="Z153" s="93">
        <f t="shared" ref="Z153:Z154" si="153">+X153-Y153</f>
        <v>0</v>
      </c>
      <c r="AA153" s="93">
        <f t="shared" ref="AA153:AA154" si="154">+M153+P153</f>
        <v>0</v>
      </c>
      <c r="AB153" s="93">
        <f t="shared" ref="AB153:AB154" si="155">+Q153+R153+S153+T153+U153+V153</f>
        <v>0</v>
      </c>
      <c r="AC153" s="97"/>
    </row>
    <row r="154" spans="1:29" ht="60" x14ac:dyDescent="0.25">
      <c r="A154" s="124" t="s">
        <v>492</v>
      </c>
      <c r="B154" s="54" t="s">
        <v>329</v>
      </c>
      <c r="C154" s="115">
        <v>0.5</v>
      </c>
      <c r="D154" s="43">
        <v>9.0909090909090912E-2</v>
      </c>
      <c r="E154" s="43">
        <v>9.0909090909090912E-2</v>
      </c>
      <c r="F154" s="98">
        <f t="shared" ref="F154" si="156">+E154/D154</f>
        <v>1</v>
      </c>
      <c r="G154" s="43">
        <v>9.0909090909090912E-2</v>
      </c>
      <c r="H154" s="43">
        <v>9.0909090909090912E-2</v>
      </c>
      <c r="I154" s="93">
        <f t="shared" si="152"/>
        <v>1</v>
      </c>
      <c r="J154" s="43">
        <v>9.0909090909090912E-2</v>
      </c>
      <c r="K154" s="43">
        <v>0.09</v>
      </c>
      <c r="L154" s="93">
        <f t="shared" ref="L154" si="157">+K154/J154</f>
        <v>0.99</v>
      </c>
      <c r="M154" s="43">
        <v>9.0909090909090912E-2</v>
      </c>
      <c r="N154" s="43">
        <v>9.0909090909090912E-2</v>
      </c>
      <c r="O154" s="43">
        <f>+N154/M154</f>
        <v>1</v>
      </c>
      <c r="P154" s="43">
        <v>9.0909090909090912E-2</v>
      </c>
      <c r="Q154" s="43">
        <v>9.0909090909090912E-2</v>
      </c>
      <c r="R154" s="43">
        <v>9.0909090909090912E-2</v>
      </c>
      <c r="S154" s="43">
        <v>9.0909090909090912E-2</v>
      </c>
      <c r="T154" s="43">
        <v>9.0909090909090912E-2</v>
      </c>
      <c r="U154" s="43">
        <v>9.0909090909090912E-2</v>
      </c>
      <c r="V154" s="43">
        <v>9.0909090909090912E-2</v>
      </c>
      <c r="W154" s="96">
        <f t="shared" si="132"/>
        <v>1.0000000000000002</v>
      </c>
      <c r="X154" s="93">
        <f>+D154+G154+J154</f>
        <v>0.27272727272727271</v>
      </c>
      <c r="Y154" s="93">
        <f>+E154+H154+K154</f>
        <v>0.27181818181818185</v>
      </c>
      <c r="Z154" s="93">
        <f t="shared" si="153"/>
        <v>9.0909090909085943E-4</v>
      </c>
      <c r="AA154" s="93">
        <f t="shared" si="154"/>
        <v>0.18181818181818182</v>
      </c>
      <c r="AB154" s="93">
        <f t="shared" si="155"/>
        <v>0.54545454545454553</v>
      </c>
      <c r="AC154" s="97" t="s">
        <v>481</v>
      </c>
    </row>
    <row r="155" spans="1:29" ht="15" hidden="1" customHeight="1" x14ac:dyDescent="0.25">
      <c r="A155" s="154"/>
      <c r="B155" s="54"/>
      <c r="C155" s="115"/>
      <c r="D155" s="126"/>
      <c r="E155" s="126"/>
      <c r="F155" s="126"/>
      <c r="G155" s="126"/>
      <c r="H155" s="100"/>
      <c r="I155" s="126"/>
      <c r="J155" s="126"/>
      <c r="K155" s="126"/>
      <c r="L155" s="126"/>
      <c r="M155" s="126"/>
      <c r="N155" s="126"/>
      <c r="O155" s="126"/>
      <c r="P155" s="126"/>
      <c r="Q155" s="126"/>
      <c r="R155" s="126"/>
      <c r="S155" s="126"/>
      <c r="T155" s="126"/>
      <c r="U155" s="126"/>
      <c r="V155" s="126"/>
      <c r="W155" s="96">
        <f t="shared" si="132"/>
        <v>0</v>
      </c>
      <c r="X155" s="126"/>
      <c r="Y155" s="126"/>
      <c r="Z155" s="126"/>
      <c r="AA155" s="126"/>
      <c r="AB155" s="126"/>
      <c r="AC155" s="128"/>
    </row>
    <row r="156" spans="1:29" ht="15" hidden="1" customHeight="1" x14ac:dyDescent="0.25">
      <c r="A156" s="154"/>
      <c r="B156" s="54"/>
      <c r="C156" s="115"/>
      <c r="D156" s="126"/>
      <c r="E156" s="126"/>
      <c r="F156" s="126"/>
      <c r="G156" s="126"/>
      <c r="H156" s="100"/>
      <c r="I156" s="126"/>
      <c r="J156" s="126"/>
      <c r="K156" s="126"/>
      <c r="L156" s="126"/>
      <c r="M156" s="126"/>
      <c r="N156" s="126"/>
      <c r="O156" s="126"/>
      <c r="P156" s="126"/>
      <c r="Q156" s="126"/>
      <c r="R156" s="126"/>
      <c r="S156" s="126"/>
      <c r="T156" s="126"/>
      <c r="U156" s="126"/>
      <c r="V156" s="126"/>
      <c r="W156" s="96">
        <f t="shared" si="132"/>
        <v>0</v>
      </c>
      <c r="X156" s="126"/>
      <c r="Y156" s="126"/>
      <c r="Z156" s="126"/>
      <c r="AA156" s="126"/>
      <c r="AB156" s="126"/>
      <c r="AC156" s="128"/>
    </row>
    <row r="157" spans="1:29" ht="15" hidden="1" customHeight="1" x14ac:dyDescent="0.25">
      <c r="A157" s="154"/>
      <c r="B157" s="54"/>
      <c r="C157" s="115"/>
      <c r="D157" s="126"/>
      <c r="E157" s="126"/>
      <c r="F157" s="126"/>
      <c r="G157" s="126"/>
      <c r="H157" s="100"/>
      <c r="I157" s="126"/>
      <c r="J157" s="126"/>
      <c r="K157" s="126"/>
      <c r="L157" s="126"/>
      <c r="M157" s="126"/>
      <c r="N157" s="126"/>
      <c r="O157" s="126"/>
      <c r="P157" s="126"/>
      <c r="Q157" s="126"/>
      <c r="R157" s="126"/>
      <c r="S157" s="126"/>
      <c r="T157" s="126"/>
      <c r="U157" s="126"/>
      <c r="V157" s="126"/>
      <c r="W157" s="96">
        <f t="shared" si="132"/>
        <v>0</v>
      </c>
      <c r="X157" s="126"/>
      <c r="Y157" s="126"/>
      <c r="Z157" s="126"/>
      <c r="AA157" s="126"/>
      <c r="AB157" s="126"/>
      <c r="AC157" s="128"/>
    </row>
    <row r="158" spans="1:29" ht="15" hidden="1" customHeight="1" x14ac:dyDescent="0.25">
      <c r="A158" s="154"/>
      <c r="B158" s="25"/>
      <c r="C158" s="115"/>
      <c r="D158" s="126"/>
      <c r="E158" s="126"/>
      <c r="F158" s="126"/>
      <c r="G158" s="126"/>
      <c r="H158" s="100"/>
      <c r="I158" s="126"/>
      <c r="J158" s="126"/>
      <c r="K158" s="126"/>
      <c r="L158" s="126"/>
      <c r="M158" s="126"/>
      <c r="N158" s="126"/>
      <c r="O158" s="126"/>
      <c r="P158" s="126"/>
      <c r="Q158" s="126"/>
      <c r="R158" s="126"/>
      <c r="S158" s="126"/>
      <c r="T158" s="126"/>
      <c r="U158" s="126"/>
      <c r="V158" s="126"/>
      <c r="W158" s="96">
        <f t="shared" si="132"/>
        <v>0</v>
      </c>
      <c r="X158" s="126"/>
      <c r="Y158" s="126"/>
      <c r="Z158" s="126"/>
      <c r="AA158" s="126"/>
      <c r="AB158" s="126"/>
      <c r="AC158" s="128"/>
    </row>
    <row r="159" spans="1:29" ht="15" hidden="1" customHeight="1" x14ac:dyDescent="0.25">
      <c r="A159" s="154"/>
      <c r="B159" s="25"/>
      <c r="C159" s="115"/>
      <c r="D159" s="126"/>
      <c r="E159" s="126"/>
      <c r="F159" s="126"/>
      <c r="G159" s="126"/>
      <c r="H159" s="100"/>
      <c r="I159" s="126"/>
      <c r="J159" s="126"/>
      <c r="K159" s="126"/>
      <c r="L159" s="126"/>
      <c r="M159" s="126"/>
      <c r="N159" s="126"/>
      <c r="O159" s="126"/>
      <c r="P159" s="126"/>
      <c r="Q159" s="126"/>
      <c r="R159" s="126"/>
      <c r="S159" s="126"/>
      <c r="T159" s="126"/>
      <c r="U159" s="126"/>
      <c r="V159" s="126"/>
      <c r="W159" s="96">
        <f t="shared" si="132"/>
        <v>0</v>
      </c>
      <c r="X159" s="126"/>
      <c r="Y159" s="126"/>
      <c r="Z159" s="126"/>
      <c r="AA159" s="126"/>
      <c r="AB159" s="126"/>
      <c r="AC159" s="128"/>
    </row>
    <row r="160" spans="1:29" ht="15" hidden="1" customHeight="1" x14ac:dyDescent="0.25">
      <c r="A160" s="13"/>
      <c r="B160" s="25"/>
      <c r="C160" s="115"/>
      <c r="D160" s="126"/>
      <c r="E160" s="126"/>
      <c r="F160" s="126"/>
      <c r="G160" s="126"/>
      <c r="H160" s="100"/>
      <c r="I160" s="126"/>
      <c r="J160" s="126"/>
      <c r="K160" s="126"/>
      <c r="L160" s="126"/>
      <c r="M160" s="126"/>
      <c r="N160" s="126"/>
      <c r="O160" s="126"/>
      <c r="P160" s="126"/>
      <c r="Q160" s="126"/>
      <c r="R160" s="126"/>
      <c r="S160" s="126"/>
      <c r="T160" s="126"/>
      <c r="U160" s="126"/>
      <c r="V160" s="126"/>
      <c r="W160" s="96">
        <f t="shared" si="132"/>
        <v>0</v>
      </c>
      <c r="X160" s="126"/>
      <c r="Y160" s="126"/>
      <c r="Z160" s="126"/>
      <c r="AA160" s="126"/>
      <c r="AB160" s="126"/>
      <c r="AC160" s="128"/>
    </row>
    <row r="161" spans="1:29" ht="15" hidden="1" customHeight="1" x14ac:dyDescent="0.25">
      <c r="A161" s="13"/>
      <c r="B161" s="25"/>
      <c r="C161" s="115"/>
      <c r="D161" s="126"/>
      <c r="E161" s="126"/>
      <c r="F161" s="126"/>
      <c r="G161" s="126"/>
      <c r="H161" s="100"/>
      <c r="I161" s="126"/>
      <c r="J161" s="126"/>
      <c r="K161" s="126"/>
      <c r="L161" s="126"/>
      <c r="M161" s="126"/>
      <c r="N161" s="126"/>
      <c r="O161" s="126"/>
      <c r="P161" s="126"/>
      <c r="Q161" s="126"/>
      <c r="R161" s="126"/>
      <c r="S161" s="126"/>
      <c r="T161" s="126"/>
      <c r="U161" s="126"/>
      <c r="V161" s="126"/>
      <c r="W161" s="96">
        <f t="shared" si="132"/>
        <v>0</v>
      </c>
      <c r="X161" s="126"/>
      <c r="Y161" s="126"/>
      <c r="Z161" s="126"/>
      <c r="AA161" s="126"/>
      <c r="AB161" s="126"/>
      <c r="AC161" s="128"/>
    </row>
    <row r="162" spans="1:29" hidden="1" x14ac:dyDescent="0.25">
      <c r="A162" s="13"/>
      <c r="B162" s="25" t="s">
        <v>381</v>
      </c>
      <c r="C162" s="115"/>
      <c r="D162" s="126"/>
      <c r="E162" s="126"/>
      <c r="F162" s="126"/>
      <c r="G162" s="126"/>
      <c r="H162" s="126"/>
      <c r="I162" s="126"/>
      <c r="J162" s="126"/>
      <c r="K162" s="126"/>
      <c r="L162" s="126"/>
      <c r="M162" s="126"/>
      <c r="N162" s="126"/>
      <c r="O162" s="126"/>
      <c r="P162" s="126"/>
      <c r="Q162" s="126"/>
      <c r="R162" s="126"/>
      <c r="S162" s="126"/>
      <c r="T162" s="126"/>
      <c r="U162" s="126"/>
      <c r="V162" s="126"/>
      <c r="W162" s="96">
        <f t="shared" si="132"/>
        <v>0</v>
      </c>
      <c r="X162" s="126"/>
      <c r="Y162" s="126"/>
      <c r="Z162" s="126"/>
      <c r="AA162" s="126"/>
      <c r="AB162" s="126"/>
      <c r="AC162" s="128"/>
    </row>
    <row r="163" spans="1:29" x14ac:dyDescent="0.25">
      <c r="A163" s="264" t="s">
        <v>391</v>
      </c>
      <c r="B163" s="265"/>
      <c r="C163" s="115"/>
      <c r="D163" s="126">
        <f>+D141*$C$141+D146*$C$146+D152*$C$152</f>
        <v>0.32499999999999996</v>
      </c>
      <c r="E163" s="126">
        <f t="shared" ref="E163:V163" si="158">+E141*$C$141+E146*$C$146+E152*$C$152</f>
        <v>0.27499999999999997</v>
      </c>
      <c r="F163" s="126">
        <f t="shared" ref="F163" si="159">+E163/D163</f>
        <v>0.84615384615384615</v>
      </c>
      <c r="G163" s="126">
        <f t="shared" si="158"/>
        <v>0.29249999999999998</v>
      </c>
      <c r="H163" s="126">
        <f t="shared" si="158"/>
        <v>0.16749999999999998</v>
      </c>
      <c r="I163" s="104">
        <f>+H163/G163</f>
        <v>0.57264957264957261</v>
      </c>
      <c r="J163" s="126">
        <f t="shared" si="158"/>
        <v>4.2499999999999996E-2</v>
      </c>
      <c r="K163" s="126">
        <f t="shared" si="158"/>
        <v>3.7124999999999998E-2</v>
      </c>
      <c r="L163" s="104">
        <f>+K163/J163</f>
        <v>0.87352941176470589</v>
      </c>
      <c r="M163" s="126">
        <f t="shared" si="158"/>
        <v>4.2499999999999996E-2</v>
      </c>
      <c r="N163" s="126">
        <f t="shared" si="158"/>
        <v>3.3409090909090902E-2</v>
      </c>
      <c r="O163" s="126">
        <f>+N163/M163</f>
        <v>0.7860962566844919</v>
      </c>
      <c r="P163" s="126">
        <f t="shared" si="158"/>
        <v>4.2499999999999996E-2</v>
      </c>
      <c r="Q163" s="126">
        <f t="shared" si="158"/>
        <v>4.2499999999999996E-2</v>
      </c>
      <c r="R163" s="126">
        <f t="shared" si="158"/>
        <v>4.2499999999999996E-2</v>
      </c>
      <c r="S163" s="126">
        <f t="shared" si="158"/>
        <v>4.2499999999999996E-2</v>
      </c>
      <c r="T163" s="126">
        <f t="shared" si="158"/>
        <v>4.2499999999999996E-2</v>
      </c>
      <c r="U163" s="126">
        <f t="shared" si="158"/>
        <v>4.2499999999999996E-2</v>
      </c>
      <c r="V163" s="126">
        <f t="shared" si="158"/>
        <v>4.2499999999999996E-2</v>
      </c>
      <c r="W163" s="96">
        <f t="shared" si="132"/>
        <v>0.99999999999999978</v>
      </c>
      <c r="X163" s="126">
        <f t="shared" ref="X163:AB163" si="160">+X141*$C$141+X146*$C$146+X152*$C$152</f>
        <v>0.65999999999999992</v>
      </c>
      <c r="Y163" s="126">
        <f t="shared" si="160"/>
        <v>0.47962500000000002</v>
      </c>
      <c r="Z163" s="126">
        <f t="shared" si="160"/>
        <v>0.18037500000000001</v>
      </c>
      <c r="AA163" s="126">
        <f t="shared" si="160"/>
        <v>8.4999999999999992E-2</v>
      </c>
      <c r="AB163" s="126">
        <f t="shared" si="160"/>
        <v>0.255</v>
      </c>
      <c r="AC163" s="128"/>
    </row>
    <row r="164" spans="1:29" x14ac:dyDescent="0.25">
      <c r="B164" s="129"/>
      <c r="F164" s="155"/>
      <c r="H164" s="106"/>
    </row>
    <row r="165" spans="1:29" x14ac:dyDescent="0.25">
      <c r="B165" s="129"/>
      <c r="H165" s="106"/>
      <c r="AB165" s="107">
        <f>+AB163+AA163+X163</f>
        <v>0.99999999999999989</v>
      </c>
    </row>
    <row r="166" spans="1:29" ht="18.75" x14ac:dyDescent="0.3">
      <c r="A166" s="242" t="s">
        <v>366</v>
      </c>
      <c r="B166" s="242"/>
      <c r="C166" s="242"/>
      <c r="D166" s="242"/>
      <c r="E166" s="242"/>
      <c r="F166" s="242"/>
      <c r="G166" s="242"/>
      <c r="H166" s="242"/>
      <c r="I166" s="242"/>
      <c r="J166" s="242"/>
      <c r="K166" s="242"/>
      <c r="L166" s="242"/>
      <c r="M166" s="242"/>
      <c r="N166" s="242"/>
      <c r="O166" s="242"/>
      <c r="P166" s="242"/>
      <c r="Q166" s="242"/>
      <c r="R166" s="242"/>
      <c r="S166" s="242"/>
      <c r="T166" s="242"/>
      <c r="U166" s="242"/>
      <c r="V166" s="242"/>
      <c r="W166" s="242"/>
    </row>
    <row r="167" spans="1:29" ht="18.75" x14ac:dyDescent="0.3">
      <c r="A167" s="242" t="s">
        <v>368</v>
      </c>
      <c r="B167" s="242"/>
      <c r="C167" s="242"/>
      <c r="D167" s="242"/>
      <c r="E167" s="242"/>
      <c r="F167" s="242"/>
      <c r="G167" s="242"/>
      <c r="H167" s="242"/>
      <c r="I167" s="242"/>
      <c r="J167" s="242"/>
      <c r="K167" s="242"/>
      <c r="L167" s="242"/>
      <c r="M167" s="242"/>
      <c r="N167" s="242"/>
      <c r="O167" s="242"/>
      <c r="P167" s="242"/>
      <c r="Q167" s="242"/>
      <c r="R167" s="242"/>
      <c r="S167" s="242"/>
      <c r="T167" s="242"/>
      <c r="U167" s="242"/>
      <c r="V167" s="242"/>
      <c r="W167" s="242"/>
    </row>
    <row r="168" spans="1:29" ht="18.75" x14ac:dyDescent="0.3">
      <c r="A168" s="242" t="s">
        <v>369</v>
      </c>
      <c r="B168" s="242"/>
      <c r="C168" s="242"/>
      <c r="D168" s="242"/>
      <c r="E168" s="242"/>
      <c r="F168" s="242"/>
      <c r="G168" s="242"/>
      <c r="H168" s="242"/>
      <c r="I168" s="242"/>
      <c r="J168" s="242"/>
      <c r="K168" s="242"/>
      <c r="L168" s="242"/>
      <c r="M168" s="242"/>
      <c r="N168" s="242"/>
      <c r="O168" s="242"/>
      <c r="P168" s="242"/>
      <c r="Q168" s="242"/>
      <c r="R168" s="242"/>
      <c r="S168" s="242"/>
      <c r="T168" s="242"/>
      <c r="U168" s="242"/>
      <c r="V168" s="242"/>
      <c r="W168" s="242"/>
    </row>
    <row r="169" spans="1:29" ht="18.75" x14ac:dyDescent="0.25">
      <c r="A169" s="271" t="s">
        <v>493</v>
      </c>
      <c r="B169" s="271"/>
      <c r="C169" s="271"/>
      <c r="D169" s="271"/>
      <c r="E169" s="271"/>
      <c r="F169" s="271"/>
      <c r="G169" s="271"/>
      <c r="H169" s="271"/>
      <c r="I169" s="271"/>
      <c r="J169" s="271"/>
      <c r="K169" s="271"/>
      <c r="L169" s="271"/>
      <c r="M169" s="271"/>
      <c r="N169" s="271"/>
      <c r="O169" s="271"/>
      <c r="P169" s="271"/>
      <c r="Q169" s="271"/>
      <c r="R169" s="271"/>
      <c r="S169" s="271"/>
      <c r="T169" s="271"/>
      <c r="U169" s="271"/>
      <c r="V169" s="271"/>
      <c r="W169" s="271"/>
    </row>
    <row r="170" spans="1:29" ht="18.75" x14ac:dyDescent="0.3">
      <c r="A170" s="242" t="s">
        <v>370</v>
      </c>
      <c r="B170" s="242"/>
      <c r="C170" s="242"/>
      <c r="D170" s="242"/>
      <c r="E170" s="242"/>
      <c r="F170" s="242"/>
      <c r="G170" s="242"/>
      <c r="H170" s="242"/>
      <c r="I170" s="242"/>
      <c r="J170" s="242"/>
      <c r="K170" s="242"/>
      <c r="L170" s="242"/>
      <c r="M170" s="242"/>
      <c r="N170" s="242"/>
      <c r="O170" s="242"/>
      <c r="P170" s="242"/>
      <c r="Q170" s="242"/>
      <c r="R170" s="242"/>
      <c r="S170" s="242"/>
      <c r="T170" s="242"/>
      <c r="U170" s="242"/>
      <c r="V170" s="242"/>
      <c r="W170" s="242"/>
    </row>
    <row r="171" spans="1:29" ht="18.75" x14ac:dyDescent="0.3">
      <c r="A171" s="242"/>
      <c r="B171" s="242"/>
      <c r="C171" s="242"/>
      <c r="D171" s="242"/>
      <c r="E171" s="242"/>
      <c r="F171" s="242"/>
      <c r="G171" s="242"/>
      <c r="H171" s="242"/>
      <c r="I171" s="242"/>
      <c r="J171" s="242"/>
      <c r="K171" s="242"/>
      <c r="L171" s="242"/>
      <c r="M171" s="242"/>
      <c r="N171" s="242"/>
      <c r="O171" s="242"/>
      <c r="P171" s="242"/>
      <c r="Q171" s="242"/>
      <c r="R171" s="242"/>
      <c r="S171" s="242"/>
      <c r="T171" s="242"/>
      <c r="U171" s="242"/>
      <c r="V171" s="242"/>
      <c r="W171" s="242"/>
    </row>
    <row r="172" spans="1:29" x14ac:dyDescent="0.25">
      <c r="A172" s="247" t="s">
        <v>394</v>
      </c>
      <c r="B172" s="247" t="s">
        <v>395</v>
      </c>
      <c r="C172" s="247" t="s">
        <v>371</v>
      </c>
      <c r="D172" s="264" t="s">
        <v>396</v>
      </c>
      <c r="E172" s="266"/>
      <c r="F172" s="266"/>
      <c r="G172" s="266"/>
      <c r="H172" s="266"/>
      <c r="I172" s="266"/>
      <c r="J172" s="266"/>
      <c r="K172" s="266"/>
      <c r="L172" s="266"/>
      <c r="M172" s="266"/>
      <c r="N172" s="266"/>
      <c r="O172" s="266"/>
      <c r="P172" s="266"/>
      <c r="Q172" s="266"/>
      <c r="R172" s="266"/>
      <c r="S172" s="266"/>
      <c r="T172" s="266"/>
      <c r="U172" s="266"/>
      <c r="V172" s="266"/>
      <c r="W172" s="265"/>
      <c r="X172" s="238" t="s">
        <v>373</v>
      </c>
      <c r="Y172" s="238" t="s">
        <v>374</v>
      </c>
      <c r="Z172" s="238" t="s">
        <v>375</v>
      </c>
      <c r="AA172" s="239" t="s">
        <v>376</v>
      </c>
      <c r="AB172" s="240" t="s">
        <v>377</v>
      </c>
      <c r="AC172" s="241" t="s">
        <v>378</v>
      </c>
    </row>
    <row r="173" spans="1:29" x14ac:dyDescent="0.25">
      <c r="A173" s="248" t="s">
        <v>394</v>
      </c>
      <c r="B173" s="248"/>
      <c r="C173" s="248" t="s">
        <v>371</v>
      </c>
      <c r="D173" s="89">
        <v>2012</v>
      </c>
      <c r="E173" s="89" t="s">
        <v>379</v>
      </c>
      <c r="F173" s="89" t="s">
        <v>380</v>
      </c>
      <c r="G173" s="89">
        <v>2013</v>
      </c>
      <c r="H173" s="89" t="s">
        <v>379</v>
      </c>
      <c r="I173" s="89" t="s">
        <v>380</v>
      </c>
      <c r="J173" s="89">
        <v>2014</v>
      </c>
      <c r="K173" s="89" t="s">
        <v>379</v>
      </c>
      <c r="L173" s="89" t="s">
        <v>380</v>
      </c>
      <c r="M173" s="89">
        <v>2015</v>
      </c>
      <c r="N173" s="89" t="s">
        <v>379</v>
      </c>
      <c r="O173" s="89" t="s">
        <v>380</v>
      </c>
      <c r="P173" s="89">
        <v>2016</v>
      </c>
      <c r="Q173" s="89">
        <v>2017</v>
      </c>
      <c r="R173" s="89">
        <v>2018</v>
      </c>
      <c r="S173" s="89">
        <v>2019</v>
      </c>
      <c r="T173" s="89">
        <v>2020</v>
      </c>
      <c r="U173" s="89">
        <v>2021</v>
      </c>
      <c r="V173" s="89">
        <v>2022</v>
      </c>
      <c r="W173" s="89" t="s">
        <v>381</v>
      </c>
      <c r="X173" s="238"/>
      <c r="Y173" s="238"/>
      <c r="Z173" s="238"/>
      <c r="AA173" s="239"/>
      <c r="AB173" s="240"/>
      <c r="AC173" s="241"/>
    </row>
    <row r="174" spans="1:29" ht="45" hidden="1" x14ac:dyDescent="0.25">
      <c r="A174" s="141"/>
      <c r="B174" s="156" t="s">
        <v>494</v>
      </c>
      <c r="C174" s="143">
        <v>0.25</v>
      </c>
      <c r="D174" s="144">
        <f>+D175*$C$175+D176*$C$176+D177*$C$177</f>
        <v>0.33</v>
      </c>
      <c r="E174" s="144">
        <f>+E175*$C$175+E176*$C$176+E177*$C$177</f>
        <v>0.33</v>
      </c>
      <c r="F174" s="98">
        <f t="shared" ref="F174:F183" si="161">+E174/D174</f>
        <v>1</v>
      </c>
      <c r="G174" s="144">
        <f t="shared" ref="G174:V174" si="162">+G175*$C$175+G176*$C$176+G177*$C$177</f>
        <v>0.33</v>
      </c>
      <c r="H174" s="98">
        <f t="shared" si="162"/>
        <v>0</v>
      </c>
      <c r="I174" s="98">
        <f>+H174/G174</f>
        <v>0</v>
      </c>
      <c r="J174" s="144">
        <f t="shared" si="162"/>
        <v>0</v>
      </c>
      <c r="K174" s="144"/>
      <c r="L174" s="98"/>
      <c r="M174" s="144">
        <f t="shared" si="162"/>
        <v>0</v>
      </c>
      <c r="N174" s="144"/>
      <c r="O174" s="144"/>
      <c r="P174" s="144">
        <f t="shared" si="162"/>
        <v>0.13600000000000001</v>
      </c>
      <c r="Q174" s="144">
        <f t="shared" si="162"/>
        <v>3.4000000000000002E-2</v>
      </c>
      <c r="R174" s="144">
        <f t="shared" si="162"/>
        <v>3.4000000000000002E-2</v>
      </c>
      <c r="S174" s="144">
        <f t="shared" si="162"/>
        <v>3.4000000000000002E-2</v>
      </c>
      <c r="T174" s="144">
        <f t="shared" si="162"/>
        <v>3.4000000000000002E-2</v>
      </c>
      <c r="U174" s="144">
        <f t="shared" si="162"/>
        <v>3.4000000000000002E-2</v>
      </c>
      <c r="V174" s="144">
        <f t="shared" si="162"/>
        <v>3.4000000000000002E-2</v>
      </c>
      <c r="W174" s="96">
        <f t="shared" ref="W174:W191" si="163">+D174+G174+J174+M174+P174+Q174+R174+S174+T174+U174+V174</f>
        <v>1.0000000000000002</v>
      </c>
      <c r="X174" s="144">
        <f t="shared" ref="X174:AB174" si="164">+X175*$C$175+X176*$C$176+X177*$C$177</f>
        <v>0.66</v>
      </c>
      <c r="Y174" s="144">
        <f t="shared" si="164"/>
        <v>0.33</v>
      </c>
      <c r="Z174" s="144">
        <f t="shared" si="164"/>
        <v>0.33</v>
      </c>
      <c r="AA174" s="144">
        <f t="shared" si="164"/>
        <v>0.13600000000000001</v>
      </c>
      <c r="AB174" s="144">
        <f t="shared" si="164"/>
        <v>0.20400000000000001</v>
      </c>
      <c r="AC174" s="145"/>
    </row>
    <row r="175" spans="1:29" ht="45" hidden="1" x14ac:dyDescent="0.25">
      <c r="A175" s="49" t="s">
        <v>495</v>
      </c>
      <c r="B175" s="59" t="s">
        <v>238</v>
      </c>
      <c r="C175" s="115">
        <v>0.33</v>
      </c>
      <c r="D175" s="43"/>
      <c r="E175" s="43"/>
      <c r="F175" s="98"/>
      <c r="G175" s="43">
        <v>1</v>
      </c>
      <c r="H175" s="45">
        <v>0</v>
      </c>
      <c r="I175" s="93">
        <f t="shared" ref="I175:I177" si="165">+H175/G175</f>
        <v>0</v>
      </c>
      <c r="J175" s="43"/>
      <c r="K175" s="43"/>
      <c r="L175" s="93"/>
      <c r="M175" s="43"/>
      <c r="N175" s="43"/>
      <c r="O175" s="43"/>
      <c r="P175" s="43"/>
      <c r="Q175" s="43"/>
      <c r="R175" s="43"/>
      <c r="S175" s="43"/>
      <c r="T175" s="43"/>
      <c r="U175" s="43"/>
      <c r="V175" s="43"/>
      <c r="W175" s="96">
        <f t="shared" si="163"/>
        <v>1</v>
      </c>
      <c r="X175" s="93">
        <f t="shared" ref="X175:Y177" si="166">+D175+G175+J175</f>
        <v>1</v>
      </c>
      <c r="Y175" s="93">
        <f t="shared" si="166"/>
        <v>0</v>
      </c>
      <c r="Z175" s="93">
        <f t="shared" ref="Z175:Z177" si="167">+X175-Y175</f>
        <v>1</v>
      </c>
      <c r="AA175" s="93">
        <f t="shared" ref="AA175:AA177" si="168">+M175+P175</f>
        <v>0</v>
      </c>
      <c r="AB175" s="93">
        <f t="shared" ref="AB175:AB177" si="169">+Q175+R175+S175+T175+U175+V175</f>
        <v>0</v>
      </c>
      <c r="AC175" s="97"/>
    </row>
    <row r="176" spans="1:29" ht="45" hidden="1" x14ac:dyDescent="0.25">
      <c r="A176" s="49" t="s">
        <v>496</v>
      </c>
      <c r="B176" s="59" t="s">
        <v>240</v>
      </c>
      <c r="C176" s="115">
        <v>0.33</v>
      </c>
      <c r="D176" s="43">
        <v>1</v>
      </c>
      <c r="E176" s="43">
        <v>1</v>
      </c>
      <c r="F176" s="98">
        <f t="shared" si="161"/>
        <v>1</v>
      </c>
      <c r="G176" s="43"/>
      <c r="H176" s="45"/>
      <c r="I176" s="93" t="e">
        <f t="shared" si="165"/>
        <v>#DIV/0!</v>
      </c>
      <c r="J176" s="43"/>
      <c r="K176" s="43"/>
      <c r="L176" s="93"/>
      <c r="M176" s="43"/>
      <c r="N176" s="43"/>
      <c r="O176" s="43"/>
      <c r="P176" s="43"/>
      <c r="Q176" s="43"/>
      <c r="R176" s="43"/>
      <c r="S176" s="43"/>
      <c r="T176" s="43"/>
      <c r="U176" s="43"/>
      <c r="V176" s="43"/>
      <c r="W176" s="96">
        <f t="shared" si="163"/>
        <v>1</v>
      </c>
      <c r="X176" s="93">
        <f t="shared" si="166"/>
        <v>1</v>
      </c>
      <c r="Y176" s="93">
        <f t="shared" si="166"/>
        <v>1</v>
      </c>
      <c r="Z176" s="93">
        <f t="shared" si="167"/>
        <v>0</v>
      </c>
      <c r="AA176" s="93">
        <f t="shared" si="168"/>
        <v>0</v>
      </c>
      <c r="AB176" s="93">
        <f t="shared" si="169"/>
        <v>0</v>
      </c>
      <c r="AC176" s="97"/>
    </row>
    <row r="177" spans="1:29" ht="60" hidden="1" x14ac:dyDescent="0.25">
      <c r="A177" s="49" t="s">
        <v>497</v>
      </c>
      <c r="B177" s="114" t="s">
        <v>498</v>
      </c>
      <c r="C177" s="115">
        <v>0.34</v>
      </c>
      <c r="D177" s="43"/>
      <c r="E177" s="43"/>
      <c r="F177" s="98"/>
      <c r="G177" s="43"/>
      <c r="H177" s="45"/>
      <c r="I177" s="93" t="e">
        <f t="shared" si="165"/>
        <v>#DIV/0!</v>
      </c>
      <c r="J177" s="43"/>
      <c r="K177" s="43"/>
      <c r="L177" s="93"/>
      <c r="M177" s="45"/>
      <c r="N177" s="45"/>
      <c r="O177" s="45"/>
      <c r="P177" s="116">
        <v>0.4</v>
      </c>
      <c r="Q177" s="116">
        <v>0.1</v>
      </c>
      <c r="R177" s="116">
        <v>0.1</v>
      </c>
      <c r="S177" s="116">
        <v>0.1</v>
      </c>
      <c r="T177" s="116">
        <v>0.1</v>
      </c>
      <c r="U177" s="116">
        <v>0.1</v>
      </c>
      <c r="V177" s="116">
        <v>0.1</v>
      </c>
      <c r="W177" s="96">
        <f t="shared" si="163"/>
        <v>0.99999999999999989</v>
      </c>
      <c r="X177" s="93">
        <f t="shared" si="166"/>
        <v>0</v>
      </c>
      <c r="Y177" s="93">
        <f t="shared" si="166"/>
        <v>0</v>
      </c>
      <c r="Z177" s="93">
        <f t="shared" si="167"/>
        <v>0</v>
      </c>
      <c r="AA177" s="93">
        <f t="shared" si="168"/>
        <v>0.4</v>
      </c>
      <c r="AB177" s="93">
        <f t="shared" si="169"/>
        <v>0.6</v>
      </c>
      <c r="AC177" s="97" t="s">
        <v>499</v>
      </c>
    </row>
    <row r="178" spans="1:29" ht="75" x14ac:dyDescent="0.25">
      <c r="A178" s="141"/>
      <c r="B178" s="156" t="s">
        <v>500</v>
      </c>
      <c r="C178" s="143">
        <v>0.25</v>
      </c>
      <c r="D178" s="144">
        <f>+D179*$C$179+D180*$C$180+D181*$C$181+D182*$C$182+D183*$C$183</f>
        <v>7.6363636363636384E-2</v>
      </c>
      <c r="E178" s="144">
        <f>+E179*$C$179+E180*$C$180+E181*$C$181+E182*$C$182+E183*$C$183</f>
        <v>7.1163636363636373E-2</v>
      </c>
      <c r="F178" s="98">
        <f t="shared" si="161"/>
        <v>0.93190476190476179</v>
      </c>
      <c r="G178" s="144">
        <f t="shared" ref="G178:V178" si="170">+G179*$C$179+G180*$C$180+G181*$C$181+G182*$C$182+G183*$C$183</f>
        <v>0.29636363636363638</v>
      </c>
      <c r="H178" s="98">
        <f t="shared" si="170"/>
        <v>9.6363636363636387E-2</v>
      </c>
      <c r="I178" s="98">
        <f>+H178/G178</f>
        <v>0.3251533742331289</v>
      </c>
      <c r="J178" s="144">
        <f t="shared" si="170"/>
        <v>9.6363636363636387E-2</v>
      </c>
      <c r="K178" s="144">
        <f t="shared" si="170"/>
        <v>8.6363636363636392E-2</v>
      </c>
      <c r="L178" s="98">
        <f>+K178/J178</f>
        <v>0.89622641509433965</v>
      </c>
      <c r="M178" s="144">
        <f t="shared" si="170"/>
        <v>9.6363636363636387E-2</v>
      </c>
      <c r="N178" s="144">
        <f t="shared" si="170"/>
        <v>9.6363636363636387E-2</v>
      </c>
      <c r="O178" s="144">
        <f>+N178/M178</f>
        <v>1</v>
      </c>
      <c r="P178" s="144">
        <f t="shared" si="170"/>
        <v>9.6363636363636387E-2</v>
      </c>
      <c r="Q178" s="144">
        <f t="shared" si="170"/>
        <v>5.636363636363638E-2</v>
      </c>
      <c r="R178" s="144">
        <f t="shared" si="170"/>
        <v>5.636363636363638E-2</v>
      </c>
      <c r="S178" s="144">
        <f t="shared" si="170"/>
        <v>5.636363636363638E-2</v>
      </c>
      <c r="T178" s="144">
        <f t="shared" si="170"/>
        <v>5.636363636363638E-2</v>
      </c>
      <c r="U178" s="144">
        <f t="shared" si="170"/>
        <v>5.636363636363638E-2</v>
      </c>
      <c r="V178" s="144">
        <f t="shared" si="170"/>
        <v>5.636363636363638E-2</v>
      </c>
      <c r="W178" s="96">
        <f t="shared" si="163"/>
        <v>1.0000000000000002</v>
      </c>
      <c r="X178" s="144">
        <f t="shared" ref="X178:AB178" si="171">+X179*$C$179+X180*$C$180+X181*$C$181+X182*$C$182+X183*$C$183</f>
        <v>0.46909090909090911</v>
      </c>
      <c r="Y178" s="144">
        <f t="shared" si="171"/>
        <v>0.25389090909090906</v>
      </c>
      <c r="Z178" s="144">
        <f t="shared" si="171"/>
        <v>0.21520000000000003</v>
      </c>
      <c r="AA178" s="144">
        <f t="shared" si="171"/>
        <v>0.19272727272727277</v>
      </c>
      <c r="AB178" s="144">
        <f t="shared" si="171"/>
        <v>0.33818181818181825</v>
      </c>
      <c r="AC178" s="145"/>
    </row>
    <row r="179" spans="1:29" s="106" customFormat="1" ht="45" hidden="1" x14ac:dyDescent="0.25">
      <c r="A179" s="157" t="s">
        <v>501</v>
      </c>
      <c r="B179" s="59" t="s">
        <v>208</v>
      </c>
      <c r="C179" s="158">
        <v>0.2</v>
      </c>
      <c r="D179" s="45"/>
      <c r="E179" s="45"/>
      <c r="F179" s="98"/>
      <c r="G179" s="45">
        <v>1</v>
      </c>
      <c r="H179" s="45">
        <v>0</v>
      </c>
      <c r="I179" s="93">
        <f t="shared" ref="I179:I183" si="172">+H179/G179</f>
        <v>0</v>
      </c>
      <c r="J179" s="45"/>
      <c r="K179" s="45"/>
      <c r="L179" s="93"/>
      <c r="M179" s="45"/>
      <c r="N179" s="45"/>
      <c r="O179" s="45"/>
      <c r="P179" s="45"/>
      <c r="Q179" s="45"/>
      <c r="R179" s="45"/>
      <c r="S179" s="45"/>
      <c r="T179" s="45"/>
      <c r="U179" s="45"/>
      <c r="V179" s="45"/>
      <c r="W179" s="96">
        <f t="shared" si="163"/>
        <v>1</v>
      </c>
      <c r="X179" s="93">
        <f t="shared" ref="X179:Y183" si="173">+D179+G179+J179</f>
        <v>1</v>
      </c>
      <c r="Y179" s="93">
        <f t="shared" si="173"/>
        <v>0</v>
      </c>
      <c r="Z179" s="93">
        <f t="shared" ref="Z179:Z183" si="174">+X179-Y179</f>
        <v>1</v>
      </c>
      <c r="AA179" s="93">
        <f t="shared" ref="AA179:AA183" si="175">+M179+P179</f>
        <v>0</v>
      </c>
      <c r="AB179" s="93">
        <f t="shared" ref="AB179:AB183" si="176">+Q179+R179+S179+T179+U179+V179</f>
        <v>0</v>
      </c>
      <c r="AC179" s="97"/>
    </row>
    <row r="180" spans="1:29" s="106" customFormat="1" ht="60" x14ac:dyDescent="0.25">
      <c r="A180" s="157" t="s">
        <v>502</v>
      </c>
      <c r="B180" s="59" t="s">
        <v>219</v>
      </c>
      <c r="C180" s="158">
        <v>0.2</v>
      </c>
      <c r="D180" s="45"/>
      <c r="E180" s="45"/>
      <c r="F180" s="98"/>
      <c r="G180" s="45">
        <v>0.1</v>
      </c>
      <c r="H180" s="45">
        <v>0.1</v>
      </c>
      <c r="I180" s="93">
        <f t="shared" si="172"/>
        <v>1</v>
      </c>
      <c r="J180" s="45">
        <v>0.1</v>
      </c>
      <c r="K180" s="45">
        <v>0.1</v>
      </c>
      <c r="L180" s="93">
        <f t="shared" ref="L180:L183" si="177">+K180/J180</f>
        <v>1</v>
      </c>
      <c r="M180" s="45">
        <v>0.1</v>
      </c>
      <c r="N180" s="45">
        <v>0.1</v>
      </c>
      <c r="O180" s="45">
        <f>+N180/M180</f>
        <v>1</v>
      </c>
      <c r="P180" s="45">
        <v>0.1</v>
      </c>
      <c r="Q180" s="45">
        <v>0.1</v>
      </c>
      <c r="R180" s="45">
        <v>0.1</v>
      </c>
      <c r="S180" s="45">
        <v>0.1</v>
      </c>
      <c r="T180" s="45">
        <v>0.1</v>
      </c>
      <c r="U180" s="45">
        <v>0.1</v>
      </c>
      <c r="V180" s="45">
        <v>0.1</v>
      </c>
      <c r="W180" s="96">
        <f t="shared" si="163"/>
        <v>0.99999999999999989</v>
      </c>
      <c r="X180" s="93">
        <f t="shared" si="173"/>
        <v>0.2</v>
      </c>
      <c r="Y180" s="93">
        <f t="shared" si="173"/>
        <v>0.2</v>
      </c>
      <c r="Z180" s="93">
        <f t="shared" si="174"/>
        <v>0</v>
      </c>
      <c r="AA180" s="93">
        <f t="shared" si="175"/>
        <v>0.2</v>
      </c>
      <c r="AB180" s="93">
        <f t="shared" si="176"/>
        <v>0.6</v>
      </c>
      <c r="AC180" s="97" t="s">
        <v>499</v>
      </c>
    </row>
    <row r="181" spans="1:29" s="106" customFormat="1" ht="60" x14ac:dyDescent="0.25">
      <c r="A181" s="157" t="s">
        <v>503</v>
      </c>
      <c r="B181" s="59" t="s">
        <v>214</v>
      </c>
      <c r="C181" s="45">
        <v>0.2</v>
      </c>
      <c r="D181" s="45">
        <v>9.0909090909090912E-2</v>
      </c>
      <c r="E181" s="45">
        <v>9.0909090909090912E-2</v>
      </c>
      <c r="F181" s="98">
        <f t="shared" si="161"/>
        <v>1</v>
      </c>
      <c r="G181" s="45">
        <v>9.0909090909090912E-2</v>
      </c>
      <c r="H181" s="45">
        <v>9.0909090909090912E-2</v>
      </c>
      <c r="I181" s="93">
        <f t="shared" si="172"/>
        <v>1</v>
      </c>
      <c r="J181" s="45">
        <v>9.0909090909090912E-2</v>
      </c>
      <c r="K181" s="45">
        <v>9.0909090909090912E-2</v>
      </c>
      <c r="L181" s="93">
        <f t="shared" si="177"/>
        <v>1</v>
      </c>
      <c r="M181" s="45">
        <v>9.0909090909090912E-2</v>
      </c>
      <c r="N181" s="45">
        <v>9.0909090909090912E-2</v>
      </c>
      <c r="O181" s="45">
        <f t="shared" ref="O181:O183" si="178">+N181/M181</f>
        <v>1</v>
      </c>
      <c r="P181" s="45">
        <v>9.0909090909090912E-2</v>
      </c>
      <c r="Q181" s="45">
        <v>9.0909090909090912E-2</v>
      </c>
      <c r="R181" s="45">
        <v>9.0909090909090912E-2</v>
      </c>
      <c r="S181" s="45">
        <v>9.0909090909090912E-2</v>
      </c>
      <c r="T181" s="45">
        <v>9.0909090909090912E-2</v>
      </c>
      <c r="U181" s="45">
        <v>9.0909090909090912E-2</v>
      </c>
      <c r="V181" s="45">
        <v>9.0909090909090912E-2</v>
      </c>
      <c r="W181" s="96">
        <f t="shared" si="163"/>
        <v>1.0000000000000002</v>
      </c>
      <c r="X181" s="93">
        <f t="shared" si="173"/>
        <v>0.27272727272727271</v>
      </c>
      <c r="Y181" s="93">
        <f t="shared" si="173"/>
        <v>0.27272727272727271</v>
      </c>
      <c r="Z181" s="93">
        <f t="shared" si="174"/>
        <v>0</v>
      </c>
      <c r="AA181" s="93">
        <f t="shared" si="175"/>
        <v>0.18181818181818182</v>
      </c>
      <c r="AB181" s="93">
        <f t="shared" si="176"/>
        <v>0.54545454545454553</v>
      </c>
      <c r="AC181" s="97" t="s">
        <v>499</v>
      </c>
    </row>
    <row r="182" spans="1:29" s="106" customFormat="1" ht="60" x14ac:dyDescent="0.25">
      <c r="A182" s="157" t="s">
        <v>504</v>
      </c>
      <c r="B182" s="59" t="s">
        <v>222</v>
      </c>
      <c r="C182" s="45">
        <v>0.2</v>
      </c>
      <c r="D182" s="45">
        <v>9.0909090909090912E-2</v>
      </c>
      <c r="E182" s="45">
        <v>9.0909090909090912E-2</v>
      </c>
      <c r="F182" s="98">
        <f t="shared" si="161"/>
        <v>1</v>
      </c>
      <c r="G182" s="45">
        <v>9.0909090909090912E-2</v>
      </c>
      <c r="H182" s="45">
        <v>9.0909090909090912E-2</v>
      </c>
      <c r="I182" s="93">
        <f t="shared" si="172"/>
        <v>1</v>
      </c>
      <c r="J182" s="45">
        <v>9.0909090909090912E-2</v>
      </c>
      <c r="K182" s="45">
        <v>9.0909090909090912E-2</v>
      </c>
      <c r="L182" s="93">
        <f t="shared" si="177"/>
        <v>1</v>
      </c>
      <c r="M182" s="45">
        <v>9.0909090909090912E-2</v>
      </c>
      <c r="N182" s="45">
        <v>9.0909090909090912E-2</v>
      </c>
      <c r="O182" s="45">
        <f t="shared" si="178"/>
        <v>1</v>
      </c>
      <c r="P182" s="45">
        <v>9.0909090909090912E-2</v>
      </c>
      <c r="Q182" s="45">
        <v>9.0909090909090912E-2</v>
      </c>
      <c r="R182" s="45">
        <v>9.0909090909090912E-2</v>
      </c>
      <c r="S182" s="45">
        <v>9.0909090909090912E-2</v>
      </c>
      <c r="T182" s="45">
        <v>9.0909090909090912E-2</v>
      </c>
      <c r="U182" s="45">
        <v>9.0909090909090912E-2</v>
      </c>
      <c r="V182" s="45">
        <v>9.0909090909090912E-2</v>
      </c>
      <c r="W182" s="96">
        <f t="shared" si="163"/>
        <v>1.0000000000000002</v>
      </c>
      <c r="X182" s="93">
        <f t="shared" si="173"/>
        <v>0.27272727272727271</v>
      </c>
      <c r="Y182" s="93">
        <f t="shared" si="173"/>
        <v>0.27272727272727271</v>
      </c>
      <c r="Z182" s="93">
        <f t="shared" si="174"/>
        <v>0</v>
      </c>
      <c r="AA182" s="93">
        <f t="shared" si="175"/>
        <v>0.18181818181818182</v>
      </c>
      <c r="AB182" s="93">
        <f t="shared" si="176"/>
        <v>0.54545454545454553</v>
      </c>
      <c r="AC182" s="97" t="s">
        <v>499</v>
      </c>
    </row>
    <row r="183" spans="1:29" s="106" customFormat="1" ht="45" x14ac:dyDescent="0.25">
      <c r="A183" s="113" t="s">
        <v>505</v>
      </c>
      <c r="B183" s="119" t="s">
        <v>254</v>
      </c>
      <c r="C183" s="45">
        <v>0.2</v>
      </c>
      <c r="D183" s="45">
        <v>0.2</v>
      </c>
      <c r="E183" s="45">
        <f>20%*87%</f>
        <v>0.17400000000000002</v>
      </c>
      <c r="F183" s="98">
        <f t="shared" si="161"/>
        <v>0.87</v>
      </c>
      <c r="G183" s="45">
        <v>0.2</v>
      </c>
      <c r="H183" s="45">
        <v>0.2</v>
      </c>
      <c r="I183" s="93">
        <f t="shared" si="172"/>
        <v>1</v>
      </c>
      <c r="J183" s="45">
        <v>0.2</v>
      </c>
      <c r="K183" s="45">
        <f>20%*75%</f>
        <v>0.15000000000000002</v>
      </c>
      <c r="L183" s="93">
        <f t="shared" si="177"/>
        <v>0.75000000000000011</v>
      </c>
      <c r="M183" s="45">
        <v>0.2</v>
      </c>
      <c r="N183" s="45">
        <v>0.2</v>
      </c>
      <c r="O183" s="45">
        <f t="shared" si="178"/>
        <v>1</v>
      </c>
      <c r="P183" s="45">
        <v>0.2</v>
      </c>
      <c r="Q183" s="45"/>
      <c r="R183" s="45"/>
      <c r="S183" s="45"/>
      <c r="T183" s="45"/>
      <c r="U183" s="45"/>
      <c r="V183" s="45"/>
      <c r="W183" s="96">
        <f t="shared" si="163"/>
        <v>1</v>
      </c>
      <c r="X183" s="93">
        <f t="shared" si="173"/>
        <v>0.60000000000000009</v>
      </c>
      <c r="Y183" s="93">
        <f t="shared" si="173"/>
        <v>0.52400000000000002</v>
      </c>
      <c r="Z183" s="93">
        <f t="shared" si="174"/>
        <v>7.6000000000000068E-2</v>
      </c>
      <c r="AA183" s="93">
        <f t="shared" si="175"/>
        <v>0.4</v>
      </c>
      <c r="AB183" s="93">
        <f t="shared" si="176"/>
        <v>0</v>
      </c>
      <c r="AC183" s="97"/>
    </row>
    <row r="184" spans="1:29" s="106" customFormat="1" ht="30" x14ac:dyDescent="0.25">
      <c r="A184" s="141"/>
      <c r="B184" s="156" t="s">
        <v>506</v>
      </c>
      <c r="C184" s="143">
        <v>0.25</v>
      </c>
      <c r="D184" s="144">
        <f>+D185*$C$185+D186*$C$186+D187*$C$187</f>
        <v>0</v>
      </c>
      <c r="E184" s="144">
        <f>+E185*$C$185+E186*$C$186+E187*$C$187</f>
        <v>0</v>
      </c>
      <c r="F184" s="98"/>
      <c r="G184" s="144">
        <f t="shared" ref="G184:V184" si="179">+G185*$C$185+G186*$C$186+G187*$C$187</f>
        <v>3.4000000000000002E-2</v>
      </c>
      <c r="H184" s="144">
        <f t="shared" si="179"/>
        <v>3.4000000000000002E-2</v>
      </c>
      <c r="I184" s="98">
        <f>+H184/G184</f>
        <v>1</v>
      </c>
      <c r="J184" s="144">
        <f t="shared" si="179"/>
        <v>0.44650000000000001</v>
      </c>
      <c r="K184" s="144">
        <f t="shared" si="179"/>
        <v>0.44650000000000001</v>
      </c>
      <c r="L184" s="98">
        <f>+K184/J184</f>
        <v>1</v>
      </c>
      <c r="M184" s="144">
        <f t="shared" si="179"/>
        <v>0.11650000000000001</v>
      </c>
      <c r="N184" s="144">
        <f t="shared" si="179"/>
        <v>0.11650000000000001</v>
      </c>
      <c r="O184" s="144">
        <f>+N184/M184</f>
        <v>1</v>
      </c>
      <c r="P184" s="144">
        <f t="shared" si="179"/>
        <v>0.11650000000000001</v>
      </c>
      <c r="Q184" s="144">
        <f t="shared" si="179"/>
        <v>0.11650000000000001</v>
      </c>
      <c r="R184" s="144">
        <f t="shared" si="179"/>
        <v>3.4000000000000002E-2</v>
      </c>
      <c r="S184" s="144">
        <f t="shared" si="179"/>
        <v>3.4000000000000002E-2</v>
      </c>
      <c r="T184" s="144">
        <f t="shared" si="179"/>
        <v>3.4000000000000002E-2</v>
      </c>
      <c r="U184" s="144">
        <f t="shared" si="179"/>
        <v>3.4000000000000002E-2</v>
      </c>
      <c r="V184" s="144">
        <f t="shared" si="179"/>
        <v>3.4000000000000002E-2</v>
      </c>
      <c r="W184" s="96">
        <f t="shared" si="163"/>
        <v>1.0000000000000002</v>
      </c>
      <c r="X184" s="144">
        <f t="shared" ref="X184:AB184" si="180">+X185*$C$185+X186*$C$186+X187*$C$187</f>
        <v>0.48050000000000004</v>
      </c>
      <c r="Y184" s="144">
        <f t="shared" si="180"/>
        <v>0.48050000000000004</v>
      </c>
      <c r="Z184" s="144">
        <f t="shared" si="180"/>
        <v>0</v>
      </c>
      <c r="AA184" s="144">
        <f t="shared" si="180"/>
        <v>0.23300000000000001</v>
      </c>
      <c r="AB184" s="144">
        <f t="shared" si="180"/>
        <v>0.28650000000000003</v>
      </c>
      <c r="AC184" s="145"/>
    </row>
    <row r="185" spans="1:29" s="106" customFormat="1" ht="45" hidden="1" x14ac:dyDescent="0.25">
      <c r="A185" s="157" t="s">
        <v>507</v>
      </c>
      <c r="B185" s="59" t="s">
        <v>226</v>
      </c>
      <c r="C185" s="159">
        <v>0.33</v>
      </c>
      <c r="D185" s="45"/>
      <c r="E185" s="45"/>
      <c r="F185" s="98"/>
      <c r="G185" s="45"/>
      <c r="H185" s="45"/>
      <c r="I185" s="93" t="e">
        <f t="shared" ref="I185:I187" si="181">+H185/G185</f>
        <v>#DIV/0!</v>
      </c>
      <c r="J185" s="45">
        <v>1</v>
      </c>
      <c r="K185" s="45">
        <v>1</v>
      </c>
      <c r="L185" s="93">
        <f t="shared" ref="L185:L187" si="182">+K185/J185</f>
        <v>1</v>
      </c>
      <c r="M185" s="45"/>
      <c r="N185" s="45"/>
      <c r="O185" s="45"/>
      <c r="P185" s="45"/>
      <c r="Q185" s="45"/>
      <c r="R185" s="45"/>
      <c r="S185" s="45"/>
      <c r="T185" s="45"/>
      <c r="U185" s="45"/>
      <c r="V185" s="45"/>
      <c r="W185" s="96">
        <f t="shared" si="163"/>
        <v>1</v>
      </c>
      <c r="X185" s="93">
        <f t="shared" ref="X185:Y187" si="183">+D185+G185+J185</f>
        <v>1</v>
      </c>
      <c r="Y185" s="93">
        <f t="shared" si="183"/>
        <v>1</v>
      </c>
      <c r="Z185" s="93">
        <f t="shared" ref="Z185:Z187" si="184">+X185-Y185</f>
        <v>0</v>
      </c>
      <c r="AA185" s="93">
        <f t="shared" ref="AA185:AA187" si="185">+M185+P185</f>
        <v>0</v>
      </c>
      <c r="AB185" s="93">
        <f t="shared" ref="AB185:AB187" si="186">+Q185+R185+S185+T185+U185+V185</f>
        <v>0</v>
      </c>
      <c r="AC185" s="97"/>
    </row>
    <row r="186" spans="1:29" s="106" customFormat="1" ht="60" x14ac:dyDescent="0.25">
      <c r="A186" s="157" t="s">
        <v>508</v>
      </c>
      <c r="B186" s="59" t="s">
        <v>228</v>
      </c>
      <c r="C186" s="159">
        <v>0.33</v>
      </c>
      <c r="D186" s="45"/>
      <c r="E186" s="45"/>
      <c r="F186" s="98"/>
      <c r="G186" s="45"/>
      <c r="H186" s="45"/>
      <c r="I186" s="93" t="e">
        <f t="shared" si="181"/>
        <v>#DIV/0!</v>
      </c>
      <c r="J186" s="45">
        <v>0.25</v>
      </c>
      <c r="K186" s="45">
        <v>0.25</v>
      </c>
      <c r="L186" s="93">
        <f t="shared" si="182"/>
        <v>1</v>
      </c>
      <c r="M186" s="45">
        <v>0.25</v>
      </c>
      <c r="N186" s="45">
        <v>0.25</v>
      </c>
      <c r="O186" s="45">
        <f t="shared" ref="O186:O187" si="187">+N186/M186</f>
        <v>1</v>
      </c>
      <c r="P186" s="45">
        <v>0.25</v>
      </c>
      <c r="Q186" s="45">
        <v>0.25</v>
      </c>
      <c r="R186" s="45"/>
      <c r="S186" s="45"/>
      <c r="T186" s="45"/>
      <c r="U186" s="45"/>
      <c r="V186" s="45"/>
      <c r="W186" s="96">
        <f t="shared" si="163"/>
        <v>1</v>
      </c>
      <c r="X186" s="93">
        <f t="shared" si="183"/>
        <v>0.25</v>
      </c>
      <c r="Y186" s="93">
        <f t="shared" si="183"/>
        <v>0.25</v>
      </c>
      <c r="Z186" s="93">
        <f t="shared" si="184"/>
        <v>0</v>
      </c>
      <c r="AA186" s="93">
        <f t="shared" si="185"/>
        <v>0.5</v>
      </c>
      <c r="AB186" s="93">
        <f t="shared" si="186"/>
        <v>0.25</v>
      </c>
      <c r="AC186" s="97" t="s">
        <v>499</v>
      </c>
    </row>
    <row r="187" spans="1:29" s="106" customFormat="1" ht="60" x14ac:dyDescent="0.25">
      <c r="A187" s="157" t="s">
        <v>509</v>
      </c>
      <c r="B187" s="59" t="s">
        <v>231</v>
      </c>
      <c r="C187" s="159">
        <v>0.34</v>
      </c>
      <c r="D187" s="45"/>
      <c r="E187" s="45"/>
      <c r="F187" s="98"/>
      <c r="G187" s="45">
        <v>0.1</v>
      </c>
      <c r="H187" s="45">
        <v>0.1</v>
      </c>
      <c r="I187" s="93">
        <f t="shared" si="181"/>
        <v>1</v>
      </c>
      <c r="J187" s="45">
        <v>0.1</v>
      </c>
      <c r="K187" s="45">
        <v>0.1</v>
      </c>
      <c r="L187" s="93">
        <f t="shared" si="182"/>
        <v>1</v>
      </c>
      <c r="M187" s="45">
        <v>0.1</v>
      </c>
      <c r="N187" s="45">
        <v>0.1</v>
      </c>
      <c r="O187" s="45">
        <f t="shared" si="187"/>
        <v>1</v>
      </c>
      <c r="P187" s="45">
        <v>0.1</v>
      </c>
      <c r="Q187" s="45">
        <v>0.1</v>
      </c>
      <c r="R187" s="45">
        <v>0.1</v>
      </c>
      <c r="S187" s="45">
        <v>0.1</v>
      </c>
      <c r="T187" s="45">
        <v>0.1</v>
      </c>
      <c r="U187" s="45">
        <v>0.1</v>
      </c>
      <c r="V187" s="45">
        <v>0.1</v>
      </c>
      <c r="W187" s="96">
        <f t="shared" si="163"/>
        <v>0.99999999999999989</v>
      </c>
      <c r="X187" s="93">
        <f t="shared" si="183"/>
        <v>0.2</v>
      </c>
      <c r="Y187" s="93">
        <f t="shared" si="183"/>
        <v>0.2</v>
      </c>
      <c r="Z187" s="93">
        <f t="shared" si="184"/>
        <v>0</v>
      </c>
      <c r="AA187" s="93">
        <f t="shared" si="185"/>
        <v>0.2</v>
      </c>
      <c r="AB187" s="93">
        <f t="shared" si="186"/>
        <v>0.6</v>
      </c>
      <c r="AC187" s="97" t="s">
        <v>499</v>
      </c>
    </row>
    <row r="188" spans="1:29" s="106" customFormat="1" ht="60" hidden="1" x14ac:dyDescent="0.25">
      <c r="A188" s="141"/>
      <c r="B188" s="156" t="s">
        <v>510</v>
      </c>
      <c r="C188" s="143">
        <v>0.25</v>
      </c>
      <c r="D188" s="144">
        <f>+D189*$C$189+D190*$C$190+D191*$C$191</f>
        <v>0</v>
      </c>
      <c r="E188" s="144">
        <f>+E189*$C$189+E190*$C$190+E191*$C$191</f>
        <v>0</v>
      </c>
      <c r="F188" s="98"/>
      <c r="G188" s="144">
        <f t="shared" ref="G188:V188" si="188">+G189*$C$189+G190*$C$190+G191*$C$191</f>
        <v>0</v>
      </c>
      <c r="H188" s="144">
        <f t="shared" si="188"/>
        <v>0</v>
      </c>
      <c r="I188" s="98" t="e">
        <f>+H188/G188</f>
        <v>#DIV/0!</v>
      </c>
      <c r="J188" s="144">
        <f t="shared" si="188"/>
        <v>0.16500000000000001</v>
      </c>
      <c r="K188" s="144">
        <f t="shared" si="188"/>
        <v>0</v>
      </c>
      <c r="L188" s="98">
        <f>+K188/J188</f>
        <v>0</v>
      </c>
      <c r="M188" s="144">
        <f t="shared" si="188"/>
        <v>0</v>
      </c>
      <c r="N188" s="144"/>
      <c r="O188" s="144"/>
      <c r="P188" s="144">
        <f t="shared" si="188"/>
        <v>2.6400000000000003E-2</v>
      </c>
      <c r="Q188" s="144">
        <f t="shared" si="188"/>
        <v>2.3100000000000002E-2</v>
      </c>
      <c r="R188" s="144">
        <f t="shared" si="188"/>
        <v>8.9100000000000013E-2</v>
      </c>
      <c r="S188" s="144">
        <f t="shared" si="188"/>
        <v>0.2591</v>
      </c>
      <c r="T188" s="144">
        <f t="shared" si="188"/>
        <v>0.14576666666666668</v>
      </c>
      <c r="U188" s="144">
        <f t="shared" si="188"/>
        <v>0.14576666666666668</v>
      </c>
      <c r="V188" s="144">
        <f t="shared" si="188"/>
        <v>0.14576666666666668</v>
      </c>
      <c r="W188" s="96">
        <f t="shared" si="163"/>
        <v>1</v>
      </c>
      <c r="X188" s="144">
        <f t="shared" ref="X188:AB188" si="189">+X189*$C$189+X190*$C$190+X191*$C$191</f>
        <v>0.16500000000000001</v>
      </c>
      <c r="Y188" s="144">
        <f t="shared" si="189"/>
        <v>0</v>
      </c>
      <c r="Z188" s="144">
        <f t="shared" si="189"/>
        <v>0.16500000000000001</v>
      </c>
      <c r="AA188" s="144">
        <f t="shared" si="189"/>
        <v>2.6400000000000003E-2</v>
      </c>
      <c r="AB188" s="144">
        <f t="shared" si="189"/>
        <v>0.8086000000000001</v>
      </c>
      <c r="AC188" s="145"/>
    </row>
    <row r="189" spans="1:29" s="106" customFormat="1" ht="60" hidden="1" x14ac:dyDescent="0.25">
      <c r="A189" s="160" t="s">
        <v>511</v>
      </c>
      <c r="B189" s="59" t="s">
        <v>512</v>
      </c>
      <c r="C189" s="159">
        <v>0.33</v>
      </c>
      <c r="D189" s="45"/>
      <c r="E189" s="45"/>
      <c r="F189" s="98"/>
      <c r="G189" s="45"/>
      <c r="H189" s="45"/>
      <c r="I189" s="93" t="e">
        <f t="shared" ref="I189:I191" si="190">+H189/G189</f>
        <v>#DIV/0!</v>
      </c>
      <c r="J189" s="45">
        <v>0.5</v>
      </c>
      <c r="K189" s="45">
        <v>0</v>
      </c>
      <c r="L189" s="93">
        <f t="shared" ref="L189" si="191">+K189/J189</f>
        <v>0</v>
      </c>
      <c r="M189" s="45"/>
      <c r="N189" s="45"/>
      <c r="O189" s="45"/>
      <c r="P189" s="116">
        <v>0.08</v>
      </c>
      <c r="Q189" s="116">
        <v>7.0000000000000007E-2</v>
      </c>
      <c r="R189" s="116">
        <v>7.0000000000000007E-2</v>
      </c>
      <c r="S189" s="116">
        <v>7.0000000000000007E-2</v>
      </c>
      <c r="T189" s="116">
        <v>7.0000000000000007E-2</v>
      </c>
      <c r="U189" s="116">
        <v>7.0000000000000007E-2</v>
      </c>
      <c r="V189" s="116">
        <v>7.0000000000000007E-2</v>
      </c>
      <c r="W189" s="96">
        <f t="shared" si="163"/>
        <v>1.0000000000000002</v>
      </c>
      <c r="X189" s="93">
        <f t="shared" ref="X189:Y191" si="192">+D189+G189+J189</f>
        <v>0.5</v>
      </c>
      <c r="Y189" s="93">
        <f t="shared" si="192"/>
        <v>0</v>
      </c>
      <c r="Z189" s="93">
        <f t="shared" ref="Z189:Z191" si="193">+X189-Y189</f>
        <v>0.5</v>
      </c>
      <c r="AA189" s="93">
        <f t="shared" ref="AA189:AA191" si="194">+M189+P189</f>
        <v>0.08</v>
      </c>
      <c r="AB189" s="93">
        <f t="shared" ref="AB189:AB191" si="195">+Q189+R189+S189+T189+U189+V189</f>
        <v>0.42000000000000004</v>
      </c>
      <c r="AC189" s="97" t="s">
        <v>499</v>
      </c>
    </row>
    <row r="190" spans="1:29" ht="30" hidden="1" customHeight="1" x14ac:dyDescent="0.25">
      <c r="A190" s="49"/>
      <c r="B190" s="59" t="s">
        <v>252</v>
      </c>
      <c r="C190" s="159">
        <v>0.33</v>
      </c>
      <c r="D190" s="43"/>
      <c r="E190" s="43"/>
      <c r="F190" s="98"/>
      <c r="G190" s="43"/>
      <c r="H190" s="45"/>
      <c r="I190" s="93" t="e">
        <f t="shared" si="190"/>
        <v>#DIV/0!</v>
      </c>
      <c r="J190" s="43"/>
      <c r="K190" s="43"/>
      <c r="L190" s="93"/>
      <c r="M190" s="43"/>
      <c r="N190" s="43"/>
      <c r="O190" s="43"/>
      <c r="P190" s="43"/>
      <c r="Q190" s="43"/>
      <c r="R190" s="43">
        <v>0.2</v>
      </c>
      <c r="S190" s="43">
        <v>0.2</v>
      </c>
      <c r="T190" s="43">
        <v>0.2</v>
      </c>
      <c r="U190" s="43">
        <v>0.2</v>
      </c>
      <c r="V190" s="43">
        <v>0.2</v>
      </c>
      <c r="W190" s="96">
        <f t="shared" si="163"/>
        <v>1</v>
      </c>
      <c r="X190" s="93">
        <f t="shared" si="192"/>
        <v>0</v>
      </c>
      <c r="Y190" s="93">
        <f t="shared" si="192"/>
        <v>0</v>
      </c>
      <c r="Z190" s="93">
        <f t="shared" si="193"/>
        <v>0</v>
      </c>
      <c r="AA190" s="93">
        <f t="shared" si="194"/>
        <v>0</v>
      </c>
      <c r="AB190" s="93">
        <f t="shared" si="195"/>
        <v>1</v>
      </c>
      <c r="AC190" s="97" t="s">
        <v>449</v>
      </c>
    </row>
    <row r="191" spans="1:29" ht="45" hidden="1" customHeight="1" x14ac:dyDescent="0.25">
      <c r="A191" s="49"/>
      <c r="B191" s="59" t="s">
        <v>253</v>
      </c>
      <c r="C191" s="159">
        <v>0.34</v>
      </c>
      <c r="D191" s="43"/>
      <c r="E191" s="43"/>
      <c r="F191" s="98"/>
      <c r="G191" s="43"/>
      <c r="H191" s="45"/>
      <c r="I191" s="93" t="e">
        <f t="shared" si="190"/>
        <v>#DIV/0!</v>
      </c>
      <c r="J191" s="43"/>
      <c r="K191" s="43"/>
      <c r="L191" s="93"/>
      <c r="M191" s="43"/>
      <c r="N191" s="43"/>
      <c r="O191" s="43"/>
      <c r="P191" s="43"/>
      <c r="Q191" s="43"/>
      <c r="R191" s="43"/>
      <c r="S191" s="43">
        <v>0.5</v>
      </c>
      <c r="T191" s="43">
        <v>0.16666666666666669</v>
      </c>
      <c r="U191" s="43">
        <v>0.16666666666666669</v>
      </c>
      <c r="V191" s="43">
        <v>0.16666666666666669</v>
      </c>
      <c r="W191" s="96">
        <f t="shared" si="163"/>
        <v>1.0000000000000002</v>
      </c>
      <c r="X191" s="93">
        <f t="shared" si="192"/>
        <v>0</v>
      </c>
      <c r="Y191" s="93">
        <f t="shared" si="192"/>
        <v>0</v>
      </c>
      <c r="Z191" s="93">
        <f t="shared" si="193"/>
        <v>0</v>
      </c>
      <c r="AA191" s="93">
        <f t="shared" si="194"/>
        <v>0</v>
      </c>
      <c r="AB191" s="93">
        <f t="shared" si="195"/>
        <v>1.0000000000000002</v>
      </c>
      <c r="AC191" s="97" t="s">
        <v>513</v>
      </c>
    </row>
    <row r="192" spans="1:29" ht="15" hidden="1" customHeight="1" x14ac:dyDescent="0.25">
      <c r="A192" s="49"/>
      <c r="B192" s="25"/>
      <c r="C192" s="159"/>
      <c r="D192" s="43"/>
      <c r="E192" s="43"/>
      <c r="F192" s="43"/>
      <c r="G192" s="43"/>
      <c r="H192" s="137"/>
      <c r="I192" s="43"/>
      <c r="J192" s="43"/>
      <c r="K192" s="43"/>
      <c r="L192" s="43"/>
      <c r="M192" s="43"/>
      <c r="N192" s="43"/>
      <c r="O192" s="43"/>
      <c r="P192" s="43"/>
      <c r="Q192" s="43"/>
      <c r="R192" s="43"/>
      <c r="S192" s="43"/>
      <c r="T192" s="43"/>
      <c r="U192" s="43"/>
      <c r="V192" s="43"/>
      <c r="W192" s="115">
        <f t="shared" ref="W192:W201" si="196">SUM(D192:V192)</f>
        <v>0</v>
      </c>
      <c r="X192" s="43"/>
      <c r="Y192" s="43"/>
      <c r="Z192" s="43"/>
      <c r="AA192" s="43"/>
      <c r="AB192" s="43"/>
      <c r="AC192" s="42"/>
    </row>
    <row r="193" spans="1:29" ht="15" hidden="1" customHeight="1" x14ac:dyDescent="0.25">
      <c r="A193" s="49"/>
      <c r="B193" s="25"/>
      <c r="C193" s="159"/>
      <c r="D193" s="43"/>
      <c r="E193" s="43"/>
      <c r="F193" s="43"/>
      <c r="G193" s="43"/>
      <c r="H193" s="137"/>
      <c r="I193" s="43"/>
      <c r="J193" s="43"/>
      <c r="K193" s="43"/>
      <c r="L193" s="43"/>
      <c r="M193" s="43"/>
      <c r="N193" s="43"/>
      <c r="O193" s="43"/>
      <c r="P193" s="43"/>
      <c r="Q193" s="43"/>
      <c r="R193" s="43"/>
      <c r="S193" s="43"/>
      <c r="T193" s="43"/>
      <c r="U193" s="43"/>
      <c r="V193" s="43"/>
      <c r="W193" s="115">
        <f t="shared" si="196"/>
        <v>0</v>
      </c>
      <c r="X193" s="43"/>
      <c r="Y193" s="43"/>
      <c r="Z193" s="43"/>
      <c r="AA193" s="43"/>
      <c r="AB193" s="43"/>
      <c r="AC193" s="42"/>
    </row>
    <row r="194" spans="1:29" ht="15" hidden="1" customHeight="1" x14ac:dyDescent="0.25">
      <c r="A194" s="49"/>
      <c r="B194" s="25"/>
      <c r="C194" s="159"/>
      <c r="D194" s="43"/>
      <c r="E194" s="43"/>
      <c r="F194" s="43"/>
      <c r="G194" s="43"/>
      <c r="H194" s="137"/>
      <c r="I194" s="43"/>
      <c r="J194" s="43"/>
      <c r="K194" s="43"/>
      <c r="L194" s="43"/>
      <c r="M194" s="43"/>
      <c r="N194" s="43"/>
      <c r="O194" s="43"/>
      <c r="P194" s="43"/>
      <c r="Q194" s="43"/>
      <c r="R194" s="43"/>
      <c r="S194" s="43"/>
      <c r="T194" s="43"/>
      <c r="U194" s="43"/>
      <c r="V194" s="43"/>
      <c r="W194" s="115">
        <f t="shared" si="196"/>
        <v>0</v>
      </c>
      <c r="X194" s="43"/>
      <c r="Y194" s="43"/>
      <c r="Z194" s="43"/>
      <c r="AA194" s="43"/>
      <c r="AB194" s="43"/>
      <c r="AC194" s="42"/>
    </row>
    <row r="195" spans="1:29" ht="15" hidden="1" customHeight="1" x14ac:dyDescent="0.25">
      <c r="A195" s="49"/>
      <c r="B195" s="25"/>
      <c r="C195" s="159"/>
      <c r="D195" s="43"/>
      <c r="E195" s="43"/>
      <c r="F195" s="43"/>
      <c r="G195" s="43"/>
      <c r="H195" s="137"/>
      <c r="I195" s="43"/>
      <c r="J195" s="43"/>
      <c r="K195" s="43"/>
      <c r="L195" s="43"/>
      <c r="M195" s="43"/>
      <c r="N195" s="43"/>
      <c r="O195" s="43"/>
      <c r="P195" s="43"/>
      <c r="Q195" s="43"/>
      <c r="R195" s="43"/>
      <c r="S195" s="43"/>
      <c r="T195" s="43"/>
      <c r="U195" s="43"/>
      <c r="V195" s="43"/>
      <c r="W195" s="115">
        <f t="shared" si="196"/>
        <v>0</v>
      </c>
      <c r="X195" s="43"/>
      <c r="Y195" s="43"/>
      <c r="Z195" s="43"/>
      <c r="AA195" s="43"/>
      <c r="AB195" s="43"/>
      <c r="AC195" s="42"/>
    </row>
    <row r="196" spans="1:29" ht="15" hidden="1" customHeight="1" x14ac:dyDescent="0.25">
      <c r="A196" s="49"/>
      <c r="B196" s="25"/>
      <c r="C196" s="159"/>
      <c r="D196" s="43"/>
      <c r="E196" s="43"/>
      <c r="F196" s="43"/>
      <c r="G196" s="43"/>
      <c r="H196" s="137"/>
      <c r="I196" s="43"/>
      <c r="J196" s="43"/>
      <c r="K196" s="43"/>
      <c r="L196" s="43"/>
      <c r="M196" s="43"/>
      <c r="N196" s="43"/>
      <c r="O196" s="43"/>
      <c r="P196" s="43"/>
      <c r="Q196" s="43"/>
      <c r="R196" s="43"/>
      <c r="S196" s="43"/>
      <c r="T196" s="43"/>
      <c r="U196" s="43"/>
      <c r="V196" s="43"/>
      <c r="W196" s="115">
        <f t="shared" si="196"/>
        <v>0</v>
      </c>
      <c r="X196" s="43"/>
      <c r="Y196" s="43"/>
      <c r="Z196" s="43"/>
      <c r="AA196" s="43"/>
      <c r="AB196" s="43"/>
      <c r="AC196" s="42"/>
    </row>
    <row r="197" spans="1:29" ht="15" hidden="1" customHeight="1" x14ac:dyDescent="0.25">
      <c r="A197" s="49"/>
      <c r="B197" s="25"/>
      <c r="C197" s="159"/>
      <c r="D197" s="43"/>
      <c r="E197" s="43"/>
      <c r="F197" s="43"/>
      <c r="G197" s="43"/>
      <c r="H197" s="137"/>
      <c r="I197" s="43"/>
      <c r="J197" s="43"/>
      <c r="K197" s="43"/>
      <c r="L197" s="43"/>
      <c r="M197" s="43"/>
      <c r="N197" s="43"/>
      <c r="O197" s="43"/>
      <c r="P197" s="43"/>
      <c r="Q197" s="43"/>
      <c r="R197" s="43"/>
      <c r="S197" s="43"/>
      <c r="T197" s="43"/>
      <c r="U197" s="43"/>
      <c r="V197" s="43"/>
      <c r="W197" s="115">
        <f t="shared" si="196"/>
        <v>0</v>
      </c>
      <c r="X197" s="43"/>
      <c r="Y197" s="43"/>
      <c r="Z197" s="43"/>
      <c r="AA197" s="43"/>
      <c r="AB197" s="43"/>
      <c r="AC197" s="42"/>
    </row>
    <row r="198" spans="1:29" ht="15" hidden="1" customHeight="1" x14ac:dyDescent="0.25">
      <c r="A198" s="49"/>
      <c r="B198" s="25"/>
      <c r="C198" s="159"/>
      <c r="D198" s="43"/>
      <c r="E198" s="43"/>
      <c r="F198" s="43"/>
      <c r="G198" s="43"/>
      <c r="H198" s="137"/>
      <c r="I198" s="43"/>
      <c r="J198" s="43"/>
      <c r="K198" s="43"/>
      <c r="L198" s="43"/>
      <c r="M198" s="43"/>
      <c r="N198" s="43"/>
      <c r="O198" s="43"/>
      <c r="P198" s="43"/>
      <c r="Q198" s="43"/>
      <c r="R198" s="43"/>
      <c r="S198" s="43"/>
      <c r="T198" s="43"/>
      <c r="U198" s="43"/>
      <c r="V198" s="43"/>
      <c r="W198" s="115">
        <f t="shared" si="196"/>
        <v>0</v>
      </c>
      <c r="X198" s="43"/>
      <c r="Y198" s="43"/>
      <c r="Z198" s="43"/>
      <c r="AA198" s="43"/>
      <c r="AB198" s="43"/>
      <c r="AC198" s="42"/>
    </row>
    <row r="199" spans="1:29" ht="15" hidden="1" customHeight="1" x14ac:dyDescent="0.25">
      <c r="A199" s="49"/>
      <c r="B199" s="25"/>
      <c r="C199" s="159"/>
      <c r="D199" s="43"/>
      <c r="E199" s="43"/>
      <c r="F199" s="43"/>
      <c r="G199" s="43"/>
      <c r="H199" s="137"/>
      <c r="I199" s="43"/>
      <c r="J199" s="43"/>
      <c r="K199" s="43"/>
      <c r="L199" s="43"/>
      <c r="M199" s="43"/>
      <c r="N199" s="43"/>
      <c r="O199" s="43"/>
      <c r="P199" s="43"/>
      <c r="Q199" s="43"/>
      <c r="R199" s="43"/>
      <c r="S199" s="43"/>
      <c r="T199" s="43"/>
      <c r="U199" s="43"/>
      <c r="V199" s="43"/>
      <c r="W199" s="115">
        <f t="shared" si="196"/>
        <v>0</v>
      </c>
      <c r="X199" s="43"/>
      <c r="Y199" s="43"/>
      <c r="Z199" s="43"/>
      <c r="AA199" s="43"/>
      <c r="AB199" s="43"/>
      <c r="AC199" s="42"/>
    </row>
    <row r="200" spans="1:29" ht="15" hidden="1" customHeight="1" x14ac:dyDescent="0.25">
      <c r="A200" s="124"/>
      <c r="B200" s="25"/>
      <c r="C200" s="159"/>
      <c r="D200" s="43"/>
      <c r="E200" s="43"/>
      <c r="F200" s="43"/>
      <c r="G200" s="43"/>
      <c r="H200" s="137"/>
      <c r="I200" s="43"/>
      <c r="J200" s="43"/>
      <c r="K200" s="43"/>
      <c r="L200" s="43"/>
      <c r="M200" s="43"/>
      <c r="N200" s="43"/>
      <c r="O200" s="43"/>
      <c r="P200" s="43"/>
      <c r="Q200" s="43"/>
      <c r="R200" s="43"/>
      <c r="S200" s="43"/>
      <c r="T200" s="43"/>
      <c r="U200" s="43"/>
      <c r="V200" s="43"/>
      <c r="W200" s="115">
        <f t="shared" si="196"/>
        <v>0</v>
      </c>
      <c r="X200" s="43"/>
      <c r="Y200" s="43"/>
      <c r="Z200" s="43"/>
      <c r="AA200" s="43"/>
      <c r="AB200" s="43"/>
      <c r="AC200" s="42"/>
    </row>
    <row r="201" spans="1:29" ht="15" hidden="1" customHeight="1" x14ac:dyDescent="0.25">
      <c r="A201" s="124"/>
      <c r="B201" s="25"/>
      <c r="C201" s="159"/>
      <c r="D201" s="43"/>
      <c r="E201" s="43"/>
      <c r="F201" s="43"/>
      <c r="G201" s="43"/>
      <c r="H201" s="137"/>
      <c r="I201" s="43"/>
      <c r="J201" s="43"/>
      <c r="K201" s="43"/>
      <c r="L201" s="43"/>
      <c r="M201" s="43"/>
      <c r="N201" s="43"/>
      <c r="O201" s="43"/>
      <c r="P201" s="43"/>
      <c r="Q201" s="43"/>
      <c r="R201" s="43"/>
      <c r="S201" s="43"/>
      <c r="T201" s="43"/>
      <c r="U201" s="43"/>
      <c r="V201" s="43"/>
      <c r="W201" s="115">
        <f t="shared" si="196"/>
        <v>0</v>
      </c>
      <c r="X201" s="43"/>
      <c r="Y201" s="43"/>
      <c r="Z201" s="43"/>
      <c r="AA201" s="43"/>
      <c r="AB201" s="43"/>
      <c r="AC201" s="42"/>
    </row>
    <row r="202" spans="1:29" ht="15" customHeight="1" x14ac:dyDescent="0.25">
      <c r="A202" s="124"/>
      <c r="B202" s="25"/>
      <c r="C202" s="159"/>
      <c r="D202" s="267"/>
      <c r="E202" s="268"/>
      <c r="F202" s="268"/>
      <c r="G202" s="269"/>
      <c r="H202" s="269"/>
      <c r="I202" s="269"/>
      <c r="J202" s="269"/>
      <c r="K202" s="269"/>
      <c r="L202" s="269"/>
      <c r="M202" s="269"/>
      <c r="N202" s="269"/>
      <c r="O202" s="269"/>
      <c r="P202" s="269"/>
      <c r="Q202" s="269"/>
      <c r="R202" s="269"/>
      <c r="S202" s="269"/>
      <c r="T202" s="269"/>
      <c r="U202" s="269"/>
      <c r="V202" s="269"/>
      <c r="W202" s="270"/>
    </row>
    <row r="203" spans="1:29" x14ac:dyDescent="0.25">
      <c r="A203" s="264" t="s">
        <v>391</v>
      </c>
      <c r="B203" s="265"/>
      <c r="C203" s="115"/>
      <c r="D203" s="126">
        <f>+D174*$C$174+D178*$C$178+D184*$C$184+D188*$C$188</f>
        <v>0.10159090909090909</v>
      </c>
      <c r="E203" s="126">
        <f t="shared" ref="E203" si="197">+E174*$C$174+E178*$C$178+E184*$C$184+E188*$C$188</f>
        <v>0.1002909090909091</v>
      </c>
      <c r="F203" s="126">
        <f t="shared" ref="F203" si="198">+E203/D203</f>
        <v>0.98720357941834458</v>
      </c>
      <c r="G203" s="126">
        <f t="shared" ref="G203:V203" si="199">+G174*$C$174+G178*$C$178+G184*$C$184+G188*$C$188</f>
        <v>0.16509090909090912</v>
      </c>
      <c r="H203" s="126">
        <f t="shared" si="199"/>
        <v>3.2590909090909101E-2</v>
      </c>
      <c r="I203" s="104">
        <f>+H203/G203</f>
        <v>0.19741189427312777</v>
      </c>
      <c r="J203" s="126">
        <f t="shared" si="199"/>
        <v>0.17696590909090912</v>
      </c>
      <c r="K203" s="126">
        <f t="shared" si="199"/>
        <v>0.13321590909090911</v>
      </c>
      <c r="L203" s="104">
        <f>+K203/J203</f>
        <v>0.75277724266358437</v>
      </c>
      <c r="M203" s="126">
        <f t="shared" si="199"/>
        <v>5.3215909090909098E-2</v>
      </c>
      <c r="N203" s="126">
        <f t="shared" si="199"/>
        <v>5.3215909090909098E-2</v>
      </c>
      <c r="O203" s="126">
        <f>+N203/M203</f>
        <v>1</v>
      </c>
      <c r="P203" s="126">
        <f t="shared" si="199"/>
        <v>9.3815909090909089E-2</v>
      </c>
      <c r="Q203" s="126">
        <f t="shared" si="199"/>
        <v>5.7490909090909099E-2</v>
      </c>
      <c r="R203" s="126">
        <f t="shared" si="199"/>
        <v>5.3365909090909103E-2</v>
      </c>
      <c r="S203" s="126">
        <f t="shared" si="199"/>
        <v>9.5865909090909099E-2</v>
      </c>
      <c r="T203" s="126">
        <f t="shared" si="199"/>
        <v>6.7532575757575763E-2</v>
      </c>
      <c r="U203" s="126">
        <f t="shared" si="199"/>
        <v>6.7532575757575763E-2</v>
      </c>
      <c r="V203" s="126">
        <f t="shared" si="199"/>
        <v>6.7532575757575763E-2</v>
      </c>
      <c r="W203" s="96">
        <f>+D203+G203+J203+M203+P203+Q203+R203+S203+T203+U203+V203</f>
        <v>1.0000000000000002</v>
      </c>
      <c r="X203" s="126">
        <f t="shared" ref="X203:AB203" si="200">+X174*$C$174+X178*$C$178+X184*$C$184+X188*$C$188</f>
        <v>0.44364772727272728</v>
      </c>
      <c r="Y203" s="126">
        <f t="shared" si="200"/>
        <v>0.26609772727272729</v>
      </c>
      <c r="Z203" s="126">
        <f t="shared" si="200"/>
        <v>0.17755000000000001</v>
      </c>
      <c r="AA203" s="126">
        <f t="shared" si="200"/>
        <v>0.14703181818181818</v>
      </c>
      <c r="AB203" s="126">
        <f t="shared" si="200"/>
        <v>0.40932045454545463</v>
      </c>
      <c r="AC203" s="128"/>
    </row>
    <row r="204" spans="1:29" x14ac:dyDescent="0.25">
      <c r="B204" s="129"/>
      <c r="H204" s="106"/>
    </row>
    <row r="205" spans="1:29" x14ac:dyDescent="0.25">
      <c r="B205" s="129"/>
      <c r="H205" s="106"/>
      <c r="AB205" s="107">
        <f>+AB203+AA203+X203</f>
        <v>1</v>
      </c>
    </row>
    <row r="206" spans="1:29" x14ac:dyDescent="0.25">
      <c r="H206" s="106"/>
    </row>
    <row r="207" spans="1:29" x14ac:dyDescent="0.25">
      <c r="H207" s="106"/>
    </row>
    <row r="208" spans="1:29" ht="18.75" x14ac:dyDescent="0.3">
      <c r="A208" s="242" t="s">
        <v>366</v>
      </c>
      <c r="B208" s="242"/>
      <c r="C208" s="242"/>
      <c r="D208" s="242"/>
      <c r="E208" s="242"/>
      <c r="F208" s="242"/>
      <c r="G208" s="242"/>
      <c r="H208" s="242"/>
      <c r="I208" s="242"/>
      <c r="J208" s="242"/>
      <c r="K208" s="242"/>
      <c r="L208" s="242"/>
      <c r="M208" s="242"/>
      <c r="N208" s="242"/>
      <c r="O208" s="242"/>
      <c r="P208" s="242"/>
      <c r="Q208" s="242"/>
      <c r="R208" s="242"/>
      <c r="S208" s="242"/>
      <c r="T208" s="242"/>
      <c r="U208" s="242"/>
      <c r="V208" s="242"/>
      <c r="W208" s="242"/>
    </row>
    <row r="209" spans="1:29" ht="18.75" x14ac:dyDescent="0.3">
      <c r="A209" s="242" t="s">
        <v>368</v>
      </c>
      <c r="B209" s="242"/>
      <c r="C209" s="242"/>
      <c r="D209" s="242"/>
      <c r="E209" s="242"/>
      <c r="F209" s="242"/>
      <c r="G209" s="242"/>
      <c r="H209" s="242"/>
      <c r="I209" s="242"/>
      <c r="J209" s="242"/>
      <c r="K209" s="242"/>
      <c r="L209" s="242"/>
      <c r="M209" s="242"/>
      <c r="N209" s="242"/>
      <c r="O209" s="242"/>
      <c r="P209" s="242"/>
      <c r="Q209" s="242"/>
      <c r="R209" s="242"/>
      <c r="S209" s="242"/>
      <c r="T209" s="242"/>
      <c r="U209" s="242"/>
      <c r="V209" s="242"/>
      <c r="W209" s="242"/>
    </row>
    <row r="210" spans="1:29" ht="18.75" x14ac:dyDescent="0.3">
      <c r="A210" s="242" t="s">
        <v>369</v>
      </c>
      <c r="B210" s="242"/>
      <c r="C210" s="242"/>
      <c r="D210" s="242"/>
      <c r="E210" s="242"/>
      <c r="F210" s="242"/>
      <c r="G210" s="242"/>
      <c r="H210" s="242"/>
      <c r="I210" s="242"/>
      <c r="J210" s="242"/>
      <c r="K210" s="242"/>
      <c r="L210" s="242"/>
      <c r="M210" s="242"/>
      <c r="N210" s="242"/>
      <c r="O210" s="242"/>
      <c r="P210" s="242"/>
      <c r="Q210" s="242"/>
      <c r="R210" s="242"/>
      <c r="S210" s="242"/>
      <c r="T210" s="242"/>
      <c r="U210" s="242"/>
      <c r="V210" s="242"/>
      <c r="W210" s="242"/>
    </row>
    <row r="211" spans="1:29" ht="22.5" customHeight="1" x14ac:dyDescent="0.25">
      <c r="A211" s="259" t="s">
        <v>514</v>
      </c>
      <c r="B211" s="259"/>
      <c r="C211" s="259"/>
      <c r="D211" s="259"/>
      <c r="E211" s="259"/>
      <c r="F211" s="259"/>
      <c r="G211" s="259"/>
      <c r="H211" s="259"/>
      <c r="I211" s="259"/>
      <c r="J211" s="259"/>
      <c r="K211" s="259"/>
      <c r="L211" s="259"/>
      <c r="M211" s="259"/>
      <c r="N211" s="259"/>
      <c r="O211" s="259"/>
      <c r="P211" s="259"/>
      <c r="Q211" s="259"/>
      <c r="R211" s="259"/>
      <c r="S211" s="259"/>
      <c r="T211" s="259"/>
      <c r="U211" s="259"/>
      <c r="V211" s="259"/>
      <c r="W211" s="259"/>
    </row>
    <row r="212" spans="1:29" ht="18.75" x14ac:dyDescent="0.3">
      <c r="A212" s="242" t="s">
        <v>370</v>
      </c>
      <c r="B212" s="242"/>
      <c r="C212" s="242"/>
      <c r="D212" s="242"/>
      <c r="E212" s="242"/>
      <c r="F212" s="242"/>
      <c r="G212" s="242"/>
      <c r="H212" s="242"/>
      <c r="I212" s="242"/>
      <c r="J212" s="242"/>
      <c r="K212" s="242"/>
      <c r="L212" s="242"/>
      <c r="M212" s="242"/>
      <c r="N212" s="242"/>
      <c r="O212" s="242"/>
      <c r="P212" s="242"/>
      <c r="Q212" s="242"/>
      <c r="R212" s="242"/>
      <c r="S212" s="242"/>
      <c r="T212" s="242"/>
      <c r="U212" s="242"/>
      <c r="V212" s="242"/>
      <c r="W212" s="242"/>
    </row>
    <row r="213" spans="1:29" ht="18.75" x14ac:dyDescent="0.3">
      <c r="A213" s="242"/>
      <c r="B213" s="242"/>
      <c r="C213" s="242"/>
      <c r="D213" s="242"/>
      <c r="E213" s="242"/>
      <c r="F213" s="242"/>
      <c r="G213" s="242"/>
      <c r="H213" s="242"/>
      <c r="I213" s="242"/>
      <c r="J213" s="242"/>
      <c r="K213" s="242"/>
      <c r="L213" s="242"/>
      <c r="M213" s="242"/>
      <c r="N213" s="242"/>
      <c r="O213" s="242"/>
      <c r="P213" s="242"/>
      <c r="Q213" s="242"/>
      <c r="R213" s="242"/>
      <c r="S213" s="242"/>
      <c r="T213" s="242"/>
      <c r="U213" s="242"/>
      <c r="V213" s="242"/>
      <c r="W213" s="242"/>
    </row>
    <row r="214" spans="1:29" x14ac:dyDescent="0.25">
      <c r="A214" s="247" t="s">
        <v>394</v>
      </c>
      <c r="B214" s="247" t="s">
        <v>395</v>
      </c>
      <c r="C214" s="247" t="s">
        <v>371</v>
      </c>
      <c r="D214" s="264" t="s">
        <v>396</v>
      </c>
      <c r="E214" s="266"/>
      <c r="F214" s="266"/>
      <c r="G214" s="266"/>
      <c r="H214" s="266"/>
      <c r="I214" s="266"/>
      <c r="J214" s="266"/>
      <c r="K214" s="266"/>
      <c r="L214" s="266"/>
      <c r="M214" s="266"/>
      <c r="N214" s="266"/>
      <c r="O214" s="266"/>
      <c r="P214" s="266"/>
      <c r="Q214" s="266"/>
      <c r="R214" s="266"/>
      <c r="S214" s="266"/>
      <c r="T214" s="266"/>
      <c r="U214" s="266"/>
      <c r="V214" s="266"/>
      <c r="W214" s="265"/>
      <c r="X214" s="238" t="s">
        <v>373</v>
      </c>
      <c r="Y214" s="238" t="s">
        <v>374</v>
      </c>
      <c r="Z214" s="238" t="s">
        <v>375</v>
      </c>
      <c r="AA214" s="239" t="s">
        <v>376</v>
      </c>
      <c r="AB214" s="240" t="s">
        <v>377</v>
      </c>
      <c r="AC214" s="241" t="s">
        <v>378</v>
      </c>
    </row>
    <row r="215" spans="1:29" x14ac:dyDescent="0.25">
      <c r="A215" s="248" t="s">
        <v>394</v>
      </c>
      <c r="B215" s="248"/>
      <c r="C215" s="248" t="s">
        <v>371</v>
      </c>
      <c r="D215" s="89">
        <v>2012</v>
      </c>
      <c r="E215" s="89" t="s">
        <v>379</v>
      </c>
      <c r="F215" s="89" t="s">
        <v>380</v>
      </c>
      <c r="G215" s="89">
        <v>2013</v>
      </c>
      <c r="H215" s="89" t="s">
        <v>379</v>
      </c>
      <c r="I215" s="89" t="s">
        <v>380</v>
      </c>
      <c r="J215" s="89">
        <v>2014</v>
      </c>
      <c r="K215" s="89" t="s">
        <v>379</v>
      </c>
      <c r="L215" s="89" t="s">
        <v>380</v>
      </c>
      <c r="M215" s="89">
        <v>2015</v>
      </c>
      <c r="N215" s="89" t="s">
        <v>379</v>
      </c>
      <c r="O215" s="89" t="s">
        <v>380</v>
      </c>
      <c r="P215" s="89">
        <v>2016</v>
      </c>
      <c r="Q215" s="89">
        <v>2017</v>
      </c>
      <c r="R215" s="89">
        <v>2018</v>
      </c>
      <c r="S215" s="89">
        <v>2019</v>
      </c>
      <c r="T215" s="89">
        <v>2020</v>
      </c>
      <c r="U215" s="89">
        <v>2021</v>
      </c>
      <c r="V215" s="89">
        <v>2022</v>
      </c>
      <c r="W215" s="89" t="s">
        <v>381</v>
      </c>
      <c r="X215" s="238"/>
      <c r="Y215" s="238"/>
      <c r="Z215" s="238"/>
      <c r="AA215" s="239"/>
      <c r="AB215" s="240"/>
      <c r="AC215" s="241"/>
    </row>
    <row r="216" spans="1:29" ht="45" x14ac:dyDescent="0.25">
      <c r="A216" s="148"/>
      <c r="B216" s="149" t="s">
        <v>515</v>
      </c>
      <c r="C216" s="96">
        <v>0.5</v>
      </c>
      <c r="D216" s="144">
        <f>+D217*$C$217+D218*$C$218+D219*$C$219</f>
        <v>0</v>
      </c>
      <c r="E216" s="144"/>
      <c r="F216" s="98"/>
      <c r="G216" s="144">
        <f t="shared" ref="G216:V216" si="201">+G217*$C$217+G218*$C$218+G219*$C$219</f>
        <v>0.5</v>
      </c>
      <c r="H216" s="144">
        <f t="shared" si="201"/>
        <v>0</v>
      </c>
      <c r="I216" s="98">
        <f>+H216/G216</f>
        <v>0</v>
      </c>
      <c r="J216" s="144">
        <f t="shared" si="201"/>
        <v>5.5555555555555552E-2</v>
      </c>
      <c r="K216" s="144">
        <f>+K217*$C$217+K218*$C$218+K219*$C$219</f>
        <v>5.5E-2</v>
      </c>
      <c r="L216" s="98">
        <f>+K216/J216</f>
        <v>0.9900000000000001</v>
      </c>
      <c r="M216" s="144">
        <f t="shared" si="201"/>
        <v>5.5555555555555552E-2</v>
      </c>
      <c r="N216" s="144">
        <f t="shared" si="201"/>
        <v>5.5555555555555552E-2</v>
      </c>
      <c r="O216" s="144">
        <f>+N216/M216</f>
        <v>1</v>
      </c>
      <c r="P216" s="144">
        <f t="shared" si="201"/>
        <v>5.5555555555555552E-2</v>
      </c>
      <c r="Q216" s="144">
        <f t="shared" si="201"/>
        <v>5.5555555555555552E-2</v>
      </c>
      <c r="R216" s="144">
        <f t="shared" si="201"/>
        <v>5.5555555555555552E-2</v>
      </c>
      <c r="S216" s="144">
        <f t="shared" si="201"/>
        <v>5.5555555555555552E-2</v>
      </c>
      <c r="T216" s="144">
        <f t="shared" si="201"/>
        <v>5.5555555555555552E-2</v>
      </c>
      <c r="U216" s="144">
        <f t="shared" si="201"/>
        <v>5.5555555555555552E-2</v>
      </c>
      <c r="V216" s="144">
        <f t="shared" si="201"/>
        <v>5.5555555555555552E-2</v>
      </c>
      <c r="W216" s="96">
        <f t="shared" ref="W216:W230" si="202">+D216+G216+J216+M216+P216+Q216+R216+S216+T216+U216+V216</f>
        <v>1.0000000000000002</v>
      </c>
      <c r="X216" s="144">
        <f t="shared" ref="X216:AB216" si="203">+X217*$C$217+X218*$C$218+X219*$C$219</f>
        <v>0.55555555555555558</v>
      </c>
      <c r="Y216" s="144">
        <f t="shared" si="203"/>
        <v>5.5E-2</v>
      </c>
      <c r="Z216" s="144">
        <f t="shared" si="203"/>
        <v>0.50055555555555553</v>
      </c>
      <c r="AA216" s="144">
        <f t="shared" si="203"/>
        <v>0.1111111111111111</v>
      </c>
      <c r="AB216" s="144">
        <f t="shared" si="203"/>
        <v>0.33333333333333337</v>
      </c>
      <c r="AC216" s="145"/>
    </row>
    <row r="217" spans="1:29" ht="45" hidden="1" x14ac:dyDescent="0.25">
      <c r="A217" s="49" t="s">
        <v>516</v>
      </c>
      <c r="B217" s="59" t="s">
        <v>334</v>
      </c>
      <c r="C217" s="126">
        <v>0.5</v>
      </c>
      <c r="D217" s="43"/>
      <c r="E217" s="43"/>
      <c r="F217" s="98"/>
      <c r="G217" s="43">
        <v>1</v>
      </c>
      <c r="H217" s="45">
        <v>0</v>
      </c>
      <c r="I217" s="93">
        <f t="shared" ref="I217:I218" si="204">+H217/G217</f>
        <v>0</v>
      </c>
      <c r="J217" s="43"/>
      <c r="K217" s="43"/>
      <c r="L217" s="93"/>
      <c r="M217" s="43"/>
      <c r="N217" s="43"/>
      <c r="O217" s="43"/>
      <c r="P217" s="43"/>
      <c r="Q217" s="43"/>
      <c r="R217" s="43"/>
      <c r="S217" s="43"/>
      <c r="T217" s="43"/>
      <c r="U217" s="43"/>
      <c r="V217" s="43"/>
      <c r="W217" s="96">
        <f t="shared" si="202"/>
        <v>1</v>
      </c>
      <c r="X217" s="93">
        <f t="shared" ref="X217:Y219" si="205">+D217+G217+J217</f>
        <v>1</v>
      </c>
      <c r="Y217" s="93">
        <f t="shared" si="205"/>
        <v>0</v>
      </c>
      <c r="Z217" s="93">
        <f t="shared" ref="Z217:Z219" si="206">+X217-Y217</f>
        <v>1</v>
      </c>
      <c r="AA217" s="93">
        <f t="shared" ref="AA217:AA219" si="207">+M217+P217</f>
        <v>0</v>
      </c>
      <c r="AB217" s="93">
        <f t="shared" ref="AB217:AB219" si="208">+Q217+R217+S217+T217+U217+V217</f>
        <v>0</v>
      </c>
      <c r="AC217" s="97"/>
    </row>
    <row r="218" spans="1:29" ht="81" customHeight="1" x14ac:dyDescent="0.25">
      <c r="A218" s="49" t="s">
        <v>517</v>
      </c>
      <c r="B218" s="114" t="s">
        <v>518</v>
      </c>
      <c r="C218" s="126">
        <v>0.5</v>
      </c>
      <c r="D218" s="43"/>
      <c r="E218" s="43"/>
      <c r="F218" s="98"/>
      <c r="G218" s="43"/>
      <c r="H218" s="45"/>
      <c r="I218" s="93" t="e">
        <f t="shared" si="204"/>
        <v>#DIV/0!</v>
      </c>
      <c r="J218" s="43">
        <v>0.1111111111111111</v>
      </c>
      <c r="K218" s="43">
        <v>0.11</v>
      </c>
      <c r="L218" s="93">
        <f t="shared" ref="L218" si="209">+K218/J218</f>
        <v>0.9900000000000001</v>
      </c>
      <c r="M218" s="43">
        <v>0.1111111111111111</v>
      </c>
      <c r="N218" s="43">
        <v>0.1111111111111111</v>
      </c>
      <c r="O218" s="43">
        <f>+N218/M218</f>
        <v>1</v>
      </c>
      <c r="P218" s="43">
        <v>0.1111111111111111</v>
      </c>
      <c r="Q218" s="43">
        <v>0.1111111111111111</v>
      </c>
      <c r="R218" s="43">
        <v>0.1111111111111111</v>
      </c>
      <c r="S218" s="43">
        <v>0.1111111111111111</v>
      </c>
      <c r="T218" s="43">
        <v>0.1111111111111111</v>
      </c>
      <c r="U218" s="43">
        <v>0.1111111111111111</v>
      </c>
      <c r="V218" s="43">
        <v>0.1111111111111111</v>
      </c>
      <c r="W218" s="96">
        <f t="shared" si="202"/>
        <v>1.0000000000000002</v>
      </c>
      <c r="X218" s="93">
        <f t="shared" si="205"/>
        <v>0.1111111111111111</v>
      </c>
      <c r="Y218" s="93">
        <f t="shared" si="205"/>
        <v>0.11</v>
      </c>
      <c r="Z218" s="93">
        <f t="shared" si="206"/>
        <v>1.1111111111111044E-3</v>
      </c>
      <c r="AA218" s="93">
        <f t="shared" si="207"/>
        <v>0.22222222222222221</v>
      </c>
      <c r="AB218" s="93">
        <f t="shared" si="208"/>
        <v>0.66666666666666674</v>
      </c>
      <c r="AC218" s="97" t="s">
        <v>519</v>
      </c>
    </row>
    <row r="219" spans="1:29" ht="30" hidden="1" x14ac:dyDescent="0.25">
      <c r="A219" s="49" t="s">
        <v>520</v>
      </c>
      <c r="B219" s="59" t="s">
        <v>521</v>
      </c>
      <c r="C219" s="126"/>
      <c r="D219" s="43"/>
      <c r="E219" s="43"/>
      <c r="F219" s="98"/>
      <c r="G219" s="45">
        <v>0</v>
      </c>
      <c r="H219" s="45"/>
      <c r="I219" s="45"/>
      <c r="J219" s="43"/>
      <c r="K219" s="43"/>
      <c r="L219" s="45"/>
      <c r="M219" s="45">
        <v>0</v>
      </c>
      <c r="N219" s="45"/>
      <c r="O219" s="45"/>
      <c r="P219" s="45"/>
      <c r="Q219" s="45">
        <v>0</v>
      </c>
      <c r="R219" s="45"/>
      <c r="S219" s="45">
        <v>0</v>
      </c>
      <c r="T219" s="45"/>
      <c r="U219" s="45">
        <v>0</v>
      </c>
      <c r="V219" s="43"/>
      <c r="W219" s="96">
        <f t="shared" si="202"/>
        <v>0</v>
      </c>
      <c r="X219" s="93">
        <f t="shared" si="205"/>
        <v>0</v>
      </c>
      <c r="Y219" s="93">
        <f t="shared" si="205"/>
        <v>0</v>
      </c>
      <c r="Z219" s="93">
        <f t="shared" si="206"/>
        <v>0</v>
      </c>
      <c r="AA219" s="93">
        <f t="shared" si="207"/>
        <v>0</v>
      </c>
      <c r="AB219" s="93">
        <f t="shared" si="208"/>
        <v>0</v>
      </c>
      <c r="AC219" s="97"/>
    </row>
    <row r="220" spans="1:29" ht="75" hidden="1" x14ac:dyDescent="0.25">
      <c r="A220" s="148"/>
      <c r="B220" s="149" t="s">
        <v>522</v>
      </c>
      <c r="C220" s="96">
        <v>0.5</v>
      </c>
      <c r="D220" s="144">
        <f>+D221*$C$221+D222*$C$222+D223*$C$223+D224*$C$224</f>
        <v>0</v>
      </c>
      <c r="E220" s="144"/>
      <c r="F220" s="98"/>
      <c r="G220" s="144">
        <f t="shared" ref="G220:V220" si="210">+G221*$C$221+G222*$C$222+G223*$C$223+G224*$C$224</f>
        <v>0.7</v>
      </c>
      <c r="H220" s="144">
        <f t="shared" si="210"/>
        <v>0.7</v>
      </c>
      <c r="I220" s="98">
        <f>+H220/G220</f>
        <v>1</v>
      </c>
      <c r="J220" s="144">
        <f t="shared" si="210"/>
        <v>0</v>
      </c>
      <c r="K220" s="144"/>
      <c r="L220" s="98"/>
      <c r="M220" s="144">
        <f t="shared" si="210"/>
        <v>0</v>
      </c>
      <c r="N220" s="144"/>
      <c r="O220" s="144"/>
      <c r="P220" s="144">
        <f t="shared" si="210"/>
        <v>0</v>
      </c>
      <c r="Q220" s="144">
        <f t="shared" si="210"/>
        <v>2.5000000000000001E-2</v>
      </c>
      <c r="R220" s="144">
        <f t="shared" si="210"/>
        <v>2.5000000000000001E-2</v>
      </c>
      <c r="S220" s="144">
        <f t="shared" si="210"/>
        <v>2.5000000000000001E-2</v>
      </c>
      <c r="T220" s="144">
        <f t="shared" si="210"/>
        <v>0.17499999999999999</v>
      </c>
      <c r="U220" s="144">
        <f t="shared" si="210"/>
        <v>2.5000000000000001E-2</v>
      </c>
      <c r="V220" s="144">
        <f t="shared" si="210"/>
        <v>2.5000000000000001E-2</v>
      </c>
      <c r="W220" s="96">
        <f t="shared" si="202"/>
        <v>1</v>
      </c>
      <c r="X220" s="144">
        <f t="shared" ref="X220:AB220" si="211">+X221*$C$221+X222*$C$222+X223*$C$223+X224*$C$224</f>
        <v>0.7</v>
      </c>
      <c r="Y220" s="144">
        <f t="shared" si="211"/>
        <v>0.7</v>
      </c>
      <c r="Z220" s="144">
        <f t="shared" si="211"/>
        <v>0</v>
      </c>
      <c r="AA220" s="144">
        <f t="shared" si="211"/>
        <v>0</v>
      </c>
      <c r="AB220" s="144">
        <f t="shared" si="211"/>
        <v>0.30000000000000004</v>
      </c>
      <c r="AC220" s="145"/>
    </row>
    <row r="221" spans="1:29" ht="60" hidden="1" x14ac:dyDescent="0.25">
      <c r="A221" s="49" t="s">
        <v>523</v>
      </c>
      <c r="B221" s="59" t="s">
        <v>343</v>
      </c>
      <c r="C221" s="126">
        <v>0.5</v>
      </c>
      <c r="D221" s="43"/>
      <c r="E221" s="43"/>
      <c r="F221" s="98"/>
      <c r="G221" s="43">
        <v>1</v>
      </c>
      <c r="H221" s="43">
        <v>1</v>
      </c>
      <c r="I221" s="93">
        <f t="shared" ref="I221:I224" si="212">+H221/G221</f>
        <v>1</v>
      </c>
      <c r="J221" s="43"/>
      <c r="K221" s="43"/>
      <c r="L221" s="93"/>
      <c r="M221" s="43"/>
      <c r="N221" s="43"/>
      <c r="O221" s="43"/>
      <c r="P221" s="43"/>
      <c r="Q221" s="43"/>
      <c r="R221" s="43"/>
      <c r="S221" s="43"/>
      <c r="T221" s="43"/>
      <c r="U221" s="43"/>
      <c r="V221" s="43"/>
      <c r="W221" s="96">
        <f t="shared" si="202"/>
        <v>1</v>
      </c>
      <c r="X221" s="93">
        <f t="shared" ref="X221:Y224" si="213">+D221+G221+J221</f>
        <v>1</v>
      </c>
      <c r="Y221" s="93">
        <f t="shared" si="213"/>
        <v>1</v>
      </c>
      <c r="Z221" s="93">
        <f t="shared" ref="Z221:Z224" si="214">+X221-Y221</f>
        <v>0</v>
      </c>
      <c r="AA221" s="93">
        <f t="shared" ref="AA221:AA224" si="215">+M221+P221</f>
        <v>0</v>
      </c>
      <c r="AB221" s="93">
        <f t="shared" ref="AB221:AB224" si="216">+Q221+R221+S221+T221+U221+V221</f>
        <v>0</v>
      </c>
      <c r="AC221" s="97"/>
    </row>
    <row r="222" spans="1:29" ht="45" hidden="1" x14ac:dyDescent="0.25">
      <c r="A222" s="49" t="s">
        <v>524</v>
      </c>
      <c r="B222" s="59" t="s">
        <v>345</v>
      </c>
      <c r="C222" s="126">
        <v>0.2</v>
      </c>
      <c r="D222" s="43"/>
      <c r="E222" s="43"/>
      <c r="F222" s="98"/>
      <c r="G222" s="43">
        <v>1</v>
      </c>
      <c r="H222" s="43">
        <v>1</v>
      </c>
      <c r="I222" s="93">
        <f t="shared" si="212"/>
        <v>1</v>
      </c>
      <c r="J222" s="43"/>
      <c r="K222" s="43"/>
      <c r="L222" s="93"/>
      <c r="M222" s="43"/>
      <c r="N222" s="43"/>
      <c r="O222" s="43"/>
      <c r="P222" s="43"/>
      <c r="Q222" s="43"/>
      <c r="R222" s="43"/>
      <c r="S222" s="43"/>
      <c r="T222" s="43"/>
      <c r="U222" s="43"/>
      <c r="V222" s="43"/>
      <c r="W222" s="96">
        <f t="shared" si="202"/>
        <v>1</v>
      </c>
      <c r="X222" s="93">
        <f t="shared" si="213"/>
        <v>1</v>
      </c>
      <c r="Y222" s="93">
        <f t="shared" si="213"/>
        <v>1</v>
      </c>
      <c r="Z222" s="93">
        <f t="shared" si="214"/>
        <v>0</v>
      </c>
      <c r="AA222" s="93">
        <f t="shared" si="215"/>
        <v>0</v>
      </c>
      <c r="AB222" s="93">
        <f t="shared" si="216"/>
        <v>0</v>
      </c>
      <c r="AC222" s="97"/>
    </row>
    <row r="223" spans="1:29" ht="75" hidden="1" x14ac:dyDescent="0.25">
      <c r="A223" s="49"/>
      <c r="B223" s="59" t="s">
        <v>347</v>
      </c>
      <c r="C223" s="126">
        <v>0.15</v>
      </c>
      <c r="D223" s="43"/>
      <c r="E223" s="43"/>
      <c r="F223" s="98"/>
      <c r="G223" s="43"/>
      <c r="H223" s="45"/>
      <c r="I223" s="93" t="e">
        <f t="shared" si="212"/>
        <v>#DIV/0!</v>
      </c>
      <c r="J223" s="43"/>
      <c r="K223" s="43"/>
      <c r="L223" s="93"/>
      <c r="M223" s="43"/>
      <c r="N223" s="43"/>
      <c r="O223" s="43"/>
      <c r="P223" s="43"/>
      <c r="Q223" s="43">
        <v>0.16666666666666669</v>
      </c>
      <c r="R223" s="43">
        <v>0.16666666666666669</v>
      </c>
      <c r="S223" s="43">
        <v>0.16666666666666669</v>
      </c>
      <c r="T223" s="43">
        <v>0.16666666666666669</v>
      </c>
      <c r="U223" s="43">
        <v>0.16666666666666669</v>
      </c>
      <c r="V223" s="43">
        <v>0.16666666666666669</v>
      </c>
      <c r="W223" s="96">
        <f t="shared" si="202"/>
        <v>1.0000000000000002</v>
      </c>
      <c r="X223" s="93">
        <f t="shared" si="213"/>
        <v>0</v>
      </c>
      <c r="Y223" s="93">
        <f t="shared" si="213"/>
        <v>0</v>
      </c>
      <c r="Z223" s="93">
        <f t="shared" si="214"/>
        <v>0</v>
      </c>
      <c r="AA223" s="93">
        <f t="shared" si="215"/>
        <v>0</v>
      </c>
      <c r="AB223" s="93">
        <f t="shared" si="216"/>
        <v>1.0000000000000002</v>
      </c>
      <c r="AC223" s="97" t="s">
        <v>519</v>
      </c>
    </row>
    <row r="224" spans="1:29" ht="45" hidden="1" x14ac:dyDescent="0.25">
      <c r="A224" s="49"/>
      <c r="B224" s="59" t="s">
        <v>348</v>
      </c>
      <c r="C224" s="115">
        <v>0.15</v>
      </c>
      <c r="D224" s="43"/>
      <c r="E224" s="43"/>
      <c r="F224" s="98"/>
      <c r="G224" s="43"/>
      <c r="H224" s="45"/>
      <c r="I224" s="93" t="e">
        <f t="shared" si="212"/>
        <v>#DIV/0!</v>
      </c>
      <c r="J224" s="43"/>
      <c r="K224" s="43"/>
      <c r="L224" s="93"/>
      <c r="M224" s="43"/>
      <c r="N224" s="43"/>
      <c r="O224" s="43"/>
      <c r="P224" s="43"/>
      <c r="Q224" s="43"/>
      <c r="R224" s="43"/>
      <c r="S224" s="43"/>
      <c r="T224" s="43">
        <v>1</v>
      </c>
      <c r="U224" s="43"/>
      <c r="V224" s="43"/>
      <c r="W224" s="96">
        <f t="shared" si="202"/>
        <v>1</v>
      </c>
      <c r="X224" s="93">
        <f t="shared" si="213"/>
        <v>0</v>
      </c>
      <c r="Y224" s="93">
        <f t="shared" si="213"/>
        <v>0</v>
      </c>
      <c r="Z224" s="93">
        <f t="shared" si="214"/>
        <v>0</v>
      </c>
      <c r="AA224" s="93">
        <f t="shared" si="215"/>
        <v>0</v>
      </c>
      <c r="AB224" s="93">
        <f t="shared" si="216"/>
        <v>1</v>
      </c>
      <c r="AC224" s="97" t="s">
        <v>519</v>
      </c>
    </row>
    <row r="225" spans="1:29" ht="45" hidden="1" x14ac:dyDescent="0.25">
      <c r="A225" s="148"/>
      <c r="B225" s="149" t="s">
        <v>525</v>
      </c>
      <c r="C225" s="96"/>
      <c r="D225" s="144">
        <f>+D226*$C$226+D227*$C$227+D228*$C$228</f>
        <v>0</v>
      </c>
      <c r="E225" s="144"/>
      <c r="F225" s="98"/>
      <c r="G225" s="144">
        <f t="shared" ref="G225:V225" si="217">+G226*$C$226+G227*$C$227+G228*$C$228</f>
        <v>0</v>
      </c>
      <c r="H225" s="144">
        <f t="shared" si="217"/>
        <v>0</v>
      </c>
      <c r="I225" s="98" t="e">
        <f>+H225/G225</f>
        <v>#DIV/0!</v>
      </c>
      <c r="J225" s="144">
        <f t="shared" si="217"/>
        <v>0</v>
      </c>
      <c r="K225" s="144">
        <f t="shared" si="217"/>
        <v>0</v>
      </c>
      <c r="L225" s="98" t="e">
        <f>+K225/J225</f>
        <v>#DIV/0!</v>
      </c>
      <c r="M225" s="144">
        <f t="shared" si="217"/>
        <v>0</v>
      </c>
      <c r="N225" s="144"/>
      <c r="O225" s="144"/>
      <c r="P225" s="144">
        <f t="shared" si="217"/>
        <v>0</v>
      </c>
      <c r="Q225" s="144">
        <f t="shared" si="217"/>
        <v>0</v>
      </c>
      <c r="R225" s="144">
        <f t="shared" si="217"/>
        <v>0</v>
      </c>
      <c r="S225" s="144">
        <f t="shared" si="217"/>
        <v>0</v>
      </c>
      <c r="T225" s="144">
        <f t="shared" si="217"/>
        <v>0</v>
      </c>
      <c r="U225" s="144">
        <f t="shared" si="217"/>
        <v>0</v>
      </c>
      <c r="V225" s="144">
        <f t="shared" si="217"/>
        <v>0</v>
      </c>
      <c r="W225" s="96">
        <f t="shared" si="202"/>
        <v>0</v>
      </c>
      <c r="X225" s="144">
        <f t="shared" ref="X225:AB225" si="218">+X226*$C$226+X227*$C$227+X228*$C$228</f>
        <v>0</v>
      </c>
      <c r="Y225" s="144">
        <f t="shared" si="218"/>
        <v>0</v>
      </c>
      <c r="Z225" s="144">
        <f t="shared" si="218"/>
        <v>0</v>
      </c>
      <c r="AA225" s="144">
        <f t="shared" si="218"/>
        <v>0</v>
      </c>
      <c r="AB225" s="144">
        <f t="shared" si="218"/>
        <v>0</v>
      </c>
      <c r="AC225" s="145"/>
    </row>
    <row r="226" spans="1:29" ht="75" hidden="1" x14ac:dyDescent="0.25">
      <c r="A226" s="49" t="s">
        <v>526</v>
      </c>
      <c r="B226" s="59" t="s">
        <v>527</v>
      </c>
      <c r="C226" s="115"/>
      <c r="D226" s="43"/>
      <c r="E226" s="43"/>
      <c r="F226" s="98"/>
      <c r="G226" s="43"/>
      <c r="H226" s="45"/>
      <c r="I226" s="93" t="e">
        <f t="shared" ref="I226:I228" si="219">+H226/G226</f>
        <v>#DIV/0!</v>
      </c>
      <c r="J226" s="43"/>
      <c r="K226" s="43"/>
      <c r="L226" s="93"/>
      <c r="M226" s="116"/>
      <c r="N226" s="116"/>
      <c r="O226" s="116"/>
      <c r="P226" s="43"/>
      <c r="Q226" s="43"/>
      <c r="R226" s="43"/>
      <c r="S226" s="43"/>
      <c r="T226" s="43"/>
      <c r="U226" s="43"/>
      <c r="V226" s="43"/>
      <c r="W226" s="96">
        <f t="shared" si="202"/>
        <v>0</v>
      </c>
      <c r="X226" s="93">
        <f t="shared" ref="X226:Y228" si="220">+D226+G226+J226</f>
        <v>0</v>
      </c>
      <c r="Y226" s="93">
        <f t="shared" si="220"/>
        <v>0</v>
      </c>
      <c r="Z226" s="93">
        <f t="shared" ref="Z226:Z228" si="221">+X226-Y226</f>
        <v>0</v>
      </c>
      <c r="AA226" s="93">
        <f t="shared" ref="AA226:AA228" si="222">+M226+P226</f>
        <v>0</v>
      </c>
      <c r="AB226" s="93">
        <f t="shared" ref="AB226:AB228" si="223">+Q226+R226+S226+T226+U226+V226</f>
        <v>0</v>
      </c>
      <c r="AC226" s="97"/>
    </row>
    <row r="227" spans="1:29" ht="60" hidden="1" x14ac:dyDescent="0.25">
      <c r="A227" s="49" t="s">
        <v>528</v>
      </c>
      <c r="B227" s="59" t="s">
        <v>529</v>
      </c>
      <c r="C227" s="115"/>
      <c r="D227" s="43"/>
      <c r="E227" s="43"/>
      <c r="F227" s="98"/>
      <c r="G227" s="43"/>
      <c r="H227" s="45"/>
      <c r="I227" s="93" t="e">
        <f t="shared" si="219"/>
        <v>#DIV/0!</v>
      </c>
      <c r="J227" s="43"/>
      <c r="K227" s="43"/>
      <c r="L227" s="93"/>
      <c r="M227" s="43"/>
      <c r="N227" s="43"/>
      <c r="O227" s="43"/>
      <c r="P227" s="116"/>
      <c r="Q227" s="43"/>
      <c r="R227" s="43"/>
      <c r="S227" s="43"/>
      <c r="T227" s="43"/>
      <c r="U227" s="43"/>
      <c r="V227" s="43"/>
      <c r="W227" s="96">
        <f t="shared" si="202"/>
        <v>0</v>
      </c>
      <c r="X227" s="93">
        <f t="shared" si="220"/>
        <v>0</v>
      </c>
      <c r="Y227" s="93">
        <f t="shared" si="220"/>
        <v>0</v>
      </c>
      <c r="Z227" s="93">
        <f t="shared" si="221"/>
        <v>0</v>
      </c>
      <c r="AA227" s="93">
        <f t="shared" si="222"/>
        <v>0</v>
      </c>
      <c r="AB227" s="93">
        <f t="shared" si="223"/>
        <v>0</v>
      </c>
      <c r="AC227" s="97"/>
    </row>
    <row r="228" spans="1:29" ht="60" hidden="1" x14ac:dyDescent="0.25">
      <c r="A228" s="49" t="s">
        <v>530</v>
      </c>
      <c r="B228" s="59" t="s">
        <v>531</v>
      </c>
      <c r="C228" s="115"/>
      <c r="D228" s="43"/>
      <c r="E228" s="43"/>
      <c r="F228" s="98"/>
      <c r="G228" s="43"/>
      <c r="H228" s="45"/>
      <c r="I228" s="93" t="e">
        <f t="shared" si="219"/>
        <v>#DIV/0!</v>
      </c>
      <c r="J228" s="116"/>
      <c r="K228" s="43">
        <v>1</v>
      </c>
      <c r="L228" s="93" t="e">
        <f t="shared" ref="L228" si="224">+K228/J228</f>
        <v>#DIV/0!</v>
      </c>
      <c r="M228" s="43"/>
      <c r="N228" s="43"/>
      <c r="O228" s="43"/>
      <c r="P228" s="43"/>
      <c r="Q228" s="43"/>
      <c r="R228" s="43"/>
      <c r="S228" s="43"/>
      <c r="T228" s="43"/>
      <c r="U228" s="43"/>
      <c r="V228" s="43"/>
      <c r="W228" s="96">
        <f t="shared" si="202"/>
        <v>0</v>
      </c>
      <c r="X228" s="93">
        <f t="shared" si="220"/>
        <v>0</v>
      </c>
      <c r="Y228" s="93">
        <f t="shared" si="220"/>
        <v>1</v>
      </c>
      <c r="Z228" s="93">
        <f t="shared" si="221"/>
        <v>-1</v>
      </c>
      <c r="AA228" s="93">
        <f t="shared" si="222"/>
        <v>0</v>
      </c>
      <c r="AB228" s="93">
        <f t="shared" si="223"/>
        <v>0</v>
      </c>
      <c r="AC228" s="97"/>
    </row>
    <row r="229" spans="1:29" ht="15" hidden="1" customHeight="1" x14ac:dyDescent="0.25">
      <c r="A229" s="49"/>
      <c r="B229" s="25"/>
      <c r="C229" s="115"/>
      <c r="D229" s="43"/>
      <c r="E229" s="43"/>
      <c r="F229" s="43"/>
      <c r="G229" s="43"/>
      <c r="H229" s="45"/>
      <c r="I229" s="43"/>
      <c r="J229" s="43"/>
      <c r="K229" s="43"/>
      <c r="L229" s="43"/>
      <c r="M229" s="43"/>
      <c r="N229" s="43"/>
      <c r="O229" s="43"/>
      <c r="P229" s="43"/>
      <c r="Q229" s="43"/>
      <c r="R229" s="43"/>
      <c r="S229" s="43"/>
      <c r="T229" s="43"/>
      <c r="U229" s="43"/>
      <c r="V229" s="43"/>
      <c r="W229" s="96">
        <f t="shared" si="202"/>
        <v>0</v>
      </c>
      <c r="X229" s="43"/>
      <c r="Y229" s="43"/>
      <c r="Z229" s="43"/>
      <c r="AA229" s="43"/>
      <c r="AB229" s="43"/>
      <c r="AC229" s="42"/>
    </row>
    <row r="230" spans="1:29" ht="15" hidden="1" customHeight="1" x14ac:dyDescent="0.25">
      <c r="A230" s="49"/>
      <c r="B230" s="25"/>
      <c r="C230" s="115"/>
      <c r="D230" s="43"/>
      <c r="E230" s="43"/>
      <c r="F230" s="43"/>
      <c r="G230" s="43"/>
      <c r="H230" s="45"/>
      <c r="I230" s="43"/>
      <c r="J230" s="43"/>
      <c r="K230" s="43"/>
      <c r="L230" s="43"/>
      <c r="M230" s="43"/>
      <c r="N230" s="43"/>
      <c r="O230" s="43"/>
      <c r="P230" s="43"/>
      <c r="Q230" s="43"/>
      <c r="R230" s="43"/>
      <c r="S230" s="43"/>
      <c r="T230" s="43"/>
      <c r="U230" s="43"/>
      <c r="V230" s="43"/>
      <c r="W230" s="96">
        <f t="shared" si="202"/>
        <v>0</v>
      </c>
      <c r="X230" s="43"/>
      <c r="Y230" s="43"/>
      <c r="Z230" s="43"/>
      <c r="AA230" s="43"/>
      <c r="AB230" s="43"/>
      <c r="AC230" s="42"/>
    </row>
    <row r="231" spans="1:29" hidden="1" x14ac:dyDescent="0.25">
      <c r="A231" s="13"/>
      <c r="B231" s="25" t="s">
        <v>381</v>
      </c>
      <c r="C231" s="115"/>
      <c r="D231" s="272"/>
      <c r="E231" s="269"/>
      <c r="F231" s="269"/>
      <c r="G231" s="269"/>
      <c r="H231" s="269"/>
      <c r="I231" s="269"/>
      <c r="J231" s="269"/>
      <c r="K231" s="269"/>
      <c r="L231" s="269"/>
      <c r="M231" s="269"/>
      <c r="N231" s="269"/>
      <c r="O231" s="269"/>
      <c r="P231" s="269"/>
      <c r="Q231" s="269"/>
      <c r="R231" s="269"/>
      <c r="S231" s="269"/>
      <c r="T231" s="269"/>
      <c r="U231" s="269"/>
      <c r="V231" s="269"/>
      <c r="W231" s="270"/>
    </row>
    <row r="232" spans="1:29" x14ac:dyDescent="0.25">
      <c r="A232" s="264" t="s">
        <v>391</v>
      </c>
      <c r="B232" s="265"/>
      <c r="C232" s="115"/>
      <c r="D232" s="126">
        <f>+D216*$C$216+D220*$C$220+D225*$C$225</f>
        <v>0</v>
      </c>
      <c r="E232" s="126">
        <f t="shared" ref="E232:V232" si="225">+E216*$C$216+E220*$C$220+E225*$C$225</f>
        <v>0</v>
      </c>
      <c r="F232" s="126">
        <f t="shared" si="225"/>
        <v>0</v>
      </c>
      <c r="G232" s="126">
        <f t="shared" si="225"/>
        <v>0.6</v>
      </c>
      <c r="H232" s="126">
        <f t="shared" si="225"/>
        <v>0.35</v>
      </c>
      <c r="I232" s="104">
        <f>+H232/G232</f>
        <v>0.58333333333333337</v>
      </c>
      <c r="J232" s="126">
        <f t="shared" si="225"/>
        <v>2.7777777777777776E-2</v>
      </c>
      <c r="K232" s="126">
        <f t="shared" si="225"/>
        <v>2.75E-2</v>
      </c>
      <c r="L232" s="104">
        <f>+K232/J232</f>
        <v>0.9900000000000001</v>
      </c>
      <c r="M232" s="126">
        <f t="shared" si="225"/>
        <v>2.7777777777777776E-2</v>
      </c>
      <c r="N232" s="126">
        <f t="shared" si="225"/>
        <v>2.7777777777777776E-2</v>
      </c>
      <c r="O232" s="126">
        <f>+N232/M232</f>
        <v>1</v>
      </c>
      <c r="P232" s="126">
        <f t="shared" si="225"/>
        <v>2.7777777777777776E-2</v>
      </c>
      <c r="Q232" s="126">
        <f t="shared" si="225"/>
        <v>4.0277777777777773E-2</v>
      </c>
      <c r="R232" s="126">
        <f t="shared" si="225"/>
        <v>4.0277777777777773E-2</v>
      </c>
      <c r="S232" s="126">
        <f t="shared" si="225"/>
        <v>4.0277777777777773E-2</v>
      </c>
      <c r="T232" s="126">
        <f t="shared" si="225"/>
        <v>0.11527777777777777</v>
      </c>
      <c r="U232" s="126">
        <f t="shared" si="225"/>
        <v>4.0277777777777773E-2</v>
      </c>
      <c r="V232" s="126">
        <f t="shared" si="225"/>
        <v>4.0277777777777773E-2</v>
      </c>
      <c r="W232" s="96">
        <f>+D232+G232+J232+M232+P232+Q232+R232+S232+T232+U232+V232</f>
        <v>0.99999999999999989</v>
      </c>
      <c r="X232" s="126">
        <f t="shared" ref="X232:AB232" si="226">+X216*$C$216+X220*$C$220+X225*$C$225</f>
        <v>0.62777777777777777</v>
      </c>
      <c r="Y232" s="126">
        <f t="shared" si="226"/>
        <v>0.3775</v>
      </c>
      <c r="Z232" s="126">
        <f t="shared" si="226"/>
        <v>0.25027777777777777</v>
      </c>
      <c r="AA232" s="126">
        <f t="shared" si="226"/>
        <v>5.5555555555555552E-2</v>
      </c>
      <c r="AB232" s="126">
        <f t="shared" si="226"/>
        <v>0.31666666666666671</v>
      </c>
      <c r="AC232" s="128"/>
    </row>
    <row r="233" spans="1:29" x14ac:dyDescent="0.25">
      <c r="A233" s="161"/>
      <c r="B233" s="161"/>
      <c r="C233" s="162"/>
      <c r="D233" s="162"/>
      <c r="E233" s="162"/>
      <c r="F233" s="162"/>
      <c r="G233" s="162"/>
      <c r="H233" s="162"/>
      <c r="I233" s="162"/>
      <c r="J233" s="162"/>
      <c r="K233" s="162"/>
      <c r="L233" s="162"/>
      <c r="M233" s="162"/>
      <c r="N233" s="162"/>
      <c r="O233" s="162"/>
      <c r="P233" s="162"/>
      <c r="Q233" s="162"/>
      <c r="R233" s="162"/>
      <c r="S233" s="162"/>
      <c r="T233" s="162"/>
      <c r="U233" s="162"/>
      <c r="V233" s="162"/>
      <c r="W233" s="162"/>
      <c r="X233" s="162"/>
      <c r="Y233" s="162"/>
      <c r="Z233" s="162"/>
      <c r="AA233" s="162"/>
      <c r="AB233" s="162"/>
      <c r="AC233" s="163"/>
    </row>
    <row r="234" spans="1:29" ht="18.75" x14ac:dyDescent="0.3">
      <c r="A234" s="242" t="s">
        <v>366</v>
      </c>
      <c r="B234" s="242"/>
      <c r="C234" s="242"/>
      <c r="D234" s="242"/>
      <c r="E234" s="242"/>
      <c r="F234" s="242"/>
      <c r="G234" s="242"/>
      <c r="H234" s="242"/>
      <c r="I234" s="242"/>
      <c r="J234" s="242"/>
      <c r="K234" s="242"/>
      <c r="L234" s="242"/>
      <c r="M234" s="242"/>
      <c r="N234" s="242"/>
      <c r="O234" s="242"/>
      <c r="P234" s="242"/>
      <c r="Q234" s="242"/>
      <c r="R234" s="242"/>
      <c r="S234" s="242"/>
      <c r="T234" s="242"/>
      <c r="U234" s="242"/>
      <c r="V234" s="242"/>
      <c r="W234" s="242"/>
      <c r="AB234" s="107">
        <f>+X232+AA232+AB232</f>
        <v>1</v>
      </c>
    </row>
    <row r="235" spans="1:29" ht="18.75" x14ac:dyDescent="0.3">
      <c r="A235" s="242" t="s">
        <v>368</v>
      </c>
      <c r="B235" s="242"/>
      <c r="C235" s="242"/>
      <c r="D235" s="242"/>
      <c r="E235" s="242"/>
      <c r="F235" s="242"/>
      <c r="G235" s="242"/>
      <c r="H235" s="242"/>
      <c r="I235" s="242"/>
      <c r="J235" s="242"/>
      <c r="K235" s="242"/>
      <c r="L235" s="242"/>
      <c r="M235" s="242"/>
      <c r="N235" s="242"/>
      <c r="O235" s="242"/>
      <c r="P235" s="242"/>
      <c r="Q235" s="242"/>
      <c r="R235" s="242"/>
      <c r="S235" s="242"/>
      <c r="T235" s="242"/>
      <c r="U235" s="242"/>
      <c r="V235" s="242"/>
      <c r="W235" s="242"/>
    </row>
    <row r="236" spans="1:29" ht="18.75" x14ac:dyDescent="0.3">
      <c r="A236" s="242" t="s">
        <v>369</v>
      </c>
      <c r="B236" s="242"/>
      <c r="C236" s="242"/>
      <c r="D236" s="242"/>
      <c r="E236" s="242"/>
      <c r="F236" s="242"/>
      <c r="G236" s="242"/>
      <c r="H236" s="242"/>
      <c r="I236" s="242"/>
      <c r="J236" s="242"/>
      <c r="K236" s="242"/>
      <c r="L236" s="242"/>
      <c r="M236" s="242"/>
      <c r="N236" s="242"/>
      <c r="O236" s="242"/>
      <c r="P236" s="242"/>
      <c r="Q236" s="242"/>
      <c r="R236" s="242"/>
      <c r="S236" s="242"/>
      <c r="T236" s="242"/>
      <c r="U236" s="242"/>
      <c r="V236" s="242"/>
      <c r="W236" s="242"/>
    </row>
    <row r="237" spans="1:29" ht="18.75" x14ac:dyDescent="0.25">
      <c r="A237" s="271" t="s">
        <v>532</v>
      </c>
      <c r="B237" s="271"/>
      <c r="C237" s="271"/>
      <c r="D237" s="271"/>
      <c r="E237" s="271"/>
      <c r="F237" s="271"/>
      <c r="G237" s="271"/>
      <c r="H237" s="271"/>
      <c r="I237" s="271"/>
      <c r="J237" s="271"/>
      <c r="K237" s="271"/>
      <c r="L237" s="271"/>
      <c r="M237" s="271"/>
      <c r="N237" s="271"/>
      <c r="O237" s="271"/>
      <c r="P237" s="271"/>
      <c r="Q237" s="271"/>
      <c r="R237" s="271"/>
      <c r="S237" s="271"/>
      <c r="T237" s="271"/>
      <c r="U237" s="271"/>
      <c r="V237" s="271"/>
      <c r="W237" s="271"/>
    </row>
    <row r="238" spans="1:29" ht="18.75" x14ac:dyDescent="0.3">
      <c r="A238" s="242" t="s">
        <v>370</v>
      </c>
      <c r="B238" s="242"/>
      <c r="C238" s="242"/>
      <c r="D238" s="242"/>
      <c r="E238" s="242"/>
      <c r="F238" s="242"/>
      <c r="G238" s="242"/>
      <c r="H238" s="242"/>
      <c r="I238" s="242"/>
      <c r="J238" s="242"/>
      <c r="K238" s="242"/>
      <c r="L238" s="242"/>
      <c r="M238" s="242"/>
      <c r="N238" s="242"/>
      <c r="O238" s="242"/>
      <c r="P238" s="242"/>
      <c r="Q238" s="242"/>
      <c r="R238" s="242"/>
      <c r="S238" s="242"/>
      <c r="T238" s="242"/>
      <c r="U238" s="242"/>
      <c r="V238" s="242"/>
      <c r="W238" s="242"/>
    </row>
    <row r="239" spans="1:29" ht="18.75" x14ac:dyDescent="0.25">
      <c r="A239" s="273"/>
      <c r="B239" s="273"/>
      <c r="C239" s="273"/>
      <c r="D239" s="273"/>
      <c r="E239" s="273"/>
      <c r="F239" s="273"/>
      <c r="G239" s="273"/>
      <c r="H239" s="273"/>
      <c r="I239" s="273"/>
      <c r="J239" s="273"/>
      <c r="K239" s="273"/>
      <c r="L239" s="273"/>
    </row>
    <row r="240" spans="1:29" x14ac:dyDescent="0.25">
      <c r="A240" s="247" t="s">
        <v>394</v>
      </c>
      <c r="B240" s="247" t="s">
        <v>395</v>
      </c>
      <c r="C240" s="247" t="s">
        <v>371</v>
      </c>
      <c r="D240" s="264" t="s">
        <v>396</v>
      </c>
      <c r="E240" s="266"/>
      <c r="F240" s="266"/>
      <c r="G240" s="266"/>
      <c r="H240" s="266"/>
      <c r="I240" s="266"/>
      <c r="J240" s="266"/>
      <c r="K240" s="266"/>
      <c r="L240" s="266"/>
      <c r="M240" s="266"/>
      <c r="N240" s="266"/>
      <c r="O240" s="266"/>
      <c r="P240" s="266"/>
      <c r="Q240" s="266"/>
      <c r="R240" s="266"/>
      <c r="S240" s="266"/>
      <c r="T240" s="266"/>
      <c r="U240" s="266"/>
      <c r="V240" s="266"/>
      <c r="W240" s="265"/>
      <c r="X240" s="238" t="s">
        <v>373</v>
      </c>
      <c r="Y240" s="238" t="s">
        <v>374</v>
      </c>
      <c r="Z240" s="238" t="s">
        <v>375</v>
      </c>
      <c r="AA240" s="239" t="s">
        <v>376</v>
      </c>
      <c r="AB240" s="240" t="s">
        <v>377</v>
      </c>
      <c r="AC240" s="241" t="s">
        <v>378</v>
      </c>
    </row>
    <row r="241" spans="1:29" x14ac:dyDescent="0.25">
      <c r="A241" s="248" t="s">
        <v>394</v>
      </c>
      <c r="B241" s="248"/>
      <c r="C241" s="248" t="s">
        <v>371</v>
      </c>
      <c r="D241" s="89">
        <v>2012</v>
      </c>
      <c r="E241" s="89" t="s">
        <v>379</v>
      </c>
      <c r="F241" s="89" t="s">
        <v>380</v>
      </c>
      <c r="G241" s="89">
        <v>2013</v>
      </c>
      <c r="H241" s="89" t="s">
        <v>379</v>
      </c>
      <c r="I241" s="89" t="s">
        <v>380</v>
      </c>
      <c r="J241" s="89">
        <v>2014</v>
      </c>
      <c r="K241" s="89" t="s">
        <v>379</v>
      </c>
      <c r="L241" s="89" t="s">
        <v>380</v>
      </c>
      <c r="M241" s="89">
        <v>2015</v>
      </c>
      <c r="N241" s="89" t="s">
        <v>379</v>
      </c>
      <c r="O241" s="89" t="s">
        <v>380</v>
      </c>
      <c r="P241" s="89">
        <v>2016</v>
      </c>
      <c r="Q241" s="89">
        <v>2017</v>
      </c>
      <c r="R241" s="89">
        <v>2018</v>
      </c>
      <c r="S241" s="89">
        <v>2019</v>
      </c>
      <c r="T241" s="89">
        <v>2020</v>
      </c>
      <c r="U241" s="89">
        <v>2021</v>
      </c>
      <c r="V241" s="89">
        <v>2022</v>
      </c>
      <c r="W241" s="89" t="s">
        <v>381</v>
      </c>
      <c r="X241" s="238"/>
      <c r="Y241" s="238"/>
      <c r="Z241" s="238"/>
      <c r="AA241" s="239"/>
      <c r="AB241" s="240"/>
      <c r="AC241" s="241"/>
    </row>
    <row r="242" spans="1:29" ht="30" x14ac:dyDescent="0.25">
      <c r="A242" s="164"/>
      <c r="B242" s="149" t="s">
        <v>533</v>
      </c>
      <c r="C242" s="165">
        <v>0.2</v>
      </c>
      <c r="D242" s="144">
        <f>+D243*$C$243+D246*$C$246+D247*$C$247</f>
        <v>0.48000000000000004</v>
      </c>
      <c r="E242" s="144">
        <f>+E243*$C$243+E246*$C$246+E247*$C$247</f>
        <v>0.24000000000000002</v>
      </c>
      <c r="F242" s="98">
        <f t="shared" ref="F242:F264" si="227">+E242/D242</f>
        <v>0.5</v>
      </c>
      <c r="G242" s="144">
        <f>+G243*$C$243+G244*$C$244+G245*$C$245</f>
        <v>0.23200000000000004</v>
      </c>
      <c r="H242" s="144">
        <f>+H243*$C$243+H244*$C$244+H245*$C$245</f>
        <v>0.27200000000000002</v>
      </c>
      <c r="I242" s="98">
        <f>+H242/G242</f>
        <v>1.1724137931034482</v>
      </c>
      <c r="J242" s="144">
        <f t="shared" ref="J242:V242" si="228">+J243*$C$243+J244*$C$244+J245*$C$245+J246*$C$246+J247*$C$247</f>
        <v>3.2000000000000001E-2</v>
      </c>
      <c r="K242" s="144">
        <f t="shared" si="228"/>
        <v>3.2000000000000001E-2</v>
      </c>
      <c r="L242" s="98">
        <f>+K242/J242</f>
        <v>1</v>
      </c>
      <c r="M242" s="144">
        <f t="shared" si="228"/>
        <v>3.2000000000000001E-2</v>
      </c>
      <c r="N242" s="144">
        <f t="shared" si="228"/>
        <v>3.2000000000000001E-2</v>
      </c>
      <c r="O242" s="144">
        <f>+N242/M242</f>
        <v>1</v>
      </c>
      <c r="P242" s="144">
        <f t="shared" si="228"/>
        <v>3.2000000000000001E-2</v>
      </c>
      <c r="Q242" s="144">
        <f t="shared" si="228"/>
        <v>3.2000000000000001E-2</v>
      </c>
      <c r="R242" s="144">
        <f t="shared" si="228"/>
        <v>3.2000000000000001E-2</v>
      </c>
      <c r="S242" s="144">
        <f t="shared" si="228"/>
        <v>3.2000000000000001E-2</v>
      </c>
      <c r="T242" s="144">
        <f t="shared" si="228"/>
        <v>3.2000000000000001E-2</v>
      </c>
      <c r="U242" s="144">
        <f t="shared" si="228"/>
        <v>3.2000000000000001E-2</v>
      </c>
      <c r="V242" s="144">
        <f t="shared" si="228"/>
        <v>3.2000000000000001E-2</v>
      </c>
      <c r="W242" s="96">
        <f t="shared" ref="W242:W264" si="229">+D242+G242+J242+M242+P242+Q242+R242+S242+T242+U242+V242</f>
        <v>1.0000000000000002</v>
      </c>
      <c r="X242" s="144">
        <f t="shared" ref="X242:AB242" si="230">+X243*$C$243+X244*$C$244+X245*$C$245+X246*$C$246+X247*$C$247</f>
        <v>0.74399999999999999</v>
      </c>
      <c r="Y242" s="144">
        <f t="shared" si="230"/>
        <v>0.54400000000000004</v>
      </c>
      <c r="Z242" s="144">
        <f t="shared" si="230"/>
        <v>0.2</v>
      </c>
      <c r="AA242" s="144">
        <f t="shared" si="230"/>
        <v>6.4000000000000001E-2</v>
      </c>
      <c r="AB242" s="144">
        <f t="shared" si="230"/>
        <v>0.192</v>
      </c>
      <c r="AC242" s="145"/>
    </row>
    <row r="243" spans="1:29" ht="60" x14ac:dyDescent="0.25">
      <c r="A243" s="113" t="s">
        <v>534</v>
      </c>
      <c r="B243" s="59" t="s">
        <v>535</v>
      </c>
      <c r="C243" s="166">
        <v>0.2</v>
      </c>
      <c r="D243" s="43">
        <v>0.4</v>
      </c>
      <c r="E243" s="43">
        <f>40%*50%</f>
        <v>0.2</v>
      </c>
      <c r="F243" s="98">
        <f t="shared" si="227"/>
        <v>0.5</v>
      </c>
      <c r="G243" s="43">
        <v>0.06</v>
      </c>
      <c r="H243" s="43">
        <f>40%*50%+6%</f>
        <v>0.26</v>
      </c>
      <c r="I243" s="93">
        <f t="shared" ref="I243:I247" si="231">+H243/G243</f>
        <v>4.3333333333333339</v>
      </c>
      <c r="J243" s="43">
        <v>0.06</v>
      </c>
      <c r="K243" s="43">
        <v>0.06</v>
      </c>
      <c r="L243" s="93">
        <f t="shared" ref="L243:L245" si="232">+K243/J243</f>
        <v>1</v>
      </c>
      <c r="M243" s="43">
        <v>0.06</v>
      </c>
      <c r="N243" s="43">
        <v>0.06</v>
      </c>
      <c r="O243" s="43">
        <f>+N243/M243</f>
        <v>1</v>
      </c>
      <c r="P243" s="43">
        <v>0.06</v>
      </c>
      <c r="Q243" s="43">
        <v>0.06</v>
      </c>
      <c r="R243" s="43">
        <v>0.06</v>
      </c>
      <c r="S243" s="43">
        <v>0.06</v>
      </c>
      <c r="T243" s="43">
        <v>0.06</v>
      </c>
      <c r="U243" s="43">
        <v>0.06</v>
      </c>
      <c r="V243" s="43">
        <v>0.06</v>
      </c>
      <c r="W243" s="96">
        <f t="shared" si="229"/>
        <v>1.0000000000000004</v>
      </c>
      <c r="X243" s="93">
        <f t="shared" ref="X243:Y247" si="233">+D243+G243+J243</f>
        <v>0.52</v>
      </c>
      <c r="Y243" s="93">
        <f t="shared" si="233"/>
        <v>0.52</v>
      </c>
      <c r="Z243" s="93">
        <f t="shared" ref="Z243:Z247" si="234">+X243-Y243</f>
        <v>0</v>
      </c>
      <c r="AA243" s="93">
        <f t="shared" ref="AA243:AA247" si="235">+M243+P243</f>
        <v>0.12</v>
      </c>
      <c r="AB243" s="93">
        <f t="shared" ref="AB243:AB247" si="236">+Q243+R243+S243+T243+U243+V243</f>
        <v>0.36</v>
      </c>
      <c r="AC243" s="97" t="s">
        <v>519</v>
      </c>
    </row>
    <row r="244" spans="1:29" ht="45" hidden="1" customHeight="1" x14ac:dyDescent="0.25">
      <c r="A244" s="113" t="s">
        <v>536</v>
      </c>
      <c r="B244" s="59" t="s">
        <v>537</v>
      </c>
      <c r="C244" s="166">
        <v>0.2</v>
      </c>
      <c r="D244" s="43">
        <v>0</v>
      </c>
      <c r="E244" s="43">
        <v>0</v>
      </c>
      <c r="F244" s="98"/>
      <c r="G244" s="43">
        <v>1</v>
      </c>
      <c r="H244" s="43">
        <v>1</v>
      </c>
      <c r="I244" s="93">
        <f t="shared" si="231"/>
        <v>1</v>
      </c>
      <c r="J244" s="43"/>
      <c r="K244" s="43"/>
      <c r="L244" s="93"/>
      <c r="M244" s="43"/>
      <c r="N244" s="43"/>
      <c r="O244" s="43"/>
      <c r="P244" s="43"/>
      <c r="Q244" s="43"/>
      <c r="R244" s="43"/>
      <c r="S244" s="43"/>
      <c r="T244" s="43"/>
      <c r="U244" s="43"/>
      <c r="V244" s="43"/>
      <c r="W244" s="96">
        <f t="shared" si="229"/>
        <v>1</v>
      </c>
      <c r="X244" s="93">
        <f t="shared" si="233"/>
        <v>1</v>
      </c>
      <c r="Y244" s="93">
        <f t="shared" si="233"/>
        <v>1</v>
      </c>
      <c r="Z244" s="93">
        <f t="shared" si="234"/>
        <v>0</v>
      </c>
      <c r="AA244" s="93">
        <f t="shared" si="235"/>
        <v>0</v>
      </c>
      <c r="AB244" s="93">
        <f t="shared" si="236"/>
        <v>0</v>
      </c>
      <c r="AC244" s="97"/>
    </row>
    <row r="245" spans="1:29" ht="60" x14ac:dyDescent="0.25">
      <c r="A245" s="167" t="s">
        <v>538</v>
      </c>
      <c r="B245" s="59" t="s">
        <v>153</v>
      </c>
      <c r="C245" s="166">
        <v>0.2</v>
      </c>
      <c r="D245" s="43">
        <v>0</v>
      </c>
      <c r="E245" s="43">
        <v>0</v>
      </c>
      <c r="F245" s="98"/>
      <c r="G245" s="43">
        <v>0.1</v>
      </c>
      <c r="H245" s="43">
        <v>0.1</v>
      </c>
      <c r="I245" s="93">
        <f t="shared" si="231"/>
        <v>1</v>
      </c>
      <c r="J245" s="43">
        <v>0.1</v>
      </c>
      <c r="K245" s="43">
        <v>0.1</v>
      </c>
      <c r="L245" s="93">
        <f t="shared" si="232"/>
        <v>1</v>
      </c>
      <c r="M245" s="43">
        <v>0.1</v>
      </c>
      <c r="N245" s="43">
        <v>0.1</v>
      </c>
      <c r="O245" s="43">
        <f>+N245/M245</f>
        <v>1</v>
      </c>
      <c r="P245" s="43">
        <v>0.1</v>
      </c>
      <c r="Q245" s="43">
        <v>0.1</v>
      </c>
      <c r="R245" s="43">
        <v>0.1</v>
      </c>
      <c r="S245" s="43">
        <v>0.1</v>
      </c>
      <c r="T245" s="43">
        <v>0.1</v>
      </c>
      <c r="U245" s="43">
        <v>0.1</v>
      </c>
      <c r="V245" s="43">
        <v>0.1</v>
      </c>
      <c r="W245" s="96">
        <f t="shared" si="229"/>
        <v>0.99999999999999989</v>
      </c>
      <c r="X245" s="93">
        <f t="shared" si="233"/>
        <v>0.2</v>
      </c>
      <c r="Y245" s="93">
        <f t="shared" si="233"/>
        <v>0.2</v>
      </c>
      <c r="Z245" s="93">
        <f t="shared" si="234"/>
        <v>0</v>
      </c>
      <c r="AA245" s="93">
        <f t="shared" si="235"/>
        <v>0.2</v>
      </c>
      <c r="AB245" s="93">
        <f t="shared" si="236"/>
        <v>0.6</v>
      </c>
      <c r="AC245" s="97" t="s">
        <v>519</v>
      </c>
    </row>
    <row r="246" spans="1:29" ht="30" hidden="1" customHeight="1" x14ac:dyDescent="0.25">
      <c r="A246" s="167" t="s">
        <v>539</v>
      </c>
      <c r="B246" s="59" t="s">
        <v>156</v>
      </c>
      <c r="C246" s="166">
        <v>0.2</v>
      </c>
      <c r="D246" s="43">
        <v>1</v>
      </c>
      <c r="E246" s="43">
        <v>1</v>
      </c>
      <c r="F246" s="98">
        <f t="shared" si="227"/>
        <v>1</v>
      </c>
      <c r="G246" s="43"/>
      <c r="H246" s="45"/>
      <c r="I246" s="93" t="e">
        <f t="shared" si="231"/>
        <v>#DIV/0!</v>
      </c>
      <c r="J246" s="43"/>
      <c r="K246" s="43"/>
      <c r="L246" s="93"/>
      <c r="M246" s="43"/>
      <c r="N246" s="43"/>
      <c r="O246" s="43"/>
      <c r="P246" s="43"/>
      <c r="Q246" s="43"/>
      <c r="R246" s="43"/>
      <c r="S246" s="43"/>
      <c r="T246" s="43"/>
      <c r="U246" s="43"/>
      <c r="V246" s="43"/>
      <c r="W246" s="96">
        <f t="shared" si="229"/>
        <v>1</v>
      </c>
      <c r="X246" s="93">
        <f t="shared" si="233"/>
        <v>1</v>
      </c>
      <c r="Y246" s="93">
        <f t="shared" si="233"/>
        <v>1</v>
      </c>
      <c r="Z246" s="93">
        <f t="shared" si="234"/>
        <v>0</v>
      </c>
      <c r="AA246" s="93">
        <f t="shared" si="235"/>
        <v>0</v>
      </c>
      <c r="AB246" s="93">
        <f t="shared" si="236"/>
        <v>0</v>
      </c>
      <c r="AC246" s="97"/>
    </row>
    <row r="247" spans="1:29" ht="30" hidden="1" customHeight="1" x14ac:dyDescent="0.25">
      <c r="A247" s="167" t="s">
        <v>540</v>
      </c>
      <c r="B247" s="59" t="s">
        <v>158</v>
      </c>
      <c r="C247" s="166">
        <v>0.2</v>
      </c>
      <c r="D247" s="43">
        <v>1</v>
      </c>
      <c r="E247" s="43">
        <v>0</v>
      </c>
      <c r="F247" s="98">
        <f t="shared" si="227"/>
        <v>0</v>
      </c>
      <c r="G247" s="43"/>
      <c r="H247" s="45"/>
      <c r="I247" s="93" t="e">
        <f t="shared" si="231"/>
        <v>#DIV/0!</v>
      </c>
      <c r="J247" s="43"/>
      <c r="K247" s="43"/>
      <c r="L247" s="93"/>
      <c r="M247" s="43"/>
      <c r="N247" s="43"/>
      <c r="O247" s="43"/>
      <c r="P247" s="43"/>
      <c r="Q247" s="43"/>
      <c r="R247" s="43"/>
      <c r="S247" s="43"/>
      <c r="T247" s="43"/>
      <c r="U247" s="43"/>
      <c r="V247" s="43"/>
      <c r="W247" s="96">
        <f t="shared" si="229"/>
        <v>1</v>
      </c>
      <c r="X247" s="93">
        <f t="shared" si="233"/>
        <v>1</v>
      </c>
      <c r="Y247" s="93">
        <f t="shared" si="233"/>
        <v>0</v>
      </c>
      <c r="Z247" s="93">
        <f t="shared" si="234"/>
        <v>1</v>
      </c>
      <c r="AA247" s="93">
        <f t="shared" si="235"/>
        <v>0</v>
      </c>
      <c r="AB247" s="93">
        <f t="shared" si="236"/>
        <v>0</v>
      </c>
      <c r="AC247" s="97"/>
    </row>
    <row r="248" spans="1:29" ht="45" hidden="1" customHeight="1" x14ac:dyDescent="0.25">
      <c r="A248" s="164"/>
      <c r="B248" s="168" t="s">
        <v>541</v>
      </c>
      <c r="C248" s="165">
        <v>0.2</v>
      </c>
      <c r="D248" s="144"/>
      <c r="E248" s="144"/>
      <c r="F248" s="98"/>
      <c r="G248" s="144">
        <f>+G249*$C$249+G250*$C$250+G251*$C$251</f>
        <v>1</v>
      </c>
      <c r="H248" s="144">
        <f>+H249*$C$249+H250*$C$250+H251*$C$251</f>
        <v>1</v>
      </c>
      <c r="I248" s="98">
        <f>+H248/G248</f>
        <v>1</v>
      </c>
      <c r="J248" s="144"/>
      <c r="K248" s="144"/>
      <c r="L248" s="98"/>
      <c r="M248" s="144"/>
      <c r="N248" s="144"/>
      <c r="O248" s="144"/>
      <c r="P248" s="144"/>
      <c r="Q248" s="144"/>
      <c r="R248" s="144"/>
      <c r="S248" s="144"/>
      <c r="T248" s="144"/>
      <c r="U248" s="144"/>
      <c r="V248" s="144"/>
      <c r="W248" s="96">
        <f t="shared" si="229"/>
        <v>1</v>
      </c>
      <c r="X248" s="144">
        <f t="shared" ref="X248:AB248" si="237">+X249*$C$249+X250*$C$250+X251*$C$251</f>
        <v>1</v>
      </c>
      <c r="Y248" s="144">
        <f t="shared" si="237"/>
        <v>1</v>
      </c>
      <c r="Z248" s="144">
        <f t="shared" si="237"/>
        <v>0</v>
      </c>
      <c r="AA248" s="144">
        <f t="shared" si="237"/>
        <v>0</v>
      </c>
      <c r="AB248" s="144">
        <f t="shared" si="237"/>
        <v>0</v>
      </c>
      <c r="AC248" s="145"/>
    </row>
    <row r="249" spans="1:29" ht="30" hidden="1" customHeight="1" x14ac:dyDescent="0.25">
      <c r="A249" s="167" t="s">
        <v>542</v>
      </c>
      <c r="B249" s="59" t="s">
        <v>161</v>
      </c>
      <c r="C249" s="166">
        <v>0.33</v>
      </c>
      <c r="D249" s="43"/>
      <c r="E249" s="43"/>
      <c r="F249" s="98"/>
      <c r="G249" s="43">
        <v>1</v>
      </c>
      <c r="H249" s="43">
        <v>1</v>
      </c>
      <c r="I249" s="93">
        <f t="shared" ref="I249:I251" si="238">+H249/G249</f>
        <v>1</v>
      </c>
      <c r="J249" s="43"/>
      <c r="K249" s="43"/>
      <c r="L249" s="93"/>
      <c r="M249" s="43"/>
      <c r="N249" s="43"/>
      <c r="O249" s="43"/>
      <c r="P249" s="43"/>
      <c r="Q249" s="43"/>
      <c r="R249" s="43"/>
      <c r="S249" s="43"/>
      <c r="T249" s="43"/>
      <c r="U249" s="43"/>
      <c r="V249" s="43"/>
      <c r="W249" s="96">
        <f t="shared" si="229"/>
        <v>1</v>
      </c>
      <c r="X249" s="93">
        <f t="shared" ref="X249:Y251" si="239">+D249+G249+J249</f>
        <v>1</v>
      </c>
      <c r="Y249" s="93">
        <f t="shared" si="239"/>
        <v>1</v>
      </c>
      <c r="Z249" s="93">
        <f t="shared" ref="Z249:Z251" si="240">+X249-Y249</f>
        <v>0</v>
      </c>
      <c r="AA249" s="93">
        <f t="shared" ref="AA249:AA251" si="241">+M249+P249</f>
        <v>0</v>
      </c>
      <c r="AB249" s="93">
        <f t="shared" ref="AB249:AB251" si="242">+Q249+R249+S249+T249+U249+V249</f>
        <v>0</v>
      </c>
      <c r="AC249" s="97"/>
    </row>
    <row r="250" spans="1:29" ht="30" hidden="1" customHeight="1" x14ac:dyDescent="0.25">
      <c r="A250" s="167" t="s">
        <v>543</v>
      </c>
      <c r="B250" s="59" t="s">
        <v>163</v>
      </c>
      <c r="C250" s="166">
        <v>0.33</v>
      </c>
      <c r="D250" s="43"/>
      <c r="E250" s="43"/>
      <c r="F250" s="98"/>
      <c r="G250" s="43">
        <v>1</v>
      </c>
      <c r="H250" s="43">
        <v>1</v>
      </c>
      <c r="I250" s="93">
        <f t="shared" si="238"/>
        <v>1</v>
      </c>
      <c r="J250" s="43"/>
      <c r="K250" s="43"/>
      <c r="L250" s="93"/>
      <c r="M250" s="43"/>
      <c r="N250" s="43"/>
      <c r="O250" s="43"/>
      <c r="P250" s="43"/>
      <c r="Q250" s="43"/>
      <c r="R250" s="43"/>
      <c r="S250" s="43"/>
      <c r="T250" s="43"/>
      <c r="U250" s="43"/>
      <c r="V250" s="43"/>
      <c r="W250" s="96">
        <f t="shared" si="229"/>
        <v>1</v>
      </c>
      <c r="X250" s="93">
        <f t="shared" si="239"/>
        <v>1</v>
      </c>
      <c r="Y250" s="93">
        <f t="shared" si="239"/>
        <v>1</v>
      </c>
      <c r="Z250" s="93">
        <f t="shared" si="240"/>
        <v>0</v>
      </c>
      <c r="AA250" s="93">
        <f t="shared" si="241"/>
        <v>0</v>
      </c>
      <c r="AB250" s="93">
        <f t="shared" si="242"/>
        <v>0</v>
      </c>
      <c r="AC250" s="97"/>
    </row>
    <row r="251" spans="1:29" ht="30" hidden="1" customHeight="1" x14ac:dyDescent="0.25">
      <c r="A251" s="167" t="s">
        <v>544</v>
      </c>
      <c r="B251" s="59" t="s">
        <v>165</v>
      </c>
      <c r="C251" s="166">
        <v>0.34</v>
      </c>
      <c r="D251" s="43"/>
      <c r="E251" s="43"/>
      <c r="F251" s="98"/>
      <c r="G251" s="43">
        <v>1</v>
      </c>
      <c r="H251" s="43">
        <v>1</v>
      </c>
      <c r="I251" s="93">
        <f t="shared" si="238"/>
        <v>1</v>
      </c>
      <c r="J251" s="43"/>
      <c r="K251" s="43"/>
      <c r="L251" s="93"/>
      <c r="M251" s="43"/>
      <c r="N251" s="43"/>
      <c r="O251" s="43"/>
      <c r="P251" s="43"/>
      <c r="Q251" s="43"/>
      <c r="R251" s="43"/>
      <c r="S251" s="43"/>
      <c r="T251" s="43"/>
      <c r="U251" s="43"/>
      <c r="V251" s="43"/>
      <c r="W251" s="96">
        <f t="shared" si="229"/>
        <v>1</v>
      </c>
      <c r="X251" s="93">
        <f t="shared" si="239"/>
        <v>1</v>
      </c>
      <c r="Y251" s="93">
        <f t="shared" si="239"/>
        <v>1</v>
      </c>
      <c r="Z251" s="93">
        <f t="shared" si="240"/>
        <v>0</v>
      </c>
      <c r="AA251" s="93">
        <f t="shared" si="241"/>
        <v>0</v>
      </c>
      <c r="AB251" s="93">
        <f t="shared" si="242"/>
        <v>0</v>
      </c>
      <c r="AC251" s="97"/>
    </row>
    <row r="252" spans="1:29" ht="75" x14ac:dyDescent="0.25">
      <c r="A252" s="164"/>
      <c r="B252" s="149" t="s">
        <v>545</v>
      </c>
      <c r="C252" s="165">
        <v>0.15</v>
      </c>
      <c r="D252" s="144">
        <f>+D253*$C$253+D254*$C$254+D255*$C$255</f>
        <v>0.33</v>
      </c>
      <c r="E252" s="144">
        <f>+E253*$C$253+E254*$C$254+E255*$C$255</f>
        <v>0.2475</v>
      </c>
      <c r="F252" s="98">
        <f t="shared" si="227"/>
        <v>0.75</v>
      </c>
      <c r="G252" s="144">
        <f t="shared" ref="G252:V252" si="243">+G253*$C$253+G254*$C$254+G255*$C$255</f>
        <v>6.7000000000000004E-2</v>
      </c>
      <c r="H252" s="144">
        <f t="shared" si="243"/>
        <v>3.3000000000000002E-2</v>
      </c>
      <c r="I252" s="98">
        <f>+H252/G252</f>
        <v>0.4925373134328358</v>
      </c>
      <c r="J252" s="144">
        <f t="shared" si="243"/>
        <v>6.7000000000000004E-2</v>
      </c>
      <c r="K252" s="144">
        <f t="shared" si="243"/>
        <v>6.7000000000000004E-2</v>
      </c>
      <c r="L252" s="98">
        <f>+K252/J252</f>
        <v>1</v>
      </c>
      <c r="M252" s="144">
        <f t="shared" si="243"/>
        <v>6.7000000000000004E-2</v>
      </c>
      <c r="N252" s="144">
        <f t="shared" si="243"/>
        <v>6.7000000000000004E-2</v>
      </c>
      <c r="O252" s="144">
        <f>+N252/M252</f>
        <v>1</v>
      </c>
      <c r="P252" s="144">
        <f t="shared" si="243"/>
        <v>6.7000000000000004E-2</v>
      </c>
      <c r="Q252" s="144">
        <f t="shared" si="243"/>
        <v>6.7000000000000004E-2</v>
      </c>
      <c r="R252" s="144">
        <f t="shared" si="243"/>
        <v>6.7000000000000004E-2</v>
      </c>
      <c r="S252" s="144">
        <f t="shared" si="243"/>
        <v>6.7000000000000004E-2</v>
      </c>
      <c r="T252" s="144">
        <f t="shared" si="243"/>
        <v>6.7000000000000004E-2</v>
      </c>
      <c r="U252" s="144">
        <f t="shared" si="243"/>
        <v>6.7000000000000004E-2</v>
      </c>
      <c r="V252" s="144">
        <f t="shared" si="243"/>
        <v>6.7000000000000004E-2</v>
      </c>
      <c r="W252" s="96">
        <f t="shared" si="229"/>
        <v>0.99999999999999978</v>
      </c>
      <c r="X252" s="144">
        <f t="shared" ref="X252:AB252" si="244">+X253*$C$253+X254*$C$254+X255*$C$255</f>
        <v>0.46400000000000002</v>
      </c>
      <c r="Y252" s="144">
        <f t="shared" si="244"/>
        <v>0.34750000000000003</v>
      </c>
      <c r="Z252" s="144">
        <f t="shared" si="244"/>
        <v>0.11650000000000001</v>
      </c>
      <c r="AA252" s="144">
        <f t="shared" si="244"/>
        <v>0.13400000000000001</v>
      </c>
      <c r="AB252" s="144">
        <f t="shared" si="244"/>
        <v>0.40200000000000002</v>
      </c>
      <c r="AC252" s="145"/>
    </row>
    <row r="253" spans="1:29" ht="30" x14ac:dyDescent="0.25">
      <c r="A253" s="167" t="s">
        <v>546</v>
      </c>
      <c r="B253" s="59" t="s">
        <v>168</v>
      </c>
      <c r="C253" s="166">
        <v>0.33</v>
      </c>
      <c r="D253" s="43"/>
      <c r="E253" s="43"/>
      <c r="F253" s="98"/>
      <c r="G253" s="43">
        <v>0.1</v>
      </c>
      <c r="H253" s="43">
        <v>0.1</v>
      </c>
      <c r="I253" s="93">
        <f t="shared" ref="I253:I255" si="245">+H253/G253</f>
        <v>1</v>
      </c>
      <c r="J253" s="43">
        <v>0.1</v>
      </c>
      <c r="K253" s="43">
        <v>0.1</v>
      </c>
      <c r="L253" s="93">
        <f t="shared" ref="L253:L255" si="246">+K253/J253</f>
        <v>1</v>
      </c>
      <c r="M253" s="43">
        <v>0.1</v>
      </c>
      <c r="N253" s="43">
        <v>0.1</v>
      </c>
      <c r="O253" s="43">
        <f>+N253/M253</f>
        <v>1</v>
      </c>
      <c r="P253" s="43">
        <v>0.1</v>
      </c>
      <c r="Q253" s="43">
        <v>0.1</v>
      </c>
      <c r="R253" s="43">
        <v>0.1</v>
      </c>
      <c r="S253" s="43">
        <v>0.1</v>
      </c>
      <c r="T253" s="43">
        <v>0.1</v>
      </c>
      <c r="U253" s="43">
        <v>0.1</v>
      </c>
      <c r="V253" s="43">
        <v>0.1</v>
      </c>
      <c r="W253" s="96">
        <f t="shared" si="229"/>
        <v>0.99999999999999989</v>
      </c>
      <c r="X253" s="93">
        <f t="shared" ref="X253:Y255" si="247">+D253+G253+J253</f>
        <v>0.2</v>
      </c>
      <c r="Y253" s="93">
        <f t="shared" si="247"/>
        <v>0.2</v>
      </c>
      <c r="Z253" s="93">
        <f t="shared" ref="Z253:Z255" si="248">+X253-Y253</f>
        <v>0</v>
      </c>
      <c r="AA253" s="93">
        <f t="shared" ref="AA253:AA255" si="249">+M253+P253</f>
        <v>0.2</v>
      </c>
      <c r="AB253" s="93">
        <f t="shared" ref="AB253:AB255" si="250">+Q253+R253+S253+T253+U253+V253</f>
        <v>0.6</v>
      </c>
      <c r="AC253" s="97" t="s">
        <v>519</v>
      </c>
    </row>
    <row r="254" spans="1:29" ht="30" hidden="1" customHeight="1" x14ac:dyDescent="0.25">
      <c r="A254" s="167" t="s">
        <v>547</v>
      </c>
      <c r="B254" s="59" t="s">
        <v>173</v>
      </c>
      <c r="C254" s="166">
        <v>0.33</v>
      </c>
      <c r="D254" s="43">
        <v>1</v>
      </c>
      <c r="E254" s="43">
        <v>0.75</v>
      </c>
      <c r="F254" s="98">
        <f t="shared" si="227"/>
        <v>0.75</v>
      </c>
      <c r="G254" s="43"/>
      <c r="H254" s="45"/>
      <c r="I254" s="93" t="e">
        <f t="shared" si="245"/>
        <v>#DIV/0!</v>
      </c>
      <c r="J254" s="43"/>
      <c r="K254" s="43"/>
      <c r="L254" s="93"/>
      <c r="M254" s="43"/>
      <c r="N254" s="43"/>
      <c r="O254" s="43"/>
      <c r="P254" s="43"/>
      <c r="Q254" s="43"/>
      <c r="R254" s="43"/>
      <c r="S254" s="43"/>
      <c r="T254" s="43"/>
      <c r="U254" s="43"/>
      <c r="V254" s="43"/>
      <c r="W254" s="96">
        <f t="shared" si="229"/>
        <v>1</v>
      </c>
      <c r="X254" s="93">
        <f t="shared" si="247"/>
        <v>1</v>
      </c>
      <c r="Y254" s="93">
        <f t="shared" si="247"/>
        <v>0.75</v>
      </c>
      <c r="Z254" s="93">
        <f t="shared" si="248"/>
        <v>0.25</v>
      </c>
      <c r="AA254" s="93">
        <f t="shared" si="249"/>
        <v>0</v>
      </c>
      <c r="AB254" s="93">
        <f t="shared" si="250"/>
        <v>0</v>
      </c>
      <c r="AC254" s="97"/>
    </row>
    <row r="255" spans="1:29" ht="30" x14ac:dyDescent="0.25">
      <c r="A255" s="167" t="s">
        <v>548</v>
      </c>
      <c r="B255" s="59" t="s">
        <v>176</v>
      </c>
      <c r="C255" s="166">
        <v>0.34</v>
      </c>
      <c r="D255" s="43"/>
      <c r="E255" s="43"/>
      <c r="F255" s="98"/>
      <c r="G255" s="43">
        <v>0.1</v>
      </c>
      <c r="H255" s="137"/>
      <c r="I255" s="93">
        <f t="shared" si="245"/>
        <v>0</v>
      </c>
      <c r="J255" s="43">
        <v>0.1</v>
      </c>
      <c r="K255" s="43">
        <v>0.1</v>
      </c>
      <c r="L255" s="93">
        <f t="shared" si="246"/>
        <v>1</v>
      </c>
      <c r="M255" s="43">
        <v>0.1</v>
      </c>
      <c r="N255" s="43">
        <v>0.1</v>
      </c>
      <c r="O255" s="43">
        <f>+N255/M255</f>
        <v>1</v>
      </c>
      <c r="P255" s="43">
        <v>0.1</v>
      </c>
      <c r="Q255" s="43">
        <v>0.1</v>
      </c>
      <c r="R255" s="43">
        <v>0.1</v>
      </c>
      <c r="S255" s="43">
        <v>0.1</v>
      </c>
      <c r="T255" s="43">
        <v>0.1</v>
      </c>
      <c r="U255" s="43">
        <v>0.1</v>
      </c>
      <c r="V255" s="43">
        <v>0.1</v>
      </c>
      <c r="W255" s="96">
        <f t="shared" si="229"/>
        <v>0.99999999999999989</v>
      </c>
      <c r="X255" s="93">
        <f t="shared" si="247"/>
        <v>0.2</v>
      </c>
      <c r="Y255" s="93">
        <f t="shared" si="247"/>
        <v>0.1</v>
      </c>
      <c r="Z255" s="93">
        <f t="shared" si="248"/>
        <v>0.1</v>
      </c>
      <c r="AA255" s="93">
        <f t="shared" si="249"/>
        <v>0.2</v>
      </c>
      <c r="AB255" s="93">
        <f t="shared" si="250"/>
        <v>0.6</v>
      </c>
      <c r="AC255" s="97" t="s">
        <v>519</v>
      </c>
    </row>
    <row r="256" spans="1:29" ht="30" x14ac:dyDescent="0.25">
      <c r="A256" s="164"/>
      <c r="B256" s="149" t="s">
        <v>549</v>
      </c>
      <c r="C256" s="165">
        <v>0.2</v>
      </c>
      <c r="D256" s="144">
        <f>+D257*$C$257+D258*$C$258+D259*$C$259+D260*$C$260</f>
        <v>0.33</v>
      </c>
      <c r="E256" s="144">
        <f>+E257*$C$257+E258*$C$258+E259*$C$259+E260*$C$260</f>
        <v>0.2475</v>
      </c>
      <c r="F256" s="98">
        <f t="shared" si="227"/>
        <v>0.75</v>
      </c>
      <c r="G256" s="144">
        <f t="shared" ref="G256:V256" si="251">+G257*$C$257+G258*$C$258+G259*$C$259+G260*$C$260</f>
        <v>3.3000000000000002E-2</v>
      </c>
      <c r="H256" s="144">
        <f t="shared" si="251"/>
        <v>0</v>
      </c>
      <c r="I256" s="98">
        <f>+H256/G256</f>
        <v>0</v>
      </c>
      <c r="J256" s="144">
        <f t="shared" si="251"/>
        <v>3.3000000000000002E-2</v>
      </c>
      <c r="K256" s="144">
        <f t="shared" si="251"/>
        <v>2.4750000000000005E-2</v>
      </c>
      <c r="L256" s="98">
        <f>+K256/J256</f>
        <v>0.75000000000000011</v>
      </c>
      <c r="M256" s="144">
        <f t="shared" si="251"/>
        <v>3.3000000000000002E-2</v>
      </c>
      <c r="N256" s="144">
        <f t="shared" si="251"/>
        <v>3.3000000000000002E-2</v>
      </c>
      <c r="O256" s="144">
        <f>+N256/M256</f>
        <v>1</v>
      </c>
      <c r="P256" s="144">
        <f t="shared" si="251"/>
        <v>3.3000000000000002E-2</v>
      </c>
      <c r="Q256" s="144">
        <f t="shared" si="251"/>
        <v>8.9666666666666672E-2</v>
      </c>
      <c r="R256" s="144">
        <f t="shared" si="251"/>
        <v>8.9666666666666672E-2</v>
      </c>
      <c r="S256" s="144">
        <f t="shared" si="251"/>
        <v>8.9666666666666672E-2</v>
      </c>
      <c r="T256" s="144">
        <f t="shared" si="251"/>
        <v>8.9666666666666672E-2</v>
      </c>
      <c r="U256" s="144">
        <f t="shared" si="251"/>
        <v>8.9666666666666672E-2</v>
      </c>
      <c r="V256" s="144">
        <f t="shared" si="251"/>
        <v>8.9666666666666672E-2</v>
      </c>
      <c r="W256" s="96">
        <f t="shared" si="229"/>
        <v>1</v>
      </c>
      <c r="X256" s="144">
        <f t="shared" ref="X256:AB256" si="252">+X257*$C$257+X258*$C$258+X259*$C$259+X260*$C$260</f>
        <v>0.39600000000000002</v>
      </c>
      <c r="Y256" s="144">
        <f t="shared" si="252"/>
        <v>0.27224999999999999</v>
      </c>
      <c r="Z256" s="144">
        <f t="shared" si="252"/>
        <v>0.12375</v>
      </c>
      <c r="AA256" s="144">
        <f t="shared" si="252"/>
        <v>6.6000000000000003E-2</v>
      </c>
      <c r="AB256" s="144">
        <f t="shared" si="252"/>
        <v>0.53800000000000003</v>
      </c>
      <c r="AC256" s="145"/>
    </row>
    <row r="257" spans="1:29" ht="30" hidden="1" customHeight="1" x14ac:dyDescent="0.25">
      <c r="A257" s="167" t="s">
        <v>550</v>
      </c>
      <c r="B257" s="59" t="s">
        <v>179</v>
      </c>
      <c r="C257" s="166">
        <v>0.33</v>
      </c>
      <c r="D257" s="43">
        <v>1</v>
      </c>
      <c r="E257" s="43">
        <v>0.75</v>
      </c>
      <c r="F257" s="98">
        <f t="shared" si="227"/>
        <v>0.75</v>
      </c>
      <c r="G257" s="43"/>
      <c r="H257" s="45"/>
      <c r="I257" s="93" t="e">
        <f t="shared" ref="I257:I260" si="253">+H257/G257</f>
        <v>#DIV/0!</v>
      </c>
      <c r="J257" s="43"/>
      <c r="K257" s="43"/>
      <c r="L257" s="93"/>
      <c r="M257" s="43"/>
      <c r="N257" s="43"/>
      <c r="O257" s="43"/>
      <c r="P257" s="43"/>
      <c r="Q257" s="43"/>
      <c r="R257" s="43"/>
      <c r="S257" s="43"/>
      <c r="T257" s="43"/>
      <c r="U257" s="43"/>
      <c r="V257" s="43"/>
      <c r="W257" s="96">
        <f t="shared" si="229"/>
        <v>1</v>
      </c>
      <c r="X257" s="93">
        <f t="shared" ref="X257:Y260" si="254">+D257+G257+J257</f>
        <v>1</v>
      </c>
      <c r="Y257" s="93">
        <f t="shared" si="254"/>
        <v>0.75</v>
      </c>
      <c r="Z257" s="93">
        <f t="shared" ref="Z257:Z260" si="255">+X257-Y257</f>
        <v>0.25</v>
      </c>
      <c r="AA257" s="93">
        <f t="shared" ref="AA257:AA260" si="256">+M257+P257</f>
        <v>0</v>
      </c>
      <c r="AB257" s="93">
        <f t="shared" ref="AB257:AB260" si="257">+Q257+R257+S257+T257+U257+V257</f>
        <v>0</v>
      </c>
      <c r="AC257" s="97"/>
    </row>
    <row r="258" spans="1:29" ht="30" hidden="1" x14ac:dyDescent="0.25">
      <c r="A258" s="167" t="s">
        <v>551</v>
      </c>
      <c r="B258" s="59" t="s">
        <v>552</v>
      </c>
      <c r="C258" s="166">
        <v>0</v>
      </c>
      <c r="D258" s="43"/>
      <c r="E258" s="43"/>
      <c r="F258" s="98"/>
      <c r="G258" s="43"/>
      <c r="H258" s="45"/>
      <c r="I258" s="93" t="e">
        <f t="shared" si="253"/>
        <v>#DIV/0!</v>
      </c>
      <c r="J258" s="45">
        <v>0</v>
      </c>
      <c r="K258" s="45"/>
      <c r="L258" s="93"/>
      <c r="M258" s="43"/>
      <c r="N258" s="43"/>
      <c r="O258" s="43"/>
      <c r="P258" s="43"/>
      <c r="Q258" s="43"/>
      <c r="R258" s="43"/>
      <c r="S258" s="43"/>
      <c r="T258" s="43"/>
      <c r="U258" s="43"/>
      <c r="V258" s="43"/>
      <c r="W258" s="96">
        <f t="shared" si="229"/>
        <v>0</v>
      </c>
      <c r="X258" s="93">
        <f t="shared" si="254"/>
        <v>0</v>
      </c>
      <c r="Y258" s="93">
        <f t="shared" si="254"/>
        <v>0</v>
      </c>
      <c r="Z258" s="93">
        <f t="shared" si="255"/>
        <v>0</v>
      </c>
      <c r="AA258" s="93">
        <f t="shared" si="256"/>
        <v>0</v>
      </c>
      <c r="AB258" s="93">
        <f t="shared" si="257"/>
        <v>0</v>
      </c>
      <c r="AC258" s="97"/>
    </row>
    <row r="259" spans="1:29" ht="45" x14ac:dyDescent="0.25">
      <c r="A259" s="167" t="s">
        <v>553</v>
      </c>
      <c r="B259" s="114" t="s">
        <v>185</v>
      </c>
      <c r="C259" s="166">
        <v>0.33</v>
      </c>
      <c r="D259" s="43"/>
      <c r="E259" s="43"/>
      <c r="F259" s="98"/>
      <c r="G259" s="43">
        <v>0.1</v>
      </c>
      <c r="H259" s="45">
        <v>0</v>
      </c>
      <c r="I259" s="93">
        <f t="shared" si="253"/>
        <v>0</v>
      </c>
      <c r="J259" s="43">
        <v>0.1</v>
      </c>
      <c r="K259" s="43">
        <f>10%*0.75</f>
        <v>7.5000000000000011E-2</v>
      </c>
      <c r="L259" s="93">
        <f t="shared" ref="L259" si="258">+K259/J259</f>
        <v>0.75000000000000011</v>
      </c>
      <c r="M259" s="43">
        <v>0.1</v>
      </c>
      <c r="N259" s="43">
        <v>0.1</v>
      </c>
      <c r="O259" s="43">
        <f>+N259/M259</f>
        <v>1</v>
      </c>
      <c r="P259" s="43">
        <v>0.1</v>
      </c>
      <c r="Q259" s="43">
        <v>0.1</v>
      </c>
      <c r="R259" s="43">
        <v>0.1</v>
      </c>
      <c r="S259" s="43">
        <v>0.1</v>
      </c>
      <c r="T259" s="43">
        <v>0.1</v>
      </c>
      <c r="U259" s="43">
        <v>0.1</v>
      </c>
      <c r="V259" s="43">
        <v>0.1</v>
      </c>
      <c r="W259" s="96">
        <f t="shared" si="229"/>
        <v>0.99999999999999989</v>
      </c>
      <c r="X259" s="93">
        <f t="shared" si="254"/>
        <v>0.2</v>
      </c>
      <c r="Y259" s="93">
        <f t="shared" si="254"/>
        <v>7.5000000000000011E-2</v>
      </c>
      <c r="Z259" s="93">
        <f t="shared" si="255"/>
        <v>0.125</v>
      </c>
      <c r="AA259" s="93">
        <f t="shared" si="256"/>
        <v>0.2</v>
      </c>
      <c r="AB259" s="93">
        <f t="shared" si="257"/>
        <v>0.6</v>
      </c>
      <c r="AC259" s="97" t="s">
        <v>519</v>
      </c>
    </row>
    <row r="260" spans="1:29" ht="30" hidden="1" customHeight="1" x14ac:dyDescent="0.25">
      <c r="A260" s="49"/>
      <c r="B260" s="59" t="s">
        <v>191</v>
      </c>
      <c r="C260" s="166">
        <v>0.34</v>
      </c>
      <c r="D260" s="43"/>
      <c r="E260" s="43"/>
      <c r="F260" s="98"/>
      <c r="G260" s="43"/>
      <c r="H260" s="45"/>
      <c r="I260" s="93" t="e">
        <f t="shared" si="253"/>
        <v>#DIV/0!</v>
      </c>
      <c r="J260" s="43"/>
      <c r="K260" s="43"/>
      <c r="L260" s="93"/>
      <c r="M260" s="43"/>
      <c r="N260" s="43"/>
      <c r="O260" s="43"/>
      <c r="P260" s="43"/>
      <c r="Q260" s="43">
        <v>0.16666666666666669</v>
      </c>
      <c r="R260" s="43">
        <v>0.16666666666666669</v>
      </c>
      <c r="S260" s="43">
        <v>0.16666666666666669</v>
      </c>
      <c r="T260" s="43">
        <v>0.16666666666666669</v>
      </c>
      <c r="U260" s="43">
        <v>0.16666666666666669</v>
      </c>
      <c r="V260" s="43">
        <v>0.16666666666666669</v>
      </c>
      <c r="W260" s="96">
        <f t="shared" si="229"/>
        <v>1.0000000000000002</v>
      </c>
      <c r="X260" s="93">
        <f t="shared" si="254"/>
        <v>0</v>
      </c>
      <c r="Y260" s="93">
        <f t="shared" si="254"/>
        <v>0</v>
      </c>
      <c r="Z260" s="93">
        <f t="shared" si="255"/>
        <v>0</v>
      </c>
      <c r="AA260" s="93">
        <f t="shared" si="256"/>
        <v>0</v>
      </c>
      <c r="AB260" s="93">
        <f t="shared" si="257"/>
        <v>1.0000000000000002</v>
      </c>
      <c r="AC260" s="97" t="s">
        <v>554</v>
      </c>
    </row>
    <row r="261" spans="1:29" ht="45" x14ac:dyDescent="0.25">
      <c r="A261" s="169"/>
      <c r="B261" s="170" t="s">
        <v>555</v>
      </c>
      <c r="C261" s="165">
        <v>0.05</v>
      </c>
      <c r="D261" s="144">
        <v>9.0909090909090912E-2</v>
      </c>
      <c r="E261" s="144">
        <v>9.0909090909090912E-2</v>
      </c>
      <c r="F261" s="98">
        <f t="shared" si="227"/>
        <v>1</v>
      </c>
      <c r="G261" s="144">
        <v>9.0909090909090912E-2</v>
      </c>
      <c r="H261" s="144">
        <v>9.0909090909090912E-2</v>
      </c>
      <c r="I261" s="98">
        <f>+H261/G261</f>
        <v>1</v>
      </c>
      <c r="J261" s="144">
        <v>9.0909090909090912E-2</v>
      </c>
      <c r="K261" s="144">
        <v>9.0909090909090912E-2</v>
      </c>
      <c r="L261" s="98">
        <f>+K261/J261</f>
        <v>1</v>
      </c>
      <c r="M261" s="144">
        <v>9.0909090909090912E-2</v>
      </c>
      <c r="N261" s="144">
        <v>9.0909090909090912E-2</v>
      </c>
      <c r="O261" s="144">
        <f>+N261/M261</f>
        <v>1</v>
      </c>
      <c r="P261" s="144">
        <v>9.0909090909090912E-2</v>
      </c>
      <c r="Q261" s="144">
        <v>9.0909090909090912E-2</v>
      </c>
      <c r="R261" s="144">
        <v>9.0909090909090912E-2</v>
      </c>
      <c r="S261" s="144">
        <v>9.0909090909090912E-2</v>
      </c>
      <c r="T261" s="144">
        <v>9.0909090909090912E-2</v>
      </c>
      <c r="U261" s="144">
        <v>9.0909090909090912E-2</v>
      </c>
      <c r="V261" s="144">
        <v>9.0909090909090912E-2</v>
      </c>
      <c r="W261" s="96">
        <f t="shared" si="229"/>
        <v>1.0000000000000002</v>
      </c>
      <c r="X261" s="144">
        <f>+X262</f>
        <v>0.27272727272727271</v>
      </c>
      <c r="Y261" s="144">
        <f t="shared" ref="Y261:AB261" si="259">+Y262</f>
        <v>0.27181818181818185</v>
      </c>
      <c r="Z261" s="144">
        <f t="shared" si="259"/>
        <v>9.0909090909085943E-4</v>
      </c>
      <c r="AA261" s="144">
        <f t="shared" si="259"/>
        <v>0.18181818181818182</v>
      </c>
      <c r="AB261" s="144">
        <f t="shared" si="259"/>
        <v>0.54545454545454553</v>
      </c>
      <c r="AC261" s="145"/>
    </row>
    <row r="262" spans="1:29" ht="45" x14ac:dyDescent="0.25">
      <c r="A262" s="49" t="s">
        <v>556</v>
      </c>
      <c r="B262" s="59" t="s">
        <v>557</v>
      </c>
      <c r="C262" s="166">
        <v>1</v>
      </c>
      <c r="D262" s="43">
        <v>9.0909090909090912E-2</v>
      </c>
      <c r="E262" s="43">
        <v>9.0909090909090912E-2</v>
      </c>
      <c r="F262" s="98">
        <f t="shared" si="227"/>
        <v>1</v>
      </c>
      <c r="G262" s="43">
        <v>9.0909090909090912E-2</v>
      </c>
      <c r="H262" s="43">
        <v>9.0909090909090912E-2</v>
      </c>
      <c r="I262" s="93">
        <f>+H262/G262</f>
        <v>1</v>
      </c>
      <c r="J262" s="43">
        <v>9.0909090909090912E-2</v>
      </c>
      <c r="K262" s="43">
        <v>0.09</v>
      </c>
      <c r="L262" s="93">
        <f>+K262/J262</f>
        <v>0.99</v>
      </c>
      <c r="M262" s="43">
        <v>9.0909090909090912E-2</v>
      </c>
      <c r="N262" s="43">
        <v>9.0909090909090912E-2</v>
      </c>
      <c r="O262" s="43">
        <f>+N262/M262</f>
        <v>1</v>
      </c>
      <c r="P262" s="43">
        <v>9.0909090909090912E-2</v>
      </c>
      <c r="Q262" s="43">
        <v>9.0909090909090912E-2</v>
      </c>
      <c r="R262" s="43">
        <v>9.0909090909090912E-2</v>
      </c>
      <c r="S262" s="43">
        <v>9.0909090909090912E-2</v>
      </c>
      <c r="T262" s="43">
        <v>9.0909090909090912E-2</v>
      </c>
      <c r="U262" s="43">
        <v>9.0909090909090912E-2</v>
      </c>
      <c r="V262" s="43">
        <v>9.0909090909090912E-2</v>
      </c>
      <c r="W262" s="96">
        <f t="shared" si="229"/>
        <v>1.0000000000000002</v>
      </c>
      <c r="X262" s="93">
        <f>+D262+G262+J262</f>
        <v>0.27272727272727271</v>
      </c>
      <c r="Y262" s="93">
        <f>+E262+H262+K262</f>
        <v>0.27181818181818185</v>
      </c>
      <c r="Z262" s="93">
        <f t="shared" ref="Z262" si="260">+X262-Y262</f>
        <v>9.0909090909085943E-4</v>
      </c>
      <c r="AA262" s="93">
        <f t="shared" ref="AA262" si="261">+M262+P262</f>
        <v>0.18181818181818182</v>
      </c>
      <c r="AB262" s="93">
        <f t="shared" ref="AB262" si="262">+Q262+R262+S262+T262+U262+V262</f>
        <v>0.54545454545454553</v>
      </c>
      <c r="AC262" s="97" t="s">
        <v>558</v>
      </c>
    </row>
    <row r="263" spans="1:29" ht="30" x14ac:dyDescent="0.25">
      <c r="A263" s="169"/>
      <c r="B263" s="171" t="s">
        <v>559</v>
      </c>
      <c r="C263" s="165">
        <v>0.2</v>
      </c>
      <c r="D263" s="144">
        <f>+D264</f>
        <v>0.2</v>
      </c>
      <c r="E263" s="144">
        <f>+E264</f>
        <v>0.18200000000000002</v>
      </c>
      <c r="F263" s="98">
        <f t="shared" si="227"/>
        <v>0.91</v>
      </c>
      <c r="G263" s="144">
        <f t="shared" ref="G263:P263" si="263">+G264</f>
        <v>0.2</v>
      </c>
      <c r="H263" s="144">
        <f t="shared" si="263"/>
        <v>0.16400000000000001</v>
      </c>
      <c r="I263" s="98">
        <f>+H263/G263</f>
        <v>0.82</v>
      </c>
      <c r="J263" s="144">
        <f t="shared" si="263"/>
        <v>0.2</v>
      </c>
      <c r="K263" s="144">
        <f>20%*79%</f>
        <v>0.15800000000000003</v>
      </c>
      <c r="L263" s="98">
        <f>+K263/J263</f>
        <v>0.79000000000000015</v>
      </c>
      <c r="M263" s="144">
        <f t="shared" si="263"/>
        <v>0.2</v>
      </c>
      <c r="N263" s="144">
        <f t="shared" si="263"/>
        <v>0.19</v>
      </c>
      <c r="O263" s="144">
        <f>+N263/M263</f>
        <v>0.95</v>
      </c>
      <c r="P263" s="144">
        <f t="shared" si="263"/>
        <v>0.2</v>
      </c>
      <c r="Q263" s="144"/>
      <c r="R263" s="144"/>
      <c r="S263" s="144"/>
      <c r="T263" s="144"/>
      <c r="U263" s="144"/>
      <c r="V263" s="144"/>
      <c r="W263" s="96">
        <f t="shared" si="229"/>
        <v>1</v>
      </c>
      <c r="X263" s="144">
        <f>+X264</f>
        <v>0.60000000000000009</v>
      </c>
      <c r="Y263" s="144">
        <f t="shared" ref="Y263:AB263" si="264">+Y264</f>
        <v>0.504</v>
      </c>
      <c r="Z263" s="144">
        <f t="shared" si="264"/>
        <v>9.6000000000000085E-2</v>
      </c>
      <c r="AA263" s="144">
        <f t="shared" si="264"/>
        <v>0.4</v>
      </c>
      <c r="AB263" s="144">
        <f t="shared" si="264"/>
        <v>0</v>
      </c>
      <c r="AC263" s="145"/>
    </row>
    <row r="264" spans="1:29" ht="45" x14ac:dyDescent="0.25">
      <c r="A264" s="113" t="s">
        <v>560</v>
      </c>
      <c r="B264" s="119" t="s">
        <v>198</v>
      </c>
      <c r="C264" s="166">
        <v>1</v>
      </c>
      <c r="D264" s="43">
        <v>0.2</v>
      </c>
      <c r="E264" s="43">
        <f>20%*91%</f>
        <v>0.18200000000000002</v>
      </c>
      <c r="F264" s="98">
        <f t="shared" si="227"/>
        <v>0.91</v>
      </c>
      <c r="G264" s="43">
        <v>0.2</v>
      </c>
      <c r="H264" s="45">
        <f>20%*82%</f>
        <v>0.16400000000000001</v>
      </c>
      <c r="I264" s="98">
        <f>+H264/G264</f>
        <v>0.82</v>
      </c>
      <c r="J264" s="43">
        <v>0.2</v>
      </c>
      <c r="K264" s="43">
        <f>20%*79%</f>
        <v>0.15800000000000003</v>
      </c>
      <c r="L264" s="98">
        <f>+K264/J264</f>
        <v>0.79000000000000015</v>
      </c>
      <c r="M264" s="43">
        <v>0.2</v>
      </c>
      <c r="N264" s="43">
        <f>20%*95%</f>
        <v>0.19</v>
      </c>
      <c r="O264" s="43">
        <f>+N264/M264</f>
        <v>0.95</v>
      </c>
      <c r="P264" s="43">
        <v>0.2</v>
      </c>
      <c r="Q264" s="43"/>
      <c r="R264" s="43"/>
      <c r="S264" s="43"/>
      <c r="T264" s="43"/>
      <c r="U264" s="43"/>
      <c r="V264" s="43"/>
      <c r="W264" s="96">
        <f t="shared" si="229"/>
        <v>1</v>
      </c>
      <c r="X264" s="93">
        <f>+D264+G264+J264</f>
        <v>0.60000000000000009</v>
      </c>
      <c r="Y264" s="93">
        <f>+E264+H264+K264</f>
        <v>0.504</v>
      </c>
      <c r="Z264" s="93">
        <f t="shared" ref="Z264" si="265">+X264-Y264</f>
        <v>9.6000000000000085E-2</v>
      </c>
      <c r="AA264" s="93">
        <f t="shared" ref="AA264" si="266">+M264+P264</f>
        <v>0.4</v>
      </c>
      <c r="AB264" s="93">
        <f t="shared" ref="AB264" si="267">+Q264+R264+S264+T264+U264+V264</f>
        <v>0</v>
      </c>
      <c r="AC264" s="97"/>
    </row>
    <row r="265" spans="1:29" ht="15" hidden="1" customHeight="1" x14ac:dyDescent="0.25">
      <c r="A265" s="49"/>
      <c r="B265" s="118"/>
      <c r="C265" s="166"/>
      <c r="D265" s="43"/>
      <c r="E265" s="43"/>
      <c r="F265" s="43"/>
      <c r="G265" s="43"/>
      <c r="H265" s="137"/>
      <c r="I265" s="43"/>
      <c r="J265" s="43"/>
      <c r="K265" s="43"/>
      <c r="L265" s="43"/>
      <c r="M265" s="43"/>
      <c r="N265" s="43"/>
      <c r="O265" s="43"/>
      <c r="P265" s="43"/>
      <c r="Q265" s="43"/>
      <c r="R265" s="43"/>
      <c r="S265" s="43"/>
      <c r="T265" s="43"/>
      <c r="U265" s="43"/>
      <c r="V265" s="43"/>
      <c r="W265" s="115"/>
      <c r="X265" s="43"/>
      <c r="Y265" s="43"/>
      <c r="Z265" s="43"/>
      <c r="AA265" s="43"/>
      <c r="AB265" s="43"/>
      <c r="AC265" s="42"/>
    </row>
    <row r="266" spans="1:29" ht="15" hidden="1" customHeight="1" x14ac:dyDescent="0.25">
      <c r="A266" s="49"/>
      <c r="B266" s="118"/>
      <c r="C266" s="166"/>
      <c r="D266" s="43"/>
      <c r="E266" s="43"/>
      <c r="F266" s="43"/>
      <c r="G266" s="43"/>
      <c r="H266" s="137"/>
      <c r="I266" s="43"/>
      <c r="J266" s="43"/>
      <c r="K266" s="43"/>
      <c r="L266" s="43"/>
      <c r="M266" s="43"/>
      <c r="N266" s="43"/>
      <c r="O266" s="43"/>
      <c r="P266" s="43"/>
      <c r="Q266" s="43"/>
      <c r="R266" s="43"/>
      <c r="S266" s="43"/>
      <c r="T266" s="43"/>
      <c r="U266" s="43"/>
      <c r="V266" s="43"/>
      <c r="W266" s="115"/>
      <c r="X266" s="43"/>
      <c r="Y266" s="43"/>
      <c r="Z266" s="43"/>
      <c r="AA266" s="43"/>
      <c r="AB266" s="43"/>
      <c r="AC266" s="42"/>
    </row>
    <row r="267" spans="1:29" ht="15" hidden="1" customHeight="1" x14ac:dyDescent="0.25">
      <c r="A267" s="49"/>
      <c r="B267" s="118"/>
      <c r="C267" s="166"/>
      <c r="D267" s="43"/>
      <c r="E267" s="43"/>
      <c r="F267" s="43"/>
      <c r="G267" s="43"/>
      <c r="H267" s="137"/>
      <c r="I267" s="43"/>
      <c r="J267" s="43"/>
      <c r="K267" s="43"/>
      <c r="L267" s="43"/>
      <c r="M267" s="43"/>
      <c r="N267" s="43"/>
      <c r="O267" s="43"/>
      <c r="P267" s="43"/>
      <c r="Q267" s="43"/>
      <c r="R267" s="43"/>
      <c r="S267" s="43"/>
      <c r="T267" s="43"/>
      <c r="U267" s="43"/>
      <c r="V267" s="43"/>
      <c r="W267" s="115">
        <f>SUM(D267:V267)</f>
        <v>0</v>
      </c>
      <c r="X267" s="43"/>
      <c r="Y267" s="43"/>
      <c r="Z267" s="43"/>
      <c r="AA267" s="43"/>
      <c r="AB267" s="43"/>
      <c r="AC267" s="42"/>
    </row>
    <row r="268" spans="1:29" ht="15" hidden="1" customHeight="1" x14ac:dyDescent="0.25">
      <c r="A268" s="49"/>
      <c r="B268" s="118"/>
      <c r="C268" s="166"/>
      <c r="D268" s="43"/>
      <c r="E268" s="43"/>
      <c r="F268" s="43"/>
      <c r="G268" s="43"/>
      <c r="H268" s="137"/>
      <c r="I268" s="43"/>
      <c r="J268" s="43"/>
      <c r="K268" s="43"/>
      <c r="L268" s="43"/>
      <c r="M268" s="43"/>
      <c r="N268" s="43"/>
      <c r="O268" s="43"/>
      <c r="P268" s="43"/>
      <c r="Q268" s="43"/>
      <c r="R268" s="43"/>
      <c r="S268" s="43"/>
      <c r="T268" s="43"/>
      <c r="U268" s="43"/>
      <c r="V268" s="43"/>
      <c r="W268" s="115">
        <f>SUM(D268:V268)</f>
        <v>0</v>
      </c>
      <c r="X268" s="43"/>
      <c r="Y268" s="43"/>
      <c r="Z268" s="43"/>
      <c r="AA268" s="43"/>
      <c r="AB268" s="43"/>
      <c r="AC268" s="42"/>
    </row>
    <row r="269" spans="1:29" ht="15" hidden="1" customHeight="1" x14ac:dyDescent="0.25">
      <c r="A269" s="49"/>
      <c r="B269" s="118"/>
      <c r="C269" s="166"/>
      <c r="D269" s="43"/>
      <c r="E269" s="43"/>
      <c r="F269" s="43"/>
      <c r="G269" s="43"/>
      <c r="H269" s="137"/>
      <c r="I269" s="43"/>
      <c r="J269" s="43"/>
      <c r="K269" s="43"/>
      <c r="L269" s="43"/>
      <c r="M269" s="43"/>
      <c r="N269" s="43"/>
      <c r="O269" s="43"/>
      <c r="P269" s="43"/>
      <c r="Q269" s="43"/>
      <c r="R269" s="43"/>
      <c r="S269" s="43"/>
      <c r="T269" s="43"/>
      <c r="U269" s="43"/>
      <c r="V269" s="43"/>
      <c r="W269" s="115">
        <f>SUM(D269:V269)</f>
        <v>0</v>
      </c>
      <c r="X269" s="43"/>
      <c r="Y269" s="43"/>
      <c r="Z269" s="43"/>
      <c r="AA269" s="43"/>
      <c r="AB269" s="43"/>
      <c r="AC269" s="42"/>
    </row>
    <row r="270" spans="1:29" ht="15" hidden="1" customHeight="1" x14ac:dyDescent="0.25">
      <c r="A270" s="49"/>
      <c r="B270" s="25"/>
      <c r="C270" s="115"/>
      <c r="D270" s="43"/>
      <c r="E270" s="43"/>
      <c r="F270" s="43"/>
      <c r="G270" s="43"/>
      <c r="H270" s="137"/>
      <c r="I270" s="43"/>
      <c r="J270" s="43"/>
      <c r="K270" s="43"/>
      <c r="L270" s="43"/>
      <c r="M270" s="43"/>
      <c r="N270" s="43"/>
      <c r="O270" s="43"/>
      <c r="P270" s="43"/>
      <c r="Q270" s="43"/>
      <c r="R270" s="43"/>
      <c r="S270" s="43"/>
      <c r="T270" s="43"/>
      <c r="U270" s="43"/>
      <c r="V270" s="43"/>
      <c r="W270" s="115">
        <f>SUM(D270:V270)</f>
        <v>0</v>
      </c>
      <c r="X270" s="43"/>
      <c r="Y270" s="43"/>
      <c r="Z270" s="43"/>
      <c r="AA270" s="43"/>
      <c r="AB270" s="43"/>
      <c r="AC270" s="42"/>
    </row>
    <row r="271" spans="1:29" ht="15" hidden="1" customHeight="1" x14ac:dyDescent="0.25">
      <c r="A271" s="49"/>
      <c r="B271" s="25"/>
      <c r="C271" s="115"/>
      <c r="D271" s="43"/>
      <c r="E271" s="43"/>
      <c r="F271" s="43"/>
      <c r="G271" s="43"/>
      <c r="H271" s="137"/>
      <c r="I271" s="43"/>
      <c r="J271" s="43"/>
      <c r="K271" s="43"/>
      <c r="L271" s="43"/>
      <c r="M271" s="43"/>
      <c r="N271" s="43"/>
      <c r="O271" s="43"/>
      <c r="P271" s="43"/>
      <c r="Q271" s="43"/>
      <c r="R271" s="43"/>
      <c r="S271" s="43"/>
      <c r="T271" s="43"/>
      <c r="U271" s="43"/>
      <c r="V271" s="43"/>
      <c r="W271" s="138"/>
      <c r="X271" s="43"/>
      <c r="Y271" s="43"/>
      <c r="Z271" s="43"/>
      <c r="AA271" s="43"/>
      <c r="AB271" s="43"/>
      <c r="AC271" s="42"/>
    </row>
    <row r="272" spans="1:29" x14ac:dyDescent="0.25">
      <c r="A272" s="154"/>
      <c r="B272" s="25" t="s">
        <v>381</v>
      </c>
      <c r="C272" s="115"/>
      <c r="D272" s="272"/>
      <c r="E272" s="269"/>
      <c r="F272" s="269"/>
      <c r="G272" s="269"/>
      <c r="H272" s="269"/>
      <c r="I272" s="269"/>
      <c r="J272" s="269"/>
      <c r="K272" s="269"/>
      <c r="L272" s="269"/>
      <c r="M272" s="269"/>
      <c r="N272" s="269"/>
      <c r="O272" s="269"/>
      <c r="P272" s="269"/>
      <c r="Q272" s="269"/>
      <c r="R272" s="269"/>
      <c r="S272" s="269"/>
      <c r="T272" s="269"/>
      <c r="U272" s="269"/>
      <c r="V272" s="269"/>
      <c r="W272" s="270"/>
    </row>
    <row r="273" spans="1:29" x14ac:dyDescent="0.25">
      <c r="A273" s="264" t="s">
        <v>391</v>
      </c>
      <c r="B273" s="265"/>
      <c r="C273" s="115">
        <f>+C263+C261+C256+C252+C248+C242</f>
        <v>1</v>
      </c>
      <c r="D273" s="126">
        <f>+D242*$C$242+D248*$C$248+D252*$C$252+D256*$C$256+D261*$C$261+D263*$C$263</f>
        <v>0.25604545454545458</v>
      </c>
      <c r="E273" s="126">
        <f t="shared" ref="E273" si="268">+E242*$C$242+E248*$C$248+E252*$C$252+E256*$C$256+E261*$C$261+E263*$C$263</f>
        <v>0.17557045454545456</v>
      </c>
      <c r="F273" s="126">
        <f t="shared" ref="F273" si="269">+E273/D273</f>
        <v>0.6857003372980649</v>
      </c>
      <c r="G273" s="126">
        <f t="shared" ref="G273:V273" si="270">+G242*$C$242+G248*$C$248+G252*$C$252+G256*$C$256+G261*$C$261+G263*$C$263</f>
        <v>0.30759545454545456</v>
      </c>
      <c r="H273" s="126">
        <f t="shared" si="270"/>
        <v>0.29669545454545454</v>
      </c>
      <c r="I273" s="104">
        <f>+H273/G273</f>
        <v>0.96456384566505582</v>
      </c>
      <c r="J273" s="126">
        <f t="shared" si="270"/>
        <v>6.7595454545454556E-2</v>
      </c>
      <c r="K273" s="126">
        <f t="shared" si="270"/>
        <v>5.7545454545454559E-2</v>
      </c>
      <c r="L273" s="104">
        <f>+K273/J273</f>
        <v>0.85132136372806144</v>
      </c>
      <c r="M273" s="126">
        <f t="shared" si="270"/>
        <v>6.7595454545454556E-2</v>
      </c>
      <c r="N273" s="127">
        <f t="shared" si="270"/>
        <v>6.5595454545454554E-2</v>
      </c>
      <c r="O273" s="126">
        <f>+N273/M273</f>
        <v>0.9704122116871764</v>
      </c>
      <c r="P273" s="126">
        <f t="shared" si="270"/>
        <v>6.7595454545454556E-2</v>
      </c>
      <c r="Q273" s="126">
        <f t="shared" si="270"/>
        <v>3.8928787878787882E-2</v>
      </c>
      <c r="R273" s="126">
        <f t="shared" si="270"/>
        <v>3.8928787878787882E-2</v>
      </c>
      <c r="S273" s="126">
        <f t="shared" si="270"/>
        <v>3.8928787878787882E-2</v>
      </c>
      <c r="T273" s="126">
        <f t="shared" si="270"/>
        <v>3.8928787878787882E-2</v>
      </c>
      <c r="U273" s="126">
        <f t="shared" si="270"/>
        <v>3.8928787878787882E-2</v>
      </c>
      <c r="V273" s="126">
        <f t="shared" si="270"/>
        <v>3.8928787878787882E-2</v>
      </c>
      <c r="W273" s="96">
        <f>+D273+G273+J273+M273+P273+Q273+R273+S273+T273+U273+V273</f>
        <v>0.99999999999999989</v>
      </c>
      <c r="X273" s="126">
        <f t="shared" ref="X273:AB273" si="271">+X242*$C$242+X248*$C$248+X252*$C$252+X256*$C$256+X261*$C$261+X263*$C$263</f>
        <v>0.6312363636363636</v>
      </c>
      <c r="Y273" s="126">
        <f t="shared" si="271"/>
        <v>0.52976590909090915</v>
      </c>
      <c r="Z273" s="126">
        <f t="shared" si="271"/>
        <v>0.10147045454545459</v>
      </c>
      <c r="AA273" s="126">
        <f t="shared" si="271"/>
        <v>0.13519090909090911</v>
      </c>
      <c r="AB273" s="126">
        <f t="shared" si="271"/>
        <v>0.23357272727272732</v>
      </c>
      <c r="AC273" s="128"/>
    </row>
    <row r="274" spans="1:29" x14ac:dyDescent="0.25">
      <c r="A274" s="172"/>
      <c r="B274" s="172"/>
      <c r="C274" s="173"/>
      <c r="D274" s="173"/>
      <c r="E274" s="173"/>
      <c r="F274" s="173"/>
      <c r="G274" s="173"/>
      <c r="H274" s="162"/>
      <c r="I274" s="173"/>
      <c r="J274" s="173"/>
      <c r="K274" s="173"/>
      <c r="L274" s="173"/>
      <c r="M274" s="173"/>
      <c r="N274" s="173"/>
      <c r="O274" s="173"/>
      <c r="P274" s="173"/>
      <c r="Q274" s="173"/>
      <c r="R274" s="173"/>
      <c r="S274" s="173"/>
      <c r="T274" s="173"/>
      <c r="U274" s="173"/>
      <c r="V274" s="173"/>
      <c r="X274" s="173"/>
      <c r="Y274" s="173"/>
      <c r="Z274" s="173"/>
      <c r="AA274" s="173"/>
      <c r="AB274" s="173"/>
      <c r="AC274" s="174"/>
    </row>
    <row r="275" spans="1:29" x14ac:dyDescent="0.25">
      <c r="H275" s="106"/>
      <c r="AB275" s="107">
        <f>+AB273+AA273+X273</f>
        <v>1</v>
      </c>
    </row>
    <row r="276" spans="1:29" ht="18.75" x14ac:dyDescent="0.3">
      <c r="A276" s="242" t="s">
        <v>366</v>
      </c>
      <c r="B276" s="242"/>
      <c r="C276" s="242"/>
      <c r="D276" s="242"/>
      <c r="E276" s="242"/>
      <c r="F276" s="242"/>
      <c r="G276" s="242"/>
      <c r="H276" s="242"/>
      <c r="I276" s="242"/>
      <c r="J276" s="242"/>
      <c r="K276" s="242"/>
      <c r="L276" s="242"/>
      <c r="M276" s="242"/>
      <c r="N276" s="242"/>
      <c r="O276" s="242"/>
      <c r="P276" s="242"/>
      <c r="Q276" s="242"/>
      <c r="R276" s="242"/>
      <c r="S276" s="242"/>
      <c r="T276" s="242"/>
      <c r="U276" s="242"/>
      <c r="V276" s="242"/>
      <c r="W276" s="242"/>
    </row>
    <row r="277" spans="1:29" ht="18.75" x14ac:dyDescent="0.3">
      <c r="A277" s="242" t="s">
        <v>368</v>
      </c>
      <c r="B277" s="242"/>
      <c r="C277" s="242"/>
      <c r="D277" s="242"/>
      <c r="E277" s="242"/>
      <c r="F277" s="242"/>
      <c r="G277" s="242"/>
      <c r="H277" s="242"/>
      <c r="I277" s="242"/>
      <c r="J277" s="242"/>
      <c r="K277" s="242"/>
      <c r="L277" s="242"/>
      <c r="M277" s="242"/>
      <c r="N277" s="242"/>
      <c r="O277" s="242"/>
      <c r="P277" s="242"/>
      <c r="Q277" s="242"/>
      <c r="R277" s="242"/>
      <c r="S277" s="242"/>
      <c r="T277" s="242"/>
      <c r="U277" s="242"/>
      <c r="V277" s="242"/>
      <c r="W277" s="242"/>
    </row>
    <row r="278" spans="1:29" ht="18.75" x14ac:dyDescent="0.3">
      <c r="A278" s="242" t="s">
        <v>369</v>
      </c>
      <c r="B278" s="242"/>
      <c r="C278" s="242"/>
      <c r="D278" s="242"/>
      <c r="E278" s="242"/>
      <c r="F278" s="242"/>
      <c r="G278" s="242"/>
      <c r="H278" s="242"/>
      <c r="I278" s="242"/>
      <c r="J278" s="242"/>
      <c r="K278" s="242"/>
      <c r="L278" s="242"/>
      <c r="M278" s="242"/>
      <c r="N278" s="242"/>
      <c r="O278" s="242"/>
      <c r="P278" s="242"/>
      <c r="Q278" s="242"/>
      <c r="R278" s="242"/>
      <c r="S278" s="242"/>
      <c r="T278" s="242"/>
      <c r="U278" s="242"/>
      <c r="V278" s="242"/>
      <c r="W278" s="242"/>
    </row>
    <row r="279" spans="1:29" ht="30" customHeight="1" x14ac:dyDescent="0.25">
      <c r="A279" s="274" t="s">
        <v>561</v>
      </c>
      <c r="B279" s="271"/>
      <c r="C279" s="271"/>
      <c r="D279" s="271"/>
      <c r="E279" s="271"/>
      <c r="F279" s="271"/>
      <c r="G279" s="271"/>
      <c r="H279" s="271"/>
      <c r="I279" s="271"/>
      <c r="J279" s="271"/>
      <c r="K279" s="271"/>
      <c r="L279" s="271"/>
      <c r="M279" s="271"/>
      <c r="N279" s="271"/>
      <c r="O279" s="271"/>
      <c r="P279" s="271"/>
      <c r="Q279" s="271"/>
      <c r="R279" s="271"/>
      <c r="S279" s="271"/>
      <c r="T279" s="271"/>
      <c r="U279" s="271"/>
      <c r="V279" s="271"/>
      <c r="W279" s="271"/>
    </row>
    <row r="280" spans="1:29" ht="18.75" x14ac:dyDescent="0.3">
      <c r="A280" s="242" t="s">
        <v>370</v>
      </c>
      <c r="B280" s="242"/>
      <c r="C280" s="242"/>
      <c r="D280" s="242"/>
      <c r="E280" s="242"/>
      <c r="F280" s="242"/>
      <c r="G280" s="242"/>
      <c r="H280" s="242"/>
      <c r="I280" s="242"/>
      <c r="J280" s="242"/>
      <c r="K280" s="242"/>
      <c r="L280" s="242"/>
      <c r="M280" s="242"/>
      <c r="N280" s="242"/>
      <c r="O280" s="242"/>
      <c r="P280" s="242"/>
      <c r="Q280" s="242"/>
      <c r="R280" s="242"/>
      <c r="S280" s="242"/>
      <c r="T280" s="242"/>
      <c r="U280" s="242"/>
      <c r="V280" s="242"/>
      <c r="W280" s="242"/>
    </row>
    <row r="281" spans="1:29" ht="18.75" x14ac:dyDescent="0.25">
      <c r="A281" s="175"/>
      <c r="B281" s="175"/>
      <c r="C281" s="175"/>
      <c r="D281" s="175"/>
      <c r="E281" s="175"/>
      <c r="F281" s="175"/>
      <c r="G281" s="175"/>
      <c r="H281" s="175"/>
      <c r="I281" s="175"/>
      <c r="J281" s="175"/>
      <c r="K281" s="175"/>
      <c r="L281" s="175"/>
    </row>
    <row r="282" spans="1:29" x14ac:dyDescent="0.25">
      <c r="A282" s="247" t="s">
        <v>394</v>
      </c>
      <c r="B282" s="247" t="s">
        <v>395</v>
      </c>
      <c r="C282" s="247" t="s">
        <v>371</v>
      </c>
      <c r="D282" s="264" t="s">
        <v>396</v>
      </c>
      <c r="E282" s="266"/>
      <c r="F282" s="266"/>
      <c r="G282" s="266"/>
      <c r="H282" s="266"/>
      <c r="I282" s="266"/>
      <c r="J282" s="266"/>
      <c r="K282" s="266"/>
      <c r="L282" s="266"/>
      <c r="M282" s="266"/>
      <c r="N282" s="266"/>
      <c r="O282" s="266"/>
      <c r="P282" s="266"/>
      <c r="Q282" s="266"/>
      <c r="R282" s="266"/>
      <c r="S282" s="266"/>
      <c r="T282" s="266"/>
      <c r="U282" s="266"/>
      <c r="V282" s="266"/>
      <c r="W282" s="265"/>
      <c r="X282" s="238" t="s">
        <v>373</v>
      </c>
      <c r="Y282" s="238" t="s">
        <v>374</v>
      </c>
      <c r="Z282" s="238" t="s">
        <v>375</v>
      </c>
      <c r="AA282" s="239" t="s">
        <v>376</v>
      </c>
      <c r="AB282" s="240" t="s">
        <v>377</v>
      </c>
      <c r="AC282" s="241" t="s">
        <v>378</v>
      </c>
    </row>
    <row r="283" spans="1:29" x14ac:dyDescent="0.25">
      <c r="A283" s="248" t="s">
        <v>394</v>
      </c>
      <c r="B283" s="248"/>
      <c r="C283" s="248" t="s">
        <v>371</v>
      </c>
      <c r="D283" s="89">
        <v>2012</v>
      </c>
      <c r="E283" s="89" t="s">
        <v>379</v>
      </c>
      <c r="F283" s="89" t="s">
        <v>380</v>
      </c>
      <c r="G283" s="89">
        <v>2013</v>
      </c>
      <c r="H283" s="89" t="s">
        <v>379</v>
      </c>
      <c r="I283" s="89" t="s">
        <v>380</v>
      </c>
      <c r="J283" s="89">
        <v>2014</v>
      </c>
      <c r="K283" s="89" t="s">
        <v>379</v>
      </c>
      <c r="L283" s="89" t="s">
        <v>380</v>
      </c>
      <c r="M283" s="89">
        <v>2015</v>
      </c>
      <c r="N283" s="89" t="s">
        <v>379</v>
      </c>
      <c r="O283" s="89" t="s">
        <v>380</v>
      </c>
      <c r="P283" s="89">
        <v>2016</v>
      </c>
      <c r="Q283" s="89">
        <v>2017</v>
      </c>
      <c r="R283" s="89">
        <v>2018</v>
      </c>
      <c r="S283" s="89">
        <v>2019</v>
      </c>
      <c r="T283" s="89">
        <v>2020</v>
      </c>
      <c r="U283" s="89">
        <v>2021</v>
      </c>
      <c r="V283" s="89">
        <v>2022</v>
      </c>
      <c r="W283" s="89" t="s">
        <v>381</v>
      </c>
      <c r="X283" s="238"/>
      <c r="Y283" s="238"/>
      <c r="Z283" s="238"/>
      <c r="AA283" s="239"/>
      <c r="AB283" s="240"/>
      <c r="AC283" s="241"/>
    </row>
    <row r="284" spans="1:29" ht="45" x14ac:dyDescent="0.25">
      <c r="A284" s="176"/>
      <c r="B284" s="177" t="s">
        <v>562</v>
      </c>
      <c r="C284" s="165">
        <v>0.33</v>
      </c>
      <c r="D284" s="144">
        <f>+D285*$C$285+D288*$C$288+D289*$C$289</f>
        <v>0.2</v>
      </c>
      <c r="E284" s="144">
        <f>+E285*$C$285+E288*$C$288+E289*$C$289</f>
        <v>0.15800000000000003</v>
      </c>
      <c r="F284" s="98">
        <f t="shared" ref="F284:F295" si="272">+E284/D284</f>
        <v>0.79000000000000015</v>
      </c>
      <c r="G284" s="144">
        <f>+G285*C285+G286*C286+G287*C287</f>
        <v>0.2</v>
      </c>
      <c r="H284" s="144">
        <f>+H285*$C$285+H288*$C$288+H289*$C$289</f>
        <v>0.18200000000000002</v>
      </c>
      <c r="I284" s="98">
        <f>+H284/G284</f>
        <v>0.91</v>
      </c>
      <c r="J284" s="144">
        <f>+J285</f>
        <v>0.2</v>
      </c>
      <c r="K284" s="144">
        <f>+K285</f>
        <v>0.15600000000000003</v>
      </c>
      <c r="L284" s="98">
        <f>+K284/J284</f>
        <v>0.78000000000000014</v>
      </c>
      <c r="M284" s="165">
        <v>0.2</v>
      </c>
      <c r="N284" s="165">
        <f>20%*57%</f>
        <v>0.11399999999999999</v>
      </c>
      <c r="O284" s="144">
        <f>+N284/M284</f>
        <v>0.56999999999999995</v>
      </c>
      <c r="P284" s="144">
        <v>0.2</v>
      </c>
      <c r="Q284" s="144">
        <f t="shared" ref="Q284:V284" si="273">+Q285*$C$243+Q286*$C$244+Q287*$C$245+Q288*$C$246+Q289*$C$247</f>
        <v>0</v>
      </c>
      <c r="R284" s="144">
        <f t="shared" si="273"/>
        <v>0</v>
      </c>
      <c r="S284" s="144">
        <f t="shared" si="273"/>
        <v>0</v>
      </c>
      <c r="T284" s="144">
        <f t="shared" si="273"/>
        <v>0</v>
      </c>
      <c r="U284" s="144">
        <f t="shared" si="273"/>
        <v>0</v>
      </c>
      <c r="V284" s="144">
        <f t="shared" si="273"/>
        <v>0</v>
      </c>
      <c r="W284" s="96">
        <f t="shared" ref="W284:W295" si="274">+D284+G284+J284+M284+P284+Q284+R284+S284+T284+U284+V284</f>
        <v>1</v>
      </c>
      <c r="X284" s="144">
        <f>+X285</f>
        <v>0.60000000000000009</v>
      </c>
      <c r="Y284" s="144">
        <f t="shared" ref="Y284:AB284" si="275">+Y285</f>
        <v>0.49600000000000011</v>
      </c>
      <c r="Z284" s="144">
        <f t="shared" si="275"/>
        <v>0.10399999999999998</v>
      </c>
      <c r="AA284" s="144">
        <f t="shared" si="275"/>
        <v>0.4</v>
      </c>
      <c r="AB284" s="144">
        <f t="shared" si="275"/>
        <v>0</v>
      </c>
      <c r="AC284" s="275" t="s">
        <v>563</v>
      </c>
    </row>
    <row r="285" spans="1:29" ht="45" x14ac:dyDescent="0.25">
      <c r="A285" s="119" t="s">
        <v>564</v>
      </c>
      <c r="B285" s="119" t="s">
        <v>357</v>
      </c>
      <c r="C285" s="166">
        <v>1</v>
      </c>
      <c r="D285" s="43">
        <v>0.2</v>
      </c>
      <c r="E285" s="43">
        <f>20%*79%</f>
        <v>0.15800000000000003</v>
      </c>
      <c r="F285" s="98">
        <f t="shared" si="272"/>
        <v>0.79000000000000015</v>
      </c>
      <c r="G285" s="43">
        <v>0.2</v>
      </c>
      <c r="H285" s="45">
        <f>20%*91%</f>
        <v>0.18200000000000002</v>
      </c>
      <c r="I285" s="93">
        <f>+H285/G285</f>
        <v>0.91</v>
      </c>
      <c r="J285" s="43">
        <v>0.2</v>
      </c>
      <c r="K285" s="43">
        <f>20%*78%</f>
        <v>0.15600000000000003</v>
      </c>
      <c r="L285" s="93">
        <f>+K285/J285</f>
        <v>0.78000000000000014</v>
      </c>
      <c r="M285" s="43">
        <v>0.2</v>
      </c>
      <c r="N285" s="43">
        <f>20%*57%</f>
        <v>0.11399999999999999</v>
      </c>
      <c r="O285" s="43">
        <f>+N285/M285</f>
        <v>0.56999999999999995</v>
      </c>
      <c r="P285" s="43">
        <v>0.2</v>
      </c>
      <c r="Q285" s="43"/>
      <c r="R285" s="43"/>
      <c r="S285" s="43"/>
      <c r="T285" s="43"/>
      <c r="U285" s="43"/>
      <c r="V285" s="43"/>
      <c r="W285" s="96">
        <f t="shared" si="274"/>
        <v>1</v>
      </c>
      <c r="X285" s="93">
        <f t="shared" ref="X285:Y289" si="276">+D285+G285+J285</f>
        <v>0.60000000000000009</v>
      </c>
      <c r="Y285" s="93">
        <f t="shared" si="276"/>
        <v>0.49600000000000011</v>
      </c>
      <c r="Z285" s="93">
        <f t="shared" ref="Z285:Z289" si="277">+X285-Y285</f>
        <v>0.10399999999999998</v>
      </c>
      <c r="AA285" s="93">
        <f t="shared" ref="AA285:AA289" si="278">+M285+P285</f>
        <v>0.4</v>
      </c>
      <c r="AB285" s="93">
        <f t="shared" ref="AB285:AB289" si="279">+Q285+R285+S285+T285+U285+V285</f>
        <v>0</v>
      </c>
      <c r="AC285" s="276"/>
    </row>
    <row r="286" spans="1:29" ht="15" hidden="1" customHeight="1" x14ac:dyDescent="0.25">
      <c r="A286" s="178"/>
      <c r="B286" s="119"/>
      <c r="C286" s="166"/>
      <c r="D286" s="43"/>
      <c r="E286" s="43"/>
      <c r="F286" s="98" t="e">
        <f t="shared" si="272"/>
        <v>#DIV/0!</v>
      </c>
      <c r="G286" s="43"/>
      <c r="H286" s="137"/>
      <c r="I286" s="43"/>
      <c r="J286" s="43"/>
      <c r="K286" s="43"/>
      <c r="L286" s="43"/>
      <c r="M286" s="43"/>
      <c r="N286" s="43"/>
      <c r="O286" s="43"/>
      <c r="P286" s="43"/>
      <c r="Q286" s="43"/>
      <c r="R286" s="43"/>
      <c r="S286" s="43"/>
      <c r="T286" s="43"/>
      <c r="U286" s="43"/>
      <c r="V286" s="43"/>
      <c r="W286" s="96">
        <f t="shared" si="274"/>
        <v>0</v>
      </c>
      <c r="X286" s="93">
        <f t="shared" si="276"/>
        <v>0</v>
      </c>
      <c r="Y286" s="93">
        <f t="shared" si="276"/>
        <v>0</v>
      </c>
      <c r="Z286" s="93">
        <f t="shared" si="277"/>
        <v>0</v>
      </c>
      <c r="AA286" s="93">
        <f t="shared" si="278"/>
        <v>0</v>
      </c>
      <c r="AB286" s="93">
        <f t="shared" si="279"/>
        <v>0</v>
      </c>
      <c r="AC286" s="276"/>
    </row>
    <row r="287" spans="1:29" ht="15" hidden="1" customHeight="1" x14ac:dyDescent="0.25">
      <c r="A287" s="179"/>
      <c r="B287" s="119"/>
      <c r="C287" s="166"/>
      <c r="D287" s="43"/>
      <c r="E287" s="43"/>
      <c r="F287" s="98" t="e">
        <f t="shared" si="272"/>
        <v>#DIV/0!</v>
      </c>
      <c r="G287" s="43"/>
      <c r="H287" s="137"/>
      <c r="I287" s="43"/>
      <c r="J287" s="43"/>
      <c r="K287" s="43"/>
      <c r="L287" s="43"/>
      <c r="M287" s="43"/>
      <c r="N287" s="43"/>
      <c r="O287" s="43"/>
      <c r="P287" s="43"/>
      <c r="Q287" s="43"/>
      <c r="R287" s="43"/>
      <c r="S287" s="43"/>
      <c r="T287" s="43"/>
      <c r="U287" s="43"/>
      <c r="V287" s="43"/>
      <c r="W287" s="96">
        <f t="shared" si="274"/>
        <v>0</v>
      </c>
      <c r="X287" s="93">
        <f t="shared" si="276"/>
        <v>0</v>
      </c>
      <c r="Y287" s="93">
        <f t="shared" si="276"/>
        <v>0</v>
      </c>
      <c r="Z287" s="93">
        <f t="shared" si="277"/>
        <v>0</v>
      </c>
      <c r="AA287" s="93">
        <f t="shared" si="278"/>
        <v>0</v>
      </c>
      <c r="AB287" s="93">
        <f t="shared" si="279"/>
        <v>0</v>
      </c>
      <c r="AC287" s="276"/>
    </row>
    <row r="288" spans="1:29" ht="15" hidden="1" customHeight="1" x14ac:dyDescent="0.25">
      <c r="A288" s="179"/>
      <c r="B288" s="119"/>
      <c r="C288" s="166"/>
      <c r="D288" s="43"/>
      <c r="E288" s="43"/>
      <c r="F288" s="98" t="e">
        <f t="shared" si="272"/>
        <v>#DIV/0!</v>
      </c>
      <c r="G288" s="43"/>
      <c r="H288" s="137"/>
      <c r="I288" s="43"/>
      <c r="J288" s="43"/>
      <c r="K288" s="43"/>
      <c r="L288" s="43"/>
      <c r="M288" s="43"/>
      <c r="N288" s="43"/>
      <c r="O288" s="43"/>
      <c r="P288" s="43"/>
      <c r="Q288" s="43"/>
      <c r="R288" s="43"/>
      <c r="S288" s="43"/>
      <c r="T288" s="43"/>
      <c r="U288" s="43"/>
      <c r="V288" s="43"/>
      <c r="W288" s="96">
        <f t="shared" si="274"/>
        <v>0</v>
      </c>
      <c r="X288" s="93">
        <f t="shared" si="276"/>
        <v>0</v>
      </c>
      <c r="Y288" s="93">
        <f t="shared" si="276"/>
        <v>0</v>
      </c>
      <c r="Z288" s="93">
        <f t="shared" si="277"/>
        <v>0</v>
      </c>
      <c r="AA288" s="93">
        <f t="shared" si="278"/>
        <v>0</v>
      </c>
      <c r="AB288" s="93">
        <f t="shared" si="279"/>
        <v>0</v>
      </c>
      <c r="AC288" s="276"/>
    </row>
    <row r="289" spans="1:29" ht="15" hidden="1" customHeight="1" x14ac:dyDescent="0.25">
      <c r="A289" s="179"/>
      <c r="B289" s="119"/>
      <c r="C289" s="166"/>
      <c r="D289" s="43"/>
      <c r="E289" s="43"/>
      <c r="F289" s="98" t="e">
        <f t="shared" si="272"/>
        <v>#DIV/0!</v>
      </c>
      <c r="G289" s="43"/>
      <c r="H289" s="137"/>
      <c r="I289" s="43"/>
      <c r="J289" s="43"/>
      <c r="K289" s="43"/>
      <c r="L289" s="43"/>
      <c r="M289" s="43"/>
      <c r="N289" s="43"/>
      <c r="O289" s="43"/>
      <c r="P289" s="43"/>
      <c r="Q289" s="43"/>
      <c r="R289" s="43"/>
      <c r="S289" s="43"/>
      <c r="T289" s="43"/>
      <c r="U289" s="43"/>
      <c r="V289" s="43"/>
      <c r="W289" s="96">
        <f t="shared" si="274"/>
        <v>0</v>
      </c>
      <c r="X289" s="93">
        <f t="shared" si="276"/>
        <v>0</v>
      </c>
      <c r="Y289" s="93">
        <f t="shared" si="276"/>
        <v>0</v>
      </c>
      <c r="Z289" s="93">
        <f t="shared" si="277"/>
        <v>0</v>
      </c>
      <c r="AA289" s="93">
        <f t="shared" si="278"/>
        <v>0</v>
      </c>
      <c r="AB289" s="93">
        <f t="shared" si="279"/>
        <v>0</v>
      </c>
      <c r="AC289" s="276"/>
    </row>
    <row r="290" spans="1:29" ht="45" x14ac:dyDescent="0.25">
      <c r="A290" s="176"/>
      <c r="B290" s="180" t="s">
        <v>565</v>
      </c>
      <c r="C290" s="165">
        <v>0.33</v>
      </c>
      <c r="D290" s="144">
        <f>+D291</f>
        <v>0.2</v>
      </c>
      <c r="E290" s="144">
        <f>+E291</f>
        <v>0.16000000000000003</v>
      </c>
      <c r="F290" s="98">
        <f t="shared" si="272"/>
        <v>0.80000000000000016</v>
      </c>
      <c r="G290" s="144">
        <f>+G291*C291+G292*C292+G293*C293</f>
        <v>0.2</v>
      </c>
      <c r="H290" s="144">
        <f>+H291</f>
        <v>0.17</v>
      </c>
      <c r="I290" s="98">
        <f>+H290/G290</f>
        <v>0.85</v>
      </c>
      <c r="J290" s="144">
        <f>+J291</f>
        <v>0.2</v>
      </c>
      <c r="K290" s="144">
        <f>+K291</f>
        <v>0.18400000000000002</v>
      </c>
      <c r="L290" s="98">
        <f>+K290/J290</f>
        <v>0.92</v>
      </c>
      <c r="M290" s="165">
        <v>0.2</v>
      </c>
      <c r="N290" s="165">
        <f>20%*74%</f>
        <v>0.14799999999999999</v>
      </c>
      <c r="O290" s="144">
        <f>+N290/M290</f>
        <v>0.73999999999999988</v>
      </c>
      <c r="P290" s="144">
        <v>0.2</v>
      </c>
      <c r="Q290" s="144"/>
      <c r="R290" s="144"/>
      <c r="S290" s="144"/>
      <c r="T290" s="144"/>
      <c r="U290" s="144"/>
      <c r="V290" s="144"/>
      <c r="W290" s="96">
        <f t="shared" si="274"/>
        <v>1</v>
      </c>
      <c r="X290" s="96">
        <f>+X291</f>
        <v>0.60000000000000009</v>
      </c>
      <c r="Y290" s="96">
        <f t="shared" ref="Y290:AB290" si="280">+Y291</f>
        <v>0.51400000000000012</v>
      </c>
      <c r="Z290" s="96">
        <f t="shared" si="280"/>
        <v>8.5999999999999965E-2</v>
      </c>
      <c r="AA290" s="96">
        <f t="shared" si="280"/>
        <v>0.4</v>
      </c>
      <c r="AB290" s="96">
        <f t="shared" si="280"/>
        <v>0</v>
      </c>
      <c r="AC290" s="276"/>
    </row>
    <row r="291" spans="1:29" ht="45" x14ac:dyDescent="0.25">
      <c r="A291" s="119" t="s">
        <v>566</v>
      </c>
      <c r="B291" s="119" t="s">
        <v>361</v>
      </c>
      <c r="C291" s="166">
        <v>1</v>
      </c>
      <c r="D291" s="43">
        <v>0.2</v>
      </c>
      <c r="E291" s="43">
        <f>20%*80%</f>
        <v>0.16000000000000003</v>
      </c>
      <c r="F291" s="98">
        <f t="shared" si="272"/>
        <v>0.80000000000000016</v>
      </c>
      <c r="G291" s="43">
        <v>0.2</v>
      </c>
      <c r="H291" s="45">
        <f>20%*85%</f>
        <v>0.17</v>
      </c>
      <c r="I291" s="93">
        <f>+H291/G291</f>
        <v>0.85</v>
      </c>
      <c r="J291" s="43">
        <v>0.2</v>
      </c>
      <c r="K291" s="43">
        <f>20%*0.92</f>
        <v>0.18400000000000002</v>
      </c>
      <c r="L291" s="93">
        <f>+K291/J291</f>
        <v>0.92</v>
      </c>
      <c r="M291" s="43">
        <v>0.2</v>
      </c>
      <c r="N291" s="43">
        <f>20%*74%</f>
        <v>0.14799999999999999</v>
      </c>
      <c r="O291" s="43">
        <f>+N291/M291</f>
        <v>0.73999999999999988</v>
      </c>
      <c r="P291" s="43">
        <v>0.2</v>
      </c>
      <c r="Q291" s="43"/>
      <c r="R291" s="43"/>
      <c r="S291" s="43"/>
      <c r="T291" s="43"/>
      <c r="U291" s="43"/>
      <c r="V291" s="43"/>
      <c r="W291" s="96">
        <f t="shared" si="274"/>
        <v>1</v>
      </c>
      <c r="X291" s="93">
        <f t="shared" ref="X291:Y293" si="281">+D291+G291+J291</f>
        <v>0.60000000000000009</v>
      </c>
      <c r="Y291" s="93">
        <f t="shared" si="281"/>
        <v>0.51400000000000012</v>
      </c>
      <c r="Z291" s="93">
        <f t="shared" ref="Z291:Z293" si="282">+X291-Y291</f>
        <v>8.5999999999999965E-2</v>
      </c>
      <c r="AA291" s="93">
        <f t="shared" ref="AA291:AA293" si="283">+M291+P291</f>
        <v>0.4</v>
      </c>
      <c r="AB291" s="93">
        <f t="shared" ref="AB291:AB293" si="284">+Q291+R291+S291+T291+U291+V291</f>
        <v>0</v>
      </c>
      <c r="AC291" s="276"/>
    </row>
    <row r="292" spans="1:29" ht="15" hidden="1" customHeight="1" x14ac:dyDescent="0.25">
      <c r="A292" s="179"/>
      <c r="B292" s="119"/>
      <c r="C292" s="166"/>
      <c r="D292" s="43"/>
      <c r="E292" s="43"/>
      <c r="F292" s="98" t="e">
        <f t="shared" si="272"/>
        <v>#DIV/0!</v>
      </c>
      <c r="G292" s="43"/>
      <c r="H292" s="137"/>
      <c r="I292" s="43"/>
      <c r="J292" s="43"/>
      <c r="K292" s="43"/>
      <c r="L292" s="43"/>
      <c r="M292" s="43"/>
      <c r="N292" s="43"/>
      <c r="O292" s="43"/>
      <c r="P292" s="43"/>
      <c r="Q292" s="43"/>
      <c r="R292" s="43"/>
      <c r="S292" s="43"/>
      <c r="T292" s="43"/>
      <c r="U292" s="43"/>
      <c r="V292" s="43"/>
      <c r="W292" s="96">
        <f t="shared" si="274"/>
        <v>0</v>
      </c>
      <c r="X292" s="93">
        <f t="shared" si="281"/>
        <v>0</v>
      </c>
      <c r="Y292" s="93">
        <f t="shared" si="281"/>
        <v>0</v>
      </c>
      <c r="Z292" s="93">
        <f t="shared" si="282"/>
        <v>0</v>
      </c>
      <c r="AA292" s="93">
        <f t="shared" si="283"/>
        <v>0</v>
      </c>
      <c r="AB292" s="93">
        <f t="shared" si="284"/>
        <v>0</v>
      </c>
      <c r="AC292" s="276"/>
    </row>
    <row r="293" spans="1:29" ht="15" hidden="1" customHeight="1" x14ac:dyDescent="0.25">
      <c r="A293" s="179"/>
      <c r="B293" s="119"/>
      <c r="C293" s="166"/>
      <c r="D293" s="43"/>
      <c r="E293" s="43"/>
      <c r="F293" s="98" t="e">
        <f t="shared" si="272"/>
        <v>#DIV/0!</v>
      </c>
      <c r="G293" s="43"/>
      <c r="H293" s="137"/>
      <c r="I293" s="43"/>
      <c r="J293" s="43"/>
      <c r="K293" s="43"/>
      <c r="L293" s="43"/>
      <c r="M293" s="43"/>
      <c r="N293" s="43"/>
      <c r="O293" s="43"/>
      <c r="P293" s="43"/>
      <c r="Q293" s="43"/>
      <c r="R293" s="43"/>
      <c r="S293" s="43"/>
      <c r="T293" s="43"/>
      <c r="U293" s="43"/>
      <c r="V293" s="43"/>
      <c r="W293" s="96">
        <f t="shared" si="274"/>
        <v>0</v>
      </c>
      <c r="X293" s="93">
        <f t="shared" si="281"/>
        <v>0</v>
      </c>
      <c r="Y293" s="93">
        <f t="shared" si="281"/>
        <v>0</v>
      </c>
      <c r="Z293" s="93">
        <f t="shared" si="282"/>
        <v>0</v>
      </c>
      <c r="AA293" s="93">
        <f t="shared" si="283"/>
        <v>0</v>
      </c>
      <c r="AB293" s="93">
        <f t="shared" si="284"/>
        <v>0</v>
      </c>
      <c r="AC293" s="276"/>
    </row>
    <row r="294" spans="1:29" ht="60" x14ac:dyDescent="0.25">
      <c r="A294" s="176"/>
      <c r="B294" s="177" t="s">
        <v>567</v>
      </c>
      <c r="C294" s="165">
        <v>0.34</v>
      </c>
      <c r="D294" s="144">
        <f>+D295</f>
        <v>0.2</v>
      </c>
      <c r="E294" s="144">
        <f>+E295</f>
        <v>0.13999999999999999</v>
      </c>
      <c r="F294" s="98">
        <f t="shared" si="272"/>
        <v>0.69999999999999984</v>
      </c>
      <c r="G294" s="144">
        <f t="shared" ref="G294:AB294" si="285">+G295</f>
        <v>0.2</v>
      </c>
      <c r="H294" s="144">
        <f>+H295</f>
        <v>0.14399999999999999</v>
      </c>
      <c r="I294" s="98">
        <f>+H294/G294</f>
        <v>0.71999999999999986</v>
      </c>
      <c r="J294" s="144">
        <f>+J295</f>
        <v>0.2</v>
      </c>
      <c r="K294" s="144">
        <f>+K295</f>
        <v>0.2</v>
      </c>
      <c r="L294" s="98">
        <f>+K294/J294</f>
        <v>1</v>
      </c>
      <c r="M294" s="165">
        <v>0.2</v>
      </c>
      <c r="N294" s="165">
        <v>0.2</v>
      </c>
      <c r="O294" s="144">
        <f>+N294/M294</f>
        <v>1</v>
      </c>
      <c r="P294" s="144">
        <f t="shared" si="285"/>
        <v>0.2</v>
      </c>
      <c r="Q294" s="144">
        <f t="shared" si="285"/>
        <v>0</v>
      </c>
      <c r="R294" s="144">
        <f t="shared" si="285"/>
        <v>0</v>
      </c>
      <c r="S294" s="144">
        <f t="shared" si="285"/>
        <v>0</v>
      </c>
      <c r="T294" s="144">
        <f t="shared" si="285"/>
        <v>0</v>
      </c>
      <c r="U294" s="144">
        <f t="shared" si="285"/>
        <v>0</v>
      </c>
      <c r="V294" s="144">
        <f t="shared" si="285"/>
        <v>0</v>
      </c>
      <c r="W294" s="96">
        <f t="shared" si="274"/>
        <v>1</v>
      </c>
      <c r="X294" s="144">
        <f t="shared" si="285"/>
        <v>0.60000000000000009</v>
      </c>
      <c r="Y294" s="144">
        <f t="shared" si="285"/>
        <v>0.48399999999999999</v>
      </c>
      <c r="Z294" s="144">
        <f t="shared" si="285"/>
        <v>0.1160000000000001</v>
      </c>
      <c r="AA294" s="144">
        <f t="shared" si="285"/>
        <v>0.4</v>
      </c>
      <c r="AB294" s="144">
        <f t="shared" si="285"/>
        <v>0</v>
      </c>
      <c r="AC294" s="276"/>
    </row>
    <row r="295" spans="1:29" ht="60" x14ac:dyDescent="0.25">
      <c r="A295" s="119" t="s">
        <v>568</v>
      </c>
      <c r="B295" s="119" t="s">
        <v>363</v>
      </c>
      <c r="C295" s="166">
        <v>1</v>
      </c>
      <c r="D295" s="43">
        <v>0.2</v>
      </c>
      <c r="E295" s="43">
        <f>20%*70%</f>
        <v>0.13999999999999999</v>
      </c>
      <c r="F295" s="98">
        <f t="shared" si="272"/>
        <v>0.69999999999999984</v>
      </c>
      <c r="G295" s="43">
        <v>0.2</v>
      </c>
      <c r="H295" s="45">
        <f>20%*72%</f>
        <v>0.14399999999999999</v>
      </c>
      <c r="I295" s="93">
        <f>+H295/G295</f>
        <v>0.71999999999999986</v>
      </c>
      <c r="J295" s="43">
        <v>0.2</v>
      </c>
      <c r="K295" s="43">
        <v>0.2</v>
      </c>
      <c r="L295" s="93">
        <f>+K295/J295</f>
        <v>1</v>
      </c>
      <c r="M295" s="43">
        <v>0.2</v>
      </c>
      <c r="N295" s="43">
        <v>0.2</v>
      </c>
      <c r="O295" s="43">
        <f>+N295/M295</f>
        <v>1</v>
      </c>
      <c r="P295" s="43">
        <v>0.2</v>
      </c>
      <c r="Q295" s="43"/>
      <c r="R295" s="43"/>
      <c r="S295" s="43"/>
      <c r="T295" s="43"/>
      <c r="U295" s="43"/>
      <c r="V295" s="43"/>
      <c r="W295" s="96">
        <f t="shared" si="274"/>
        <v>1</v>
      </c>
      <c r="X295" s="93">
        <f t="shared" ref="X295:Y297" si="286">+D295+G295+J295</f>
        <v>0.60000000000000009</v>
      </c>
      <c r="Y295" s="93">
        <f t="shared" si="286"/>
        <v>0.48399999999999999</v>
      </c>
      <c r="Z295" s="93">
        <f t="shared" ref="Z295:Z297" si="287">+X295-Y295</f>
        <v>0.1160000000000001</v>
      </c>
      <c r="AA295" s="93">
        <f t="shared" ref="AA295:AA297" si="288">+M295+P295</f>
        <v>0.4</v>
      </c>
      <c r="AB295" s="93">
        <f t="shared" ref="AB295:AB297" si="289">+Q295+R295+S295+T295+U295+V295</f>
        <v>0</v>
      </c>
      <c r="AC295" s="277"/>
    </row>
    <row r="296" spans="1:29" ht="15" hidden="1" customHeight="1" x14ac:dyDescent="0.25">
      <c r="A296" s="167"/>
      <c r="B296" s="59"/>
      <c r="C296" s="166"/>
      <c r="D296" s="43"/>
      <c r="E296" s="43"/>
      <c r="F296" s="43"/>
      <c r="G296" s="43"/>
      <c r="H296" s="137"/>
      <c r="I296" s="43"/>
      <c r="J296" s="43"/>
      <c r="K296" s="43"/>
      <c r="L296" s="43"/>
      <c r="M296" s="43"/>
      <c r="N296" s="43"/>
      <c r="O296" s="43"/>
      <c r="P296" s="43"/>
      <c r="Q296" s="43"/>
      <c r="R296" s="43"/>
      <c r="S296" s="43"/>
      <c r="T296" s="43"/>
      <c r="U296" s="43"/>
      <c r="V296" s="43"/>
      <c r="W296" s="115">
        <f t="shared" ref="W296:W306" si="290">SUM(D296:V296)</f>
        <v>0</v>
      </c>
      <c r="X296" s="93">
        <f t="shared" si="286"/>
        <v>0</v>
      </c>
      <c r="Y296" s="93">
        <f t="shared" si="286"/>
        <v>0</v>
      </c>
      <c r="Z296" s="93">
        <f t="shared" si="287"/>
        <v>0</v>
      </c>
      <c r="AA296" s="93">
        <f t="shared" si="288"/>
        <v>0</v>
      </c>
      <c r="AB296" s="93">
        <f t="shared" si="289"/>
        <v>0</v>
      </c>
      <c r="AC296" s="97"/>
    </row>
    <row r="297" spans="1:29" ht="15" hidden="1" customHeight="1" x14ac:dyDescent="0.25">
      <c r="A297" s="167"/>
      <c r="B297" s="59"/>
      <c r="C297" s="166"/>
      <c r="D297" s="43"/>
      <c r="E297" s="43"/>
      <c r="F297" s="43"/>
      <c r="G297" s="43"/>
      <c r="H297" s="137"/>
      <c r="I297" s="43"/>
      <c r="J297" s="43"/>
      <c r="K297" s="43"/>
      <c r="L297" s="43"/>
      <c r="M297" s="43"/>
      <c r="N297" s="43"/>
      <c r="O297" s="43"/>
      <c r="P297" s="43"/>
      <c r="Q297" s="43"/>
      <c r="R297" s="43"/>
      <c r="S297" s="43"/>
      <c r="T297" s="43"/>
      <c r="U297" s="43"/>
      <c r="V297" s="43"/>
      <c r="W297" s="115">
        <f t="shared" si="290"/>
        <v>0</v>
      </c>
      <c r="X297" s="93">
        <f t="shared" si="286"/>
        <v>0</v>
      </c>
      <c r="Y297" s="93">
        <f t="shared" si="286"/>
        <v>0</v>
      </c>
      <c r="Z297" s="93">
        <f t="shared" si="287"/>
        <v>0</v>
      </c>
      <c r="AA297" s="93">
        <f t="shared" si="288"/>
        <v>0</v>
      </c>
      <c r="AB297" s="93">
        <f t="shared" si="289"/>
        <v>0</v>
      </c>
      <c r="AC297" s="97"/>
    </row>
    <row r="298" spans="1:29" ht="15" customHeight="1" x14ac:dyDescent="0.25">
      <c r="A298" s="164"/>
      <c r="B298" s="149"/>
      <c r="C298" s="165"/>
      <c r="D298" s="144">
        <f>+D299*$C$257+D300*$C$258+D301*$C$259+D302*$C$260</f>
        <v>0</v>
      </c>
      <c r="E298" s="144"/>
      <c r="F298" s="144"/>
      <c r="G298" s="144">
        <f t="shared" ref="G298:V298" si="291">+G299*$C$257+G300*$C$258+G301*$C$259+G302*$C$260</f>
        <v>0</v>
      </c>
      <c r="H298" s="137"/>
      <c r="I298" s="144"/>
      <c r="J298" s="144">
        <f t="shared" si="291"/>
        <v>0</v>
      </c>
      <c r="K298" s="144"/>
      <c r="L298" s="144"/>
      <c r="M298" s="144">
        <f t="shared" si="291"/>
        <v>0</v>
      </c>
      <c r="N298" s="144"/>
      <c r="O298" s="144"/>
      <c r="P298" s="144">
        <f t="shared" si="291"/>
        <v>0</v>
      </c>
      <c r="Q298" s="144">
        <f t="shared" si="291"/>
        <v>0</v>
      </c>
      <c r="R298" s="144">
        <f t="shared" si="291"/>
        <v>0</v>
      </c>
      <c r="S298" s="144">
        <f t="shared" si="291"/>
        <v>0</v>
      </c>
      <c r="T298" s="144">
        <f t="shared" si="291"/>
        <v>0</v>
      </c>
      <c r="U298" s="144">
        <f t="shared" si="291"/>
        <v>0</v>
      </c>
      <c r="V298" s="144">
        <f t="shared" si="291"/>
        <v>0</v>
      </c>
      <c r="W298" s="115">
        <f t="shared" si="290"/>
        <v>0</v>
      </c>
      <c r="X298" s="144">
        <f t="shared" ref="X298:AB298" si="292">+X299*$C$257+X300*$C$258+X301*$C$259+X302*$C$260</f>
        <v>0</v>
      </c>
      <c r="Y298" s="144">
        <f t="shared" si="292"/>
        <v>0</v>
      </c>
      <c r="Z298" s="144">
        <f t="shared" si="292"/>
        <v>0</v>
      </c>
      <c r="AA298" s="144">
        <f t="shared" si="292"/>
        <v>0</v>
      </c>
      <c r="AB298" s="144">
        <f t="shared" si="292"/>
        <v>0</v>
      </c>
      <c r="AC298" s="145"/>
    </row>
    <row r="299" spans="1:29" ht="15" hidden="1" customHeight="1" x14ac:dyDescent="0.25">
      <c r="A299" s="167"/>
      <c r="B299" s="59"/>
      <c r="C299" s="166"/>
      <c r="D299" s="43"/>
      <c r="E299" s="43"/>
      <c r="F299" s="43"/>
      <c r="G299" s="43"/>
      <c r="H299" s="137"/>
      <c r="I299" s="43"/>
      <c r="J299" s="43"/>
      <c r="K299" s="43"/>
      <c r="L299" s="43"/>
      <c r="M299" s="43"/>
      <c r="N299" s="43"/>
      <c r="O299" s="43"/>
      <c r="P299" s="43"/>
      <c r="Q299" s="43"/>
      <c r="R299" s="43"/>
      <c r="S299" s="43"/>
      <c r="T299" s="43"/>
      <c r="U299" s="43"/>
      <c r="V299" s="43"/>
      <c r="W299" s="115">
        <f t="shared" si="290"/>
        <v>0</v>
      </c>
      <c r="X299" s="93">
        <f t="shared" ref="X299:Y302" si="293">+D299+G299+J299</f>
        <v>0</v>
      </c>
      <c r="Y299" s="93">
        <f t="shared" si="293"/>
        <v>0</v>
      </c>
      <c r="Z299" s="93">
        <f t="shared" ref="Z299:Z302" si="294">+X299-Y299</f>
        <v>0</v>
      </c>
      <c r="AA299" s="93">
        <f t="shared" ref="AA299:AA302" si="295">+M299+P299</f>
        <v>0</v>
      </c>
      <c r="AB299" s="93">
        <f t="shared" ref="AB299:AB302" si="296">+Q299+R299+S299+T299+U299+V299</f>
        <v>0</v>
      </c>
      <c r="AC299" s="97"/>
    </row>
    <row r="300" spans="1:29" ht="15" hidden="1" customHeight="1" x14ac:dyDescent="0.25">
      <c r="A300" s="167"/>
      <c r="B300" s="59"/>
      <c r="C300" s="166"/>
      <c r="D300" s="43"/>
      <c r="E300" s="43"/>
      <c r="F300" s="43"/>
      <c r="G300" s="43"/>
      <c r="H300" s="137"/>
      <c r="I300" s="43"/>
      <c r="J300" s="43"/>
      <c r="K300" s="43"/>
      <c r="L300" s="43"/>
      <c r="M300" s="43"/>
      <c r="N300" s="43"/>
      <c r="O300" s="43"/>
      <c r="P300" s="43"/>
      <c r="Q300" s="43"/>
      <c r="R300" s="43"/>
      <c r="S300" s="43"/>
      <c r="T300" s="43"/>
      <c r="U300" s="43"/>
      <c r="V300" s="43"/>
      <c r="W300" s="115">
        <f t="shared" si="290"/>
        <v>0</v>
      </c>
      <c r="X300" s="93">
        <f t="shared" si="293"/>
        <v>0</v>
      </c>
      <c r="Y300" s="93">
        <f t="shared" si="293"/>
        <v>0</v>
      </c>
      <c r="Z300" s="93">
        <f t="shared" si="294"/>
        <v>0</v>
      </c>
      <c r="AA300" s="93">
        <f t="shared" si="295"/>
        <v>0</v>
      </c>
      <c r="AB300" s="93">
        <f t="shared" si="296"/>
        <v>0</v>
      </c>
      <c r="AC300" s="97"/>
    </row>
    <row r="301" spans="1:29" ht="15" hidden="1" customHeight="1" x14ac:dyDescent="0.25">
      <c r="A301" s="167"/>
      <c r="B301" s="59"/>
      <c r="C301" s="166"/>
      <c r="D301" s="43"/>
      <c r="E301" s="43"/>
      <c r="F301" s="43"/>
      <c r="G301" s="43"/>
      <c r="H301" s="137"/>
      <c r="I301" s="43"/>
      <c r="J301" s="43"/>
      <c r="K301" s="43"/>
      <c r="L301" s="43"/>
      <c r="M301" s="43"/>
      <c r="N301" s="43"/>
      <c r="O301" s="43"/>
      <c r="P301" s="43"/>
      <c r="Q301" s="43"/>
      <c r="R301" s="43"/>
      <c r="S301" s="43"/>
      <c r="T301" s="43"/>
      <c r="U301" s="43"/>
      <c r="V301" s="43"/>
      <c r="W301" s="115">
        <f t="shared" si="290"/>
        <v>0</v>
      </c>
      <c r="X301" s="93">
        <f t="shared" si="293"/>
        <v>0</v>
      </c>
      <c r="Y301" s="93">
        <f t="shared" si="293"/>
        <v>0</v>
      </c>
      <c r="Z301" s="93">
        <f t="shared" si="294"/>
        <v>0</v>
      </c>
      <c r="AA301" s="93">
        <f t="shared" si="295"/>
        <v>0</v>
      </c>
      <c r="AB301" s="93">
        <f t="shared" si="296"/>
        <v>0</v>
      </c>
      <c r="AC301" s="97"/>
    </row>
    <row r="302" spans="1:29" ht="15" hidden="1" customHeight="1" x14ac:dyDescent="0.25">
      <c r="A302" s="49"/>
      <c r="B302" s="59"/>
      <c r="C302" s="166"/>
      <c r="D302" s="43"/>
      <c r="E302" s="43"/>
      <c r="F302" s="43"/>
      <c r="G302" s="43"/>
      <c r="H302" s="137"/>
      <c r="I302" s="43"/>
      <c r="J302" s="43"/>
      <c r="K302" s="43"/>
      <c r="L302" s="43"/>
      <c r="M302" s="43"/>
      <c r="N302" s="43"/>
      <c r="O302" s="43"/>
      <c r="P302" s="43"/>
      <c r="Q302" s="43"/>
      <c r="R302" s="43"/>
      <c r="S302" s="43"/>
      <c r="T302" s="43"/>
      <c r="U302" s="43"/>
      <c r="V302" s="43"/>
      <c r="W302" s="115">
        <f t="shared" si="290"/>
        <v>0</v>
      </c>
      <c r="X302" s="93">
        <f t="shared" si="293"/>
        <v>0</v>
      </c>
      <c r="Y302" s="93">
        <f t="shared" si="293"/>
        <v>0</v>
      </c>
      <c r="Z302" s="93">
        <f t="shared" si="294"/>
        <v>0</v>
      </c>
      <c r="AA302" s="93">
        <f t="shared" si="295"/>
        <v>0</v>
      </c>
      <c r="AB302" s="93">
        <f t="shared" si="296"/>
        <v>0</v>
      </c>
      <c r="AC302" s="97"/>
    </row>
    <row r="303" spans="1:29" ht="15" hidden="1" customHeight="1" x14ac:dyDescent="0.25">
      <c r="A303" s="169"/>
      <c r="B303" s="170"/>
      <c r="C303" s="165"/>
      <c r="D303" s="144"/>
      <c r="E303" s="144"/>
      <c r="F303" s="144"/>
      <c r="G303" s="144"/>
      <c r="H303" s="137"/>
      <c r="I303" s="144"/>
      <c r="J303" s="144"/>
      <c r="K303" s="144"/>
      <c r="L303" s="144"/>
      <c r="M303" s="144"/>
      <c r="N303" s="144"/>
      <c r="O303" s="144"/>
      <c r="P303" s="144"/>
      <c r="Q303" s="144"/>
      <c r="R303" s="144"/>
      <c r="S303" s="144"/>
      <c r="T303" s="144"/>
      <c r="U303" s="144"/>
      <c r="V303" s="144"/>
      <c r="W303" s="115">
        <f t="shared" si="290"/>
        <v>0</v>
      </c>
      <c r="X303" s="144"/>
      <c r="Y303" s="144"/>
      <c r="Z303" s="144"/>
      <c r="AA303" s="144"/>
      <c r="AB303" s="144"/>
      <c r="AC303" s="145"/>
    </row>
    <row r="304" spans="1:29" ht="15" hidden="1" customHeight="1" x14ac:dyDescent="0.25">
      <c r="A304" s="49"/>
      <c r="B304" s="59"/>
      <c r="C304" s="166"/>
      <c r="D304" s="43"/>
      <c r="E304" s="43"/>
      <c r="F304" s="43"/>
      <c r="G304" s="43"/>
      <c r="H304" s="137"/>
      <c r="I304" s="43"/>
      <c r="J304" s="43"/>
      <c r="K304" s="43"/>
      <c r="L304" s="43"/>
      <c r="M304" s="43"/>
      <c r="N304" s="43"/>
      <c r="O304" s="43"/>
      <c r="P304" s="43"/>
      <c r="Q304" s="43"/>
      <c r="R304" s="43"/>
      <c r="S304" s="43"/>
      <c r="T304" s="43"/>
      <c r="U304" s="43"/>
      <c r="V304" s="43"/>
      <c r="W304" s="115">
        <f t="shared" si="290"/>
        <v>0</v>
      </c>
      <c r="X304" s="93">
        <f>+D304+G304+J304</f>
        <v>0</v>
      </c>
      <c r="Y304" s="93">
        <f>+E304+H304+K304</f>
        <v>0</v>
      </c>
      <c r="Z304" s="93">
        <f t="shared" ref="Z304" si="297">+X304-Y304</f>
        <v>0</v>
      </c>
      <c r="AA304" s="93">
        <f t="shared" ref="AA304" si="298">+M304+P304</f>
        <v>0</v>
      </c>
      <c r="AB304" s="93">
        <f t="shared" ref="AB304" si="299">+Q304+R304+S304+T304+U304+V304</f>
        <v>0</v>
      </c>
      <c r="AC304" s="97"/>
    </row>
    <row r="305" spans="1:29" ht="15" hidden="1" customHeight="1" x14ac:dyDescent="0.25">
      <c r="A305" s="169"/>
      <c r="B305" s="171"/>
      <c r="C305" s="165"/>
      <c r="D305" s="144">
        <f>+D306</f>
        <v>0</v>
      </c>
      <c r="E305" s="144"/>
      <c r="F305" s="144"/>
      <c r="G305" s="144">
        <f t="shared" ref="G305:P305" si="300">+G306</f>
        <v>0</v>
      </c>
      <c r="H305" s="137"/>
      <c r="I305" s="144"/>
      <c r="J305" s="144">
        <f t="shared" si="300"/>
        <v>0</v>
      </c>
      <c r="K305" s="144"/>
      <c r="L305" s="144"/>
      <c r="M305" s="144">
        <f t="shared" si="300"/>
        <v>0</v>
      </c>
      <c r="N305" s="144"/>
      <c r="O305" s="144"/>
      <c r="P305" s="144">
        <f t="shared" si="300"/>
        <v>0</v>
      </c>
      <c r="Q305" s="144"/>
      <c r="R305" s="144"/>
      <c r="S305" s="144"/>
      <c r="T305" s="144"/>
      <c r="U305" s="144"/>
      <c r="V305" s="144"/>
      <c r="W305" s="115">
        <f t="shared" si="290"/>
        <v>0</v>
      </c>
      <c r="X305" s="144"/>
      <c r="Y305" s="144"/>
      <c r="Z305" s="144"/>
      <c r="AA305" s="144"/>
      <c r="AB305" s="144"/>
      <c r="AC305" s="145"/>
    </row>
    <row r="306" spans="1:29" ht="15" hidden="1" customHeight="1" x14ac:dyDescent="0.25">
      <c r="A306" s="113"/>
      <c r="B306" s="119"/>
      <c r="C306" s="166"/>
      <c r="D306" s="43"/>
      <c r="E306" s="43"/>
      <c r="F306" s="43"/>
      <c r="G306" s="43"/>
      <c r="H306" s="137"/>
      <c r="I306" s="43"/>
      <c r="J306" s="43"/>
      <c r="K306" s="43"/>
      <c r="L306" s="43"/>
      <c r="M306" s="43"/>
      <c r="N306" s="43"/>
      <c r="O306" s="43"/>
      <c r="P306" s="43"/>
      <c r="Q306" s="43"/>
      <c r="R306" s="43"/>
      <c r="S306" s="43"/>
      <c r="T306" s="43"/>
      <c r="U306" s="43"/>
      <c r="V306" s="43"/>
      <c r="W306" s="115">
        <f t="shared" si="290"/>
        <v>0</v>
      </c>
      <c r="X306" s="43"/>
      <c r="Y306" s="43"/>
      <c r="Z306" s="43"/>
      <c r="AA306" s="43"/>
      <c r="AB306" s="43"/>
      <c r="AC306" s="42"/>
    </row>
    <row r="307" spans="1:29" ht="15" hidden="1" customHeight="1" x14ac:dyDescent="0.25">
      <c r="A307" s="49"/>
      <c r="B307" s="118"/>
      <c r="C307" s="166"/>
      <c r="D307" s="43"/>
      <c r="E307" s="43"/>
      <c r="F307" s="43"/>
      <c r="G307" s="43"/>
      <c r="H307" s="137"/>
      <c r="I307" s="43"/>
      <c r="J307" s="43"/>
      <c r="K307" s="43"/>
      <c r="L307" s="43"/>
      <c r="M307" s="43"/>
      <c r="N307" s="43"/>
      <c r="O307" s="43"/>
      <c r="P307" s="43"/>
      <c r="Q307" s="43"/>
      <c r="R307" s="43"/>
      <c r="S307" s="43"/>
      <c r="T307" s="43"/>
      <c r="U307" s="43"/>
      <c r="V307" s="43"/>
      <c r="W307" s="115"/>
      <c r="X307" s="43"/>
      <c r="Y307" s="43"/>
      <c r="Z307" s="43"/>
      <c r="AA307" s="43"/>
      <c r="AB307" s="43"/>
      <c r="AC307" s="42"/>
    </row>
    <row r="308" spans="1:29" ht="15" hidden="1" customHeight="1" x14ac:dyDescent="0.25">
      <c r="A308" s="49"/>
      <c r="B308" s="118"/>
      <c r="C308" s="166"/>
      <c r="D308" s="43"/>
      <c r="E308" s="43"/>
      <c r="F308" s="43"/>
      <c r="G308" s="43"/>
      <c r="H308" s="137"/>
      <c r="I308" s="43"/>
      <c r="J308" s="43"/>
      <c r="K308" s="43"/>
      <c r="L308" s="43"/>
      <c r="M308" s="43"/>
      <c r="N308" s="43"/>
      <c r="O308" s="43"/>
      <c r="P308" s="43"/>
      <c r="Q308" s="43"/>
      <c r="R308" s="43"/>
      <c r="S308" s="43"/>
      <c r="T308" s="43"/>
      <c r="U308" s="43"/>
      <c r="V308" s="43"/>
      <c r="W308" s="115"/>
      <c r="X308" s="43"/>
      <c r="Y308" s="43"/>
      <c r="Z308" s="43"/>
      <c r="AA308" s="43"/>
      <c r="AB308" s="43"/>
      <c r="AC308" s="42"/>
    </row>
    <row r="309" spans="1:29" ht="15" hidden="1" customHeight="1" x14ac:dyDescent="0.25">
      <c r="A309" s="49"/>
      <c r="B309" s="118"/>
      <c r="C309" s="166"/>
      <c r="D309" s="43"/>
      <c r="E309" s="43"/>
      <c r="F309" s="43"/>
      <c r="G309" s="43"/>
      <c r="H309" s="137"/>
      <c r="I309" s="43"/>
      <c r="J309" s="43"/>
      <c r="K309" s="43"/>
      <c r="L309" s="43"/>
      <c r="M309" s="43"/>
      <c r="N309" s="43"/>
      <c r="O309" s="43"/>
      <c r="P309" s="43"/>
      <c r="Q309" s="43"/>
      <c r="R309" s="43"/>
      <c r="S309" s="43"/>
      <c r="T309" s="43"/>
      <c r="U309" s="43"/>
      <c r="V309" s="43"/>
      <c r="W309" s="115">
        <f>SUM(D309:V309)</f>
        <v>0</v>
      </c>
      <c r="X309" s="43"/>
      <c r="Y309" s="43"/>
      <c r="Z309" s="43"/>
      <c r="AA309" s="43"/>
      <c r="AB309" s="43"/>
      <c r="AC309" s="42"/>
    </row>
    <row r="310" spans="1:29" ht="15" hidden="1" customHeight="1" x14ac:dyDescent="0.25">
      <c r="A310" s="49"/>
      <c r="B310" s="118"/>
      <c r="C310" s="166"/>
      <c r="D310" s="43"/>
      <c r="E310" s="43"/>
      <c r="F310" s="43"/>
      <c r="G310" s="43"/>
      <c r="H310" s="137"/>
      <c r="I310" s="43"/>
      <c r="J310" s="43"/>
      <c r="K310" s="43"/>
      <c r="L310" s="43"/>
      <c r="M310" s="43"/>
      <c r="N310" s="43"/>
      <c r="O310" s="43"/>
      <c r="P310" s="43"/>
      <c r="Q310" s="43"/>
      <c r="R310" s="43"/>
      <c r="S310" s="43"/>
      <c r="T310" s="43"/>
      <c r="U310" s="43"/>
      <c r="V310" s="43"/>
      <c r="W310" s="115">
        <f>SUM(D310:V310)</f>
        <v>0</v>
      </c>
      <c r="X310" s="43"/>
      <c r="Y310" s="43"/>
      <c r="Z310" s="43"/>
      <c r="AA310" s="43"/>
      <c r="AB310" s="43"/>
      <c r="AC310" s="42"/>
    </row>
    <row r="311" spans="1:29" ht="15" hidden="1" customHeight="1" x14ac:dyDescent="0.25">
      <c r="A311" s="49"/>
      <c r="B311" s="118"/>
      <c r="C311" s="166"/>
      <c r="D311" s="43"/>
      <c r="E311" s="43"/>
      <c r="F311" s="43"/>
      <c r="G311" s="43"/>
      <c r="H311" s="137"/>
      <c r="I311" s="43"/>
      <c r="J311" s="43"/>
      <c r="K311" s="43"/>
      <c r="L311" s="43"/>
      <c r="M311" s="43"/>
      <c r="N311" s="43"/>
      <c r="O311" s="43"/>
      <c r="P311" s="43"/>
      <c r="Q311" s="43"/>
      <c r="R311" s="43"/>
      <c r="S311" s="43"/>
      <c r="T311" s="43"/>
      <c r="U311" s="43"/>
      <c r="V311" s="43"/>
      <c r="W311" s="115">
        <f>SUM(D311:V311)</f>
        <v>0</v>
      </c>
      <c r="X311" s="43"/>
      <c r="Y311" s="43"/>
      <c r="Z311" s="43"/>
      <c r="AA311" s="43"/>
      <c r="AB311" s="43"/>
      <c r="AC311" s="42"/>
    </row>
    <row r="312" spans="1:29" ht="15" hidden="1" customHeight="1" x14ac:dyDescent="0.25">
      <c r="A312" s="49"/>
      <c r="B312" s="25"/>
      <c r="C312" s="115"/>
      <c r="D312" s="43"/>
      <c r="E312" s="43"/>
      <c r="F312" s="43"/>
      <c r="G312" s="43"/>
      <c r="H312" s="137"/>
      <c r="I312" s="43"/>
      <c r="J312" s="43"/>
      <c r="K312" s="43"/>
      <c r="L312" s="43"/>
      <c r="M312" s="43"/>
      <c r="N312" s="43"/>
      <c r="O312" s="43"/>
      <c r="P312" s="43"/>
      <c r="Q312" s="43"/>
      <c r="R312" s="43"/>
      <c r="S312" s="43"/>
      <c r="T312" s="43"/>
      <c r="U312" s="43"/>
      <c r="V312" s="43"/>
      <c r="W312" s="115">
        <f>SUM(D312:V312)</f>
        <v>0</v>
      </c>
      <c r="X312" s="43"/>
      <c r="Y312" s="43"/>
      <c r="Z312" s="43"/>
      <c r="AA312" s="43"/>
      <c r="AB312" s="43"/>
      <c r="AC312" s="42"/>
    </row>
    <row r="313" spans="1:29" ht="15" hidden="1" customHeight="1" x14ac:dyDescent="0.25">
      <c r="A313" s="49"/>
      <c r="B313" s="25"/>
      <c r="C313" s="115"/>
      <c r="D313" s="43"/>
      <c r="E313" s="43"/>
      <c r="F313" s="43"/>
      <c r="G313" s="43"/>
      <c r="H313" s="137"/>
      <c r="I313" s="43"/>
      <c r="J313" s="43"/>
      <c r="K313" s="43"/>
      <c r="L313" s="43"/>
      <c r="M313" s="43"/>
      <c r="N313" s="43"/>
      <c r="O313" s="43"/>
      <c r="P313" s="43"/>
      <c r="Q313" s="43"/>
      <c r="R313" s="43"/>
      <c r="S313" s="43"/>
      <c r="T313" s="43"/>
      <c r="U313" s="43"/>
      <c r="V313" s="43"/>
      <c r="W313" s="138"/>
      <c r="X313" s="43"/>
      <c r="Y313" s="43"/>
      <c r="Z313" s="43"/>
      <c r="AA313" s="43"/>
      <c r="AB313" s="43"/>
      <c r="AC313" s="42"/>
    </row>
    <row r="314" spans="1:29" x14ac:dyDescent="0.25">
      <c r="A314" s="154"/>
      <c r="B314" s="25" t="s">
        <v>381</v>
      </c>
      <c r="C314" s="115"/>
      <c r="D314" s="272"/>
      <c r="E314" s="269"/>
      <c r="F314" s="269"/>
      <c r="G314" s="269"/>
      <c r="H314" s="269"/>
      <c r="I314" s="269"/>
      <c r="J314" s="269"/>
      <c r="K314" s="269"/>
      <c r="L314" s="269"/>
      <c r="M314" s="269"/>
      <c r="N314" s="269"/>
      <c r="O314" s="269"/>
      <c r="P314" s="269"/>
      <c r="Q314" s="269"/>
      <c r="R314" s="269"/>
      <c r="S314" s="269"/>
      <c r="T314" s="269"/>
      <c r="U314" s="269"/>
      <c r="V314" s="269"/>
      <c r="W314" s="270"/>
    </row>
    <row r="315" spans="1:29" x14ac:dyDescent="0.25">
      <c r="A315" s="264" t="s">
        <v>391</v>
      </c>
      <c r="B315" s="265"/>
      <c r="C315" s="115">
        <f>+C305+C303+C298+C294+C290+C284</f>
        <v>1</v>
      </c>
      <c r="D315" s="126">
        <f>+D284*$C$284+D290*$C$290+D294*$C$294</f>
        <v>0.2</v>
      </c>
      <c r="E315" s="126">
        <f>+E284*$C$284+E290*$C$290+E294*$C$294</f>
        <v>0.15254000000000004</v>
      </c>
      <c r="F315" s="126">
        <f t="shared" ref="F315" si="301">+E315/D315</f>
        <v>0.76270000000000016</v>
      </c>
      <c r="G315" s="126">
        <f t="shared" ref="G315:V315" si="302">+G284*$C$284+G290*$C$290+G294*$C$294</f>
        <v>0.2</v>
      </c>
      <c r="H315" s="126">
        <f>+H284*$C$284+H290*$C$290+H294*$C$294</f>
        <v>0.16512000000000002</v>
      </c>
      <c r="I315" s="104">
        <f>+H315/G315</f>
        <v>0.8256</v>
      </c>
      <c r="J315" s="126">
        <f t="shared" si="302"/>
        <v>0.2</v>
      </c>
      <c r="K315" s="126">
        <f>+K284*$C$284+K290*$C$290+K294*$C$294</f>
        <v>0.18020000000000003</v>
      </c>
      <c r="L315" s="104">
        <f>+K315/J315</f>
        <v>0.90100000000000013</v>
      </c>
      <c r="M315" s="126">
        <f t="shared" si="302"/>
        <v>0.2</v>
      </c>
      <c r="N315" s="126">
        <f t="shared" si="302"/>
        <v>0.15446000000000001</v>
      </c>
      <c r="O315" s="126">
        <f>+N315/M315</f>
        <v>0.77229999999999999</v>
      </c>
      <c r="P315" s="126">
        <f t="shared" si="302"/>
        <v>0.2</v>
      </c>
      <c r="Q315" s="126">
        <f t="shared" si="302"/>
        <v>0</v>
      </c>
      <c r="R315" s="126">
        <f t="shared" si="302"/>
        <v>0</v>
      </c>
      <c r="S315" s="126">
        <f t="shared" si="302"/>
        <v>0</v>
      </c>
      <c r="T315" s="126">
        <f t="shared" si="302"/>
        <v>0</v>
      </c>
      <c r="U315" s="126">
        <f t="shared" si="302"/>
        <v>0</v>
      </c>
      <c r="V315" s="126">
        <f t="shared" si="302"/>
        <v>0</v>
      </c>
      <c r="W315" s="96">
        <f>+D315+G315+J315+M315+P315+Q315+R315+S315+T315+U315+V315</f>
        <v>1</v>
      </c>
      <c r="X315" s="126">
        <f t="shared" ref="X315:AB315" si="303">+X284*$C$284+X290*$C$290+X294*$C$294</f>
        <v>0.60000000000000009</v>
      </c>
      <c r="Y315" s="126">
        <f t="shared" si="303"/>
        <v>0.49786000000000008</v>
      </c>
      <c r="Z315" s="126">
        <f t="shared" si="303"/>
        <v>0.10214000000000001</v>
      </c>
      <c r="AA315" s="126">
        <f t="shared" si="303"/>
        <v>0.4</v>
      </c>
      <c r="AB315" s="126">
        <f t="shared" si="303"/>
        <v>0</v>
      </c>
      <c r="AC315" s="128"/>
    </row>
    <row r="316" spans="1:29" x14ac:dyDescent="0.25">
      <c r="A316" s="172"/>
      <c r="B316" s="172"/>
      <c r="C316" s="173"/>
      <c r="D316" s="173"/>
      <c r="E316" s="173"/>
      <c r="F316" s="173"/>
      <c r="G316" s="173"/>
      <c r="H316" s="162"/>
      <c r="I316" s="173"/>
      <c r="J316" s="173"/>
      <c r="K316" s="173"/>
      <c r="L316" s="173"/>
      <c r="M316" s="173"/>
      <c r="N316" s="173"/>
      <c r="O316" s="173"/>
      <c r="P316" s="173"/>
      <c r="Q316" s="173"/>
      <c r="R316" s="173"/>
      <c r="S316" s="173"/>
      <c r="T316" s="173"/>
      <c r="U316" s="173"/>
      <c r="V316" s="173"/>
      <c r="X316" s="173"/>
      <c r="Y316" s="173"/>
      <c r="Z316" s="173"/>
      <c r="AA316" s="173"/>
      <c r="AB316" s="173"/>
      <c r="AC316" s="174"/>
    </row>
    <row r="317" spans="1:29" x14ac:dyDescent="0.25">
      <c r="H317" s="106"/>
      <c r="AA317" s="107">
        <f>+AA315+X315</f>
        <v>1</v>
      </c>
      <c r="AC317" s="108"/>
    </row>
    <row r="318" spans="1:29" x14ac:dyDescent="0.25">
      <c r="H318" s="106"/>
    </row>
    <row r="319" spans="1:29" x14ac:dyDescent="0.25">
      <c r="H319" s="106"/>
    </row>
    <row r="320" spans="1:29" x14ac:dyDescent="0.25">
      <c r="H320" s="106"/>
    </row>
    <row r="321" spans="8:8" x14ac:dyDescent="0.25">
      <c r="H321" s="106"/>
    </row>
    <row r="322" spans="8:8" x14ac:dyDescent="0.25">
      <c r="H322" s="106"/>
    </row>
    <row r="323" spans="8:8" x14ac:dyDescent="0.25">
      <c r="H323" s="106"/>
    </row>
    <row r="324" spans="8:8" x14ac:dyDescent="0.25">
      <c r="H324" s="106"/>
    </row>
    <row r="325" spans="8:8" x14ac:dyDescent="0.25">
      <c r="H325" s="106"/>
    </row>
    <row r="326" spans="8:8" x14ac:dyDescent="0.25">
      <c r="H326" s="106"/>
    </row>
    <row r="327" spans="8:8" x14ac:dyDescent="0.25">
      <c r="H327" s="106"/>
    </row>
    <row r="328" spans="8:8" x14ac:dyDescent="0.25">
      <c r="H328" s="106"/>
    </row>
    <row r="329" spans="8:8" x14ac:dyDescent="0.25">
      <c r="H329" s="106"/>
    </row>
    <row r="330" spans="8:8" x14ac:dyDescent="0.25">
      <c r="H330" s="106"/>
    </row>
    <row r="331" spans="8:8" x14ac:dyDescent="0.25">
      <c r="H331" s="106"/>
    </row>
    <row r="332" spans="8:8" x14ac:dyDescent="0.25">
      <c r="H332" s="106"/>
    </row>
    <row r="333" spans="8:8" x14ac:dyDescent="0.25">
      <c r="H333" s="106"/>
    </row>
    <row r="334" spans="8:8" x14ac:dyDescent="0.25">
      <c r="H334" s="106"/>
    </row>
    <row r="335" spans="8:8" x14ac:dyDescent="0.25">
      <c r="H335" s="106"/>
    </row>
    <row r="336" spans="8:8" x14ac:dyDescent="0.25">
      <c r="H336" s="106"/>
    </row>
    <row r="337" spans="2:28" x14ac:dyDescent="0.25">
      <c r="H337" s="106"/>
    </row>
    <row r="338" spans="2:28" x14ac:dyDescent="0.25">
      <c r="H338" s="106"/>
    </row>
    <row r="339" spans="2:28" x14ac:dyDescent="0.25">
      <c r="H339" s="106"/>
    </row>
    <row r="340" spans="2:28" x14ac:dyDescent="0.25">
      <c r="H340" s="106"/>
    </row>
    <row r="341" spans="2:28" x14ac:dyDescent="0.25">
      <c r="H341" s="106"/>
    </row>
    <row r="342" spans="2:28" x14ac:dyDescent="0.25">
      <c r="H342" s="106"/>
    </row>
    <row r="343" spans="2:28" x14ac:dyDescent="0.25">
      <c r="H343" s="106"/>
    </row>
    <row r="344" spans="2:28" x14ac:dyDescent="0.25">
      <c r="H344" s="106"/>
    </row>
    <row r="345" spans="2:28" x14ac:dyDescent="0.25">
      <c r="H345" s="106"/>
    </row>
    <row r="346" spans="2:28" x14ac:dyDescent="0.25">
      <c r="H346" s="106"/>
    </row>
    <row r="347" spans="2:28" x14ac:dyDescent="0.25">
      <c r="H347" s="106"/>
    </row>
    <row r="348" spans="2:28" x14ac:dyDescent="0.25">
      <c r="H348" s="106"/>
    </row>
    <row r="349" spans="2:28" x14ac:dyDescent="0.25">
      <c r="B349" s="129"/>
      <c r="H349" s="106"/>
      <c r="J349" s="181"/>
      <c r="K349" s="181"/>
      <c r="L349" s="181"/>
      <c r="M349" s="181"/>
      <c r="N349" s="181"/>
      <c r="O349" s="181"/>
      <c r="P349" s="181"/>
      <c r="Q349" s="181"/>
      <c r="R349" s="181"/>
      <c r="S349" s="181"/>
      <c r="T349" s="181"/>
      <c r="U349" s="181"/>
      <c r="X349" s="181"/>
      <c r="Y349" s="181"/>
      <c r="Z349" s="181"/>
      <c r="AA349" s="181"/>
      <c r="AB349" s="181"/>
    </row>
    <row r="350" spans="2:28" x14ac:dyDescent="0.25">
      <c r="H350" s="106"/>
    </row>
    <row r="351" spans="2:28" x14ac:dyDescent="0.25">
      <c r="H351" s="106"/>
    </row>
    <row r="352" spans="2:28" x14ac:dyDescent="0.25">
      <c r="H352" s="106"/>
    </row>
    <row r="353" spans="8:8" x14ac:dyDescent="0.25">
      <c r="H353" s="106"/>
    </row>
    <row r="354" spans="8:8" x14ac:dyDescent="0.25">
      <c r="H354" s="106"/>
    </row>
    <row r="355" spans="8:8" x14ac:dyDescent="0.25">
      <c r="H355" s="106"/>
    </row>
    <row r="356" spans="8:8" x14ac:dyDescent="0.25">
      <c r="H356" s="106"/>
    </row>
    <row r="357" spans="8:8" x14ac:dyDescent="0.25">
      <c r="H357" s="106"/>
    </row>
    <row r="358" spans="8:8" x14ac:dyDescent="0.25">
      <c r="H358" s="106"/>
    </row>
    <row r="359" spans="8:8" x14ac:dyDescent="0.25">
      <c r="H359" s="106"/>
    </row>
    <row r="360" spans="8:8" x14ac:dyDescent="0.25">
      <c r="H360" s="106"/>
    </row>
    <row r="361" spans="8:8" x14ac:dyDescent="0.25">
      <c r="H361" s="106"/>
    </row>
    <row r="362" spans="8:8" x14ac:dyDescent="0.25">
      <c r="H362" s="106"/>
    </row>
    <row r="363" spans="8:8" x14ac:dyDescent="0.25">
      <c r="H363" s="106"/>
    </row>
    <row r="364" spans="8:8" x14ac:dyDescent="0.25">
      <c r="H364" s="106"/>
    </row>
    <row r="365" spans="8:8" x14ac:dyDescent="0.25">
      <c r="H365" s="106"/>
    </row>
    <row r="366" spans="8:8" x14ac:dyDescent="0.25">
      <c r="H366" s="106"/>
    </row>
    <row r="367" spans="8:8" x14ac:dyDescent="0.25">
      <c r="H367" s="106"/>
    </row>
    <row r="368" spans="8:8" x14ac:dyDescent="0.25">
      <c r="H368" s="106"/>
    </row>
    <row r="369" spans="2:8" x14ac:dyDescent="0.25">
      <c r="H369" s="106"/>
    </row>
    <row r="370" spans="2:8" x14ac:dyDescent="0.25">
      <c r="H370" s="106"/>
    </row>
    <row r="371" spans="2:8" x14ac:dyDescent="0.25">
      <c r="H371" s="106"/>
    </row>
    <row r="372" spans="2:8" x14ac:dyDescent="0.25">
      <c r="H372" s="106"/>
    </row>
    <row r="373" spans="2:8" x14ac:dyDescent="0.25">
      <c r="H373" s="106"/>
    </row>
    <row r="374" spans="2:8" x14ac:dyDescent="0.25">
      <c r="H374" s="106"/>
    </row>
    <row r="375" spans="2:8" x14ac:dyDescent="0.25">
      <c r="H375" s="106"/>
    </row>
    <row r="376" spans="2:8" x14ac:dyDescent="0.25">
      <c r="H376" s="106"/>
    </row>
    <row r="377" spans="2:8" x14ac:dyDescent="0.25">
      <c r="B377" s="129"/>
      <c r="H377" s="106"/>
    </row>
    <row r="378" spans="2:8" x14ac:dyDescent="0.25">
      <c r="H378" s="106"/>
    </row>
    <row r="379" spans="2:8" x14ac:dyDescent="0.25">
      <c r="H379" s="106"/>
    </row>
    <row r="380" spans="2:8" x14ac:dyDescent="0.25">
      <c r="H380" s="106"/>
    </row>
    <row r="381" spans="2:8" x14ac:dyDescent="0.25">
      <c r="H381" s="106"/>
    </row>
    <row r="382" spans="2:8" x14ac:dyDescent="0.25">
      <c r="H382" s="106"/>
    </row>
    <row r="383" spans="2:8" x14ac:dyDescent="0.25">
      <c r="H383" s="106"/>
    </row>
    <row r="384" spans="2:8" x14ac:dyDescent="0.25">
      <c r="H384" s="106"/>
    </row>
    <row r="385" spans="8:8" x14ac:dyDescent="0.25">
      <c r="H385" s="106"/>
    </row>
    <row r="386" spans="8:8" x14ac:dyDescent="0.25">
      <c r="H386" s="106"/>
    </row>
    <row r="387" spans="8:8" x14ac:dyDescent="0.25">
      <c r="H387" s="106"/>
    </row>
    <row r="388" spans="8:8" x14ac:dyDescent="0.25">
      <c r="H388" s="106"/>
    </row>
    <row r="389" spans="8:8" x14ac:dyDescent="0.25">
      <c r="H389" s="106"/>
    </row>
    <row r="390" spans="8:8" x14ac:dyDescent="0.25">
      <c r="H390" s="106"/>
    </row>
    <row r="391" spans="8:8" x14ac:dyDescent="0.25">
      <c r="H391" s="106"/>
    </row>
    <row r="392" spans="8:8" x14ac:dyDescent="0.25">
      <c r="H392" s="106"/>
    </row>
    <row r="393" spans="8:8" x14ac:dyDescent="0.25">
      <c r="H393" s="106"/>
    </row>
    <row r="394" spans="8:8" x14ac:dyDescent="0.25">
      <c r="H394" s="106"/>
    </row>
    <row r="395" spans="8:8" x14ac:dyDescent="0.25">
      <c r="H395" s="106"/>
    </row>
    <row r="396" spans="8:8" x14ac:dyDescent="0.25">
      <c r="H396" s="106"/>
    </row>
    <row r="397" spans="8:8" x14ac:dyDescent="0.25">
      <c r="H397" s="106"/>
    </row>
    <row r="398" spans="8:8" x14ac:dyDescent="0.25">
      <c r="H398" s="106"/>
    </row>
    <row r="399" spans="8:8" x14ac:dyDescent="0.25">
      <c r="H399" s="106"/>
    </row>
    <row r="400" spans="8:8" x14ac:dyDescent="0.25">
      <c r="H400" s="106"/>
    </row>
    <row r="401" spans="8:8" x14ac:dyDescent="0.25">
      <c r="H401" s="106"/>
    </row>
    <row r="402" spans="8:8" x14ac:dyDescent="0.25">
      <c r="H402" s="106"/>
    </row>
    <row r="403" spans="8:8" x14ac:dyDescent="0.25">
      <c r="H403" s="106"/>
    </row>
    <row r="404" spans="8:8" x14ac:dyDescent="0.25">
      <c r="H404" s="106"/>
    </row>
    <row r="405" spans="8:8" x14ac:dyDescent="0.25">
      <c r="H405" s="106"/>
    </row>
    <row r="406" spans="8:8" x14ac:dyDescent="0.25">
      <c r="H406" s="106"/>
    </row>
    <row r="407" spans="8:8" x14ac:dyDescent="0.25">
      <c r="H407" s="106"/>
    </row>
    <row r="408" spans="8:8" x14ac:dyDescent="0.25">
      <c r="H408" s="106"/>
    </row>
    <row r="409" spans="8:8" x14ac:dyDescent="0.25">
      <c r="H409" s="106"/>
    </row>
    <row r="410" spans="8:8" x14ac:dyDescent="0.25">
      <c r="H410" s="106"/>
    </row>
    <row r="411" spans="8:8" x14ac:dyDescent="0.25">
      <c r="H411" s="106"/>
    </row>
    <row r="412" spans="8:8" x14ac:dyDescent="0.25">
      <c r="H412" s="106"/>
    </row>
    <row r="413" spans="8:8" x14ac:dyDescent="0.25">
      <c r="H413" s="106"/>
    </row>
    <row r="414" spans="8:8" x14ac:dyDescent="0.25">
      <c r="H414" s="106"/>
    </row>
    <row r="415" spans="8:8" x14ac:dyDescent="0.25">
      <c r="H415" s="106"/>
    </row>
    <row r="416" spans="8:8" x14ac:dyDescent="0.25">
      <c r="H416" s="106"/>
    </row>
    <row r="417" spans="2:8" x14ac:dyDescent="0.25">
      <c r="H417" s="106"/>
    </row>
    <row r="418" spans="2:8" x14ac:dyDescent="0.25">
      <c r="H418" s="106"/>
    </row>
    <row r="419" spans="2:8" x14ac:dyDescent="0.25">
      <c r="B419" s="129"/>
      <c r="H419" s="106"/>
    </row>
    <row r="420" spans="2:8" x14ac:dyDescent="0.25">
      <c r="H420" s="106"/>
    </row>
    <row r="421" spans="2:8" x14ac:dyDescent="0.25">
      <c r="H421" s="106"/>
    </row>
    <row r="422" spans="2:8" x14ac:dyDescent="0.25">
      <c r="H422" s="106"/>
    </row>
    <row r="423" spans="2:8" x14ac:dyDescent="0.25">
      <c r="H423" s="106"/>
    </row>
    <row r="424" spans="2:8" x14ac:dyDescent="0.25">
      <c r="H424" s="106"/>
    </row>
    <row r="425" spans="2:8" x14ac:dyDescent="0.25">
      <c r="H425" s="106"/>
    </row>
    <row r="426" spans="2:8" x14ac:dyDescent="0.25">
      <c r="H426" s="106"/>
    </row>
    <row r="427" spans="2:8" x14ac:dyDescent="0.25">
      <c r="H427" s="106"/>
    </row>
    <row r="428" spans="2:8" x14ac:dyDescent="0.25">
      <c r="H428" s="106"/>
    </row>
    <row r="429" spans="2:8" x14ac:dyDescent="0.25">
      <c r="H429" s="106"/>
    </row>
    <row r="430" spans="2:8" x14ac:dyDescent="0.25">
      <c r="H430" s="106"/>
    </row>
    <row r="431" spans="2:8" x14ac:dyDescent="0.25">
      <c r="H431" s="106"/>
    </row>
    <row r="432" spans="2:8" x14ac:dyDescent="0.25">
      <c r="H432" s="106"/>
    </row>
    <row r="433" spans="8:8" x14ac:dyDescent="0.25">
      <c r="H433" s="106"/>
    </row>
    <row r="434" spans="8:8" x14ac:dyDescent="0.25">
      <c r="H434" s="106"/>
    </row>
    <row r="435" spans="8:8" x14ac:dyDescent="0.25">
      <c r="H435" s="106"/>
    </row>
    <row r="436" spans="8:8" x14ac:dyDescent="0.25">
      <c r="H436" s="106"/>
    </row>
    <row r="437" spans="8:8" x14ac:dyDescent="0.25">
      <c r="H437" s="106"/>
    </row>
    <row r="438" spans="8:8" x14ac:dyDescent="0.25">
      <c r="H438" s="106"/>
    </row>
    <row r="439" spans="8:8" x14ac:dyDescent="0.25">
      <c r="H439" s="106"/>
    </row>
    <row r="440" spans="8:8" x14ac:dyDescent="0.25">
      <c r="H440" s="106"/>
    </row>
    <row r="441" spans="8:8" x14ac:dyDescent="0.25">
      <c r="H441" s="106"/>
    </row>
    <row r="442" spans="8:8" x14ac:dyDescent="0.25">
      <c r="H442" s="106"/>
    </row>
    <row r="443" spans="8:8" x14ac:dyDescent="0.25">
      <c r="H443" s="106"/>
    </row>
    <row r="444" spans="8:8" x14ac:dyDescent="0.25">
      <c r="H444" s="106"/>
    </row>
    <row r="445" spans="8:8" x14ac:dyDescent="0.25">
      <c r="H445" s="106"/>
    </row>
    <row r="446" spans="8:8" x14ac:dyDescent="0.25">
      <c r="H446" s="106"/>
    </row>
    <row r="447" spans="8:8" x14ac:dyDescent="0.25">
      <c r="H447" s="106"/>
    </row>
    <row r="448" spans="8:8" x14ac:dyDescent="0.25">
      <c r="H448" s="106"/>
    </row>
    <row r="449" spans="8:8" x14ac:dyDescent="0.25">
      <c r="H449" s="106"/>
    </row>
    <row r="450" spans="8:8" x14ac:dyDescent="0.25">
      <c r="H450" s="106"/>
    </row>
    <row r="451" spans="8:8" x14ac:dyDescent="0.25">
      <c r="H451" s="106"/>
    </row>
    <row r="452" spans="8:8" x14ac:dyDescent="0.25">
      <c r="H452" s="106"/>
    </row>
    <row r="453" spans="8:8" x14ac:dyDescent="0.25">
      <c r="H453" s="106"/>
    </row>
    <row r="454" spans="8:8" x14ac:dyDescent="0.25">
      <c r="H454" s="106"/>
    </row>
    <row r="455" spans="8:8" x14ac:dyDescent="0.25">
      <c r="H455" s="106"/>
    </row>
    <row r="456" spans="8:8" x14ac:dyDescent="0.25">
      <c r="H456" s="106"/>
    </row>
    <row r="457" spans="8:8" x14ac:dyDescent="0.25">
      <c r="H457" s="106"/>
    </row>
    <row r="458" spans="8:8" x14ac:dyDescent="0.25">
      <c r="H458" s="106"/>
    </row>
    <row r="459" spans="8:8" x14ac:dyDescent="0.25">
      <c r="H459" s="106"/>
    </row>
    <row r="460" spans="8:8" x14ac:dyDescent="0.25">
      <c r="H460" s="106"/>
    </row>
    <row r="461" spans="8:8" x14ac:dyDescent="0.25">
      <c r="H461" s="106"/>
    </row>
    <row r="462" spans="8:8" x14ac:dyDescent="0.25">
      <c r="H462" s="106"/>
    </row>
    <row r="463" spans="8:8" x14ac:dyDescent="0.25">
      <c r="H463" s="106"/>
    </row>
    <row r="464" spans="8:8" x14ac:dyDescent="0.25">
      <c r="H464" s="106"/>
    </row>
    <row r="465" spans="8:8" x14ac:dyDescent="0.25">
      <c r="H465" s="106"/>
    </row>
    <row r="466" spans="8:8" x14ac:dyDescent="0.25">
      <c r="H466" s="106"/>
    </row>
    <row r="467" spans="8:8" x14ac:dyDescent="0.25">
      <c r="H467" s="106"/>
    </row>
    <row r="468" spans="8:8" x14ac:dyDescent="0.25">
      <c r="H468" s="106"/>
    </row>
    <row r="469" spans="8:8" x14ac:dyDescent="0.25">
      <c r="H469" s="106"/>
    </row>
    <row r="470" spans="8:8" x14ac:dyDescent="0.25">
      <c r="H470" s="106"/>
    </row>
    <row r="471" spans="8:8" x14ac:dyDescent="0.25">
      <c r="H471" s="106"/>
    </row>
    <row r="472" spans="8:8" x14ac:dyDescent="0.25">
      <c r="H472" s="106"/>
    </row>
    <row r="473" spans="8:8" x14ac:dyDescent="0.25">
      <c r="H473" s="106"/>
    </row>
    <row r="474" spans="8:8" x14ac:dyDescent="0.25">
      <c r="H474" s="106"/>
    </row>
    <row r="475" spans="8:8" x14ac:dyDescent="0.25">
      <c r="H475" s="106"/>
    </row>
    <row r="476" spans="8:8" x14ac:dyDescent="0.25">
      <c r="H476" s="106"/>
    </row>
    <row r="477" spans="8:8" x14ac:dyDescent="0.25">
      <c r="H477" s="106"/>
    </row>
    <row r="478" spans="8:8" x14ac:dyDescent="0.25">
      <c r="H478" s="106"/>
    </row>
    <row r="479" spans="8:8" x14ac:dyDescent="0.25">
      <c r="H479" s="106"/>
    </row>
    <row r="480" spans="8:8" x14ac:dyDescent="0.25">
      <c r="H480" s="106"/>
    </row>
    <row r="481" spans="8:8" x14ac:dyDescent="0.25">
      <c r="H481" s="106"/>
    </row>
    <row r="482" spans="8:8" x14ac:dyDescent="0.25">
      <c r="H482" s="106"/>
    </row>
    <row r="483" spans="8:8" x14ac:dyDescent="0.25">
      <c r="H483" s="106"/>
    </row>
    <row r="484" spans="8:8" x14ac:dyDescent="0.25">
      <c r="H484" s="106"/>
    </row>
  </sheetData>
  <mergeCells count="186">
    <mergeCell ref="D314:W314"/>
    <mergeCell ref="A315:B315"/>
    <mergeCell ref="Y282:Y283"/>
    <mergeCell ref="Z282:Z283"/>
    <mergeCell ref="AA282:AA283"/>
    <mergeCell ref="AB282:AB283"/>
    <mergeCell ref="AC282:AC283"/>
    <mergeCell ref="AC284:AC295"/>
    <mergeCell ref="A280:W280"/>
    <mergeCell ref="A282:A283"/>
    <mergeCell ref="B282:B283"/>
    <mergeCell ref="C282:C283"/>
    <mergeCell ref="D282:W282"/>
    <mergeCell ref="X282:X283"/>
    <mergeCell ref="D272:W272"/>
    <mergeCell ref="A273:B273"/>
    <mergeCell ref="A276:W276"/>
    <mergeCell ref="A277:W277"/>
    <mergeCell ref="A278:W278"/>
    <mergeCell ref="A279:W279"/>
    <mergeCell ref="X240:X241"/>
    <mergeCell ref="Y240:Y241"/>
    <mergeCell ref="Z240:Z241"/>
    <mergeCell ref="AA240:AA241"/>
    <mergeCell ref="AB240:AB241"/>
    <mergeCell ref="AC240:AC241"/>
    <mergeCell ref="A238:W238"/>
    <mergeCell ref="A239:L239"/>
    <mergeCell ref="A240:A241"/>
    <mergeCell ref="B240:B241"/>
    <mergeCell ref="C240:C241"/>
    <mergeCell ref="D240:W240"/>
    <mergeCell ref="D231:W231"/>
    <mergeCell ref="A232:B232"/>
    <mergeCell ref="A234:W234"/>
    <mergeCell ref="A235:W235"/>
    <mergeCell ref="A236:W236"/>
    <mergeCell ref="A237:W237"/>
    <mergeCell ref="X214:X215"/>
    <mergeCell ref="Y214:Y215"/>
    <mergeCell ref="Z214:Z215"/>
    <mergeCell ref="AA214:AA215"/>
    <mergeCell ref="AB214:AB215"/>
    <mergeCell ref="AC214:AC215"/>
    <mergeCell ref="A212:W212"/>
    <mergeCell ref="A213:W213"/>
    <mergeCell ref="A214:A215"/>
    <mergeCell ref="B214:B215"/>
    <mergeCell ref="C214:C215"/>
    <mergeCell ref="D214:W214"/>
    <mergeCell ref="D202:W202"/>
    <mergeCell ref="A203:B203"/>
    <mergeCell ref="A208:W208"/>
    <mergeCell ref="A209:W209"/>
    <mergeCell ref="A210:W210"/>
    <mergeCell ref="A211:W211"/>
    <mergeCell ref="X172:X173"/>
    <mergeCell ref="Y172:Y173"/>
    <mergeCell ref="Z172:Z173"/>
    <mergeCell ref="AA172:AA173"/>
    <mergeCell ref="AB172:AB173"/>
    <mergeCell ref="AC172:AC173"/>
    <mergeCell ref="A167:W167"/>
    <mergeCell ref="A168:W168"/>
    <mergeCell ref="A169:W169"/>
    <mergeCell ref="A170:W170"/>
    <mergeCell ref="A171:W171"/>
    <mergeCell ref="A172:A173"/>
    <mergeCell ref="B172:B173"/>
    <mergeCell ref="C172:C173"/>
    <mergeCell ref="D172:W172"/>
    <mergeCell ref="Z139:Z140"/>
    <mergeCell ref="AA139:AA140"/>
    <mergeCell ref="AB139:AB140"/>
    <mergeCell ref="AC139:AC140"/>
    <mergeCell ref="A163:B163"/>
    <mergeCell ref="A166:W166"/>
    <mergeCell ref="A139:A140"/>
    <mergeCell ref="B139:B140"/>
    <mergeCell ref="C139:C140"/>
    <mergeCell ref="D139:W139"/>
    <mergeCell ref="X139:X140"/>
    <mergeCell ref="Y139:Y140"/>
    <mergeCell ref="A133:W133"/>
    <mergeCell ref="A134:W134"/>
    <mergeCell ref="A135:W135"/>
    <mergeCell ref="A136:W136"/>
    <mergeCell ref="A137:W137"/>
    <mergeCell ref="A138:W138"/>
    <mergeCell ref="Y92:Y93"/>
    <mergeCell ref="Z92:Z93"/>
    <mergeCell ref="AA92:AA93"/>
    <mergeCell ref="AB92:AB93"/>
    <mergeCell ref="AC92:AC93"/>
    <mergeCell ref="A130:B130"/>
    <mergeCell ref="A91:W91"/>
    <mergeCell ref="A92:A93"/>
    <mergeCell ref="B92:B93"/>
    <mergeCell ref="C92:C93"/>
    <mergeCell ref="D92:W92"/>
    <mergeCell ref="X92:X93"/>
    <mergeCell ref="D83:W83"/>
    <mergeCell ref="A84:B84"/>
    <mergeCell ref="A87:W87"/>
    <mergeCell ref="A88:W88"/>
    <mergeCell ref="A89:W89"/>
    <mergeCell ref="A90:W90"/>
    <mergeCell ref="X65:X66"/>
    <mergeCell ref="Y65:Y66"/>
    <mergeCell ref="Z65:Z66"/>
    <mergeCell ref="AA65:AA66"/>
    <mergeCell ref="AB65:AB66"/>
    <mergeCell ref="AC65:AC66"/>
    <mergeCell ref="A60:W60"/>
    <mergeCell ref="A61:W61"/>
    <mergeCell ref="A62:W62"/>
    <mergeCell ref="A63:W63"/>
    <mergeCell ref="A64:W64"/>
    <mergeCell ref="A65:A66"/>
    <mergeCell ref="B65:B66"/>
    <mergeCell ref="C65:C66"/>
    <mergeCell ref="D65:W65"/>
    <mergeCell ref="Z33:Z34"/>
    <mergeCell ref="AA33:AA34"/>
    <mergeCell ref="AB33:AB34"/>
    <mergeCell ref="AC33:AC34"/>
    <mergeCell ref="A56:B56"/>
    <mergeCell ref="A59:W59"/>
    <mergeCell ref="A33:A34"/>
    <mergeCell ref="B33:B34"/>
    <mergeCell ref="C33:C34"/>
    <mergeCell ref="D33:W33"/>
    <mergeCell ref="X33:X34"/>
    <mergeCell ref="Y33:Y34"/>
    <mergeCell ref="A28:W28"/>
    <mergeCell ref="A29:W29"/>
    <mergeCell ref="A30:W30"/>
    <mergeCell ref="A31:W31"/>
    <mergeCell ref="A32:W32"/>
    <mergeCell ref="W20:W21"/>
    <mergeCell ref="A22:A23"/>
    <mergeCell ref="B22:B23"/>
    <mergeCell ref="C22:C23"/>
    <mergeCell ref="D22:W23"/>
    <mergeCell ref="A24:B24"/>
    <mergeCell ref="A20:A21"/>
    <mergeCell ref="B20:B21"/>
    <mergeCell ref="C20:C21"/>
    <mergeCell ref="D20:D21"/>
    <mergeCell ref="G20:G21"/>
    <mergeCell ref="J20:J21"/>
    <mergeCell ref="M20:M21"/>
    <mergeCell ref="V20:V21"/>
    <mergeCell ref="A27:W27"/>
    <mergeCell ref="M16:M17"/>
    <mergeCell ref="V16:V17"/>
    <mergeCell ref="W16:W17"/>
    <mergeCell ref="A18:A19"/>
    <mergeCell ref="B18:B19"/>
    <mergeCell ref="C18:C19"/>
    <mergeCell ref="D18:D19"/>
    <mergeCell ref="G18:G19"/>
    <mergeCell ref="J18:J19"/>
    <mergeCell ref="M18:M19"/>
    <mergeCell ref="A16:A17"/>
    <mergeCell ref="B16:B17"/>
    <mergeCell ref="C16:C17"/>
    <mergeCell ref="D16:D17"/>
    <mergeCell ref="G16:G17"/>
    <mergeCell ref="J16:J17"/>
    <mergeCell ref="V18:V19"/>
    <mergeCell ref="W18:W19"/>
    <mergeCell ref="X6:X7"/>
    <mergeCell ref="Y6:Y7"/>
    <mergeCell ref="Z6:Z7"/>
    <mergeCell ref="AA6:AA7"/>
    <mergeCell ref="AB6:AB7"/>
    <mergeCell ref="AC6:AC7"/>
    <mergeCell ref="A1:W1"/>
    <mergeCell ref="A2:W2"/>
    <mergeCell ref="A3:W3"/>
    <mergeCell ref="A4:W4"/>
    <mergeCell ref="A5:W5"/>
    <mergeCell ref="A6:B7"/>
    <mergeCell ref="C6:C7"/>
    <mergeCell ref="D6:W6"/>
  </mergeCells>
  <printOptions horizontalCentered="1" verticalCentered="1"/>
  <pageMargins left="0.70866141732283472" right="0.70866141732283472" top="0.74803149606299213" bottom="0.74803149606299213" header="0.31496062992125984" footer="0.31496062992125984"/>
  <pageSetup paperSize="9" scale="6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DETALLE</vt:lpstr>
      <vt:lpstr>CUADRO EVALUACION</vt:lpstr>
      <vt:lpstr>DETALLE!Títulos_a_imprimir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Jackelin Fernandez</dc:creator>
  <cp:lastModifiedBy>Jackelin Fernandez</cp:lastModifiedBy>
  <cp:lastPrinted>2016-01-28T13:44:05Z</cp:lastPrinted>
  <dcterms:created xsi:type="dcterms:W3CDTF">2016-01-27T20:59:29Z</dcterms:created>
  <dcterms:modified xsi:type="dcterms:W3CDTF">2017-04-17T16:35:37Z</dcterms:modified>
</cp:coreProperties>
</file>