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defaultThemeVersion="124226"/>
  <mc:AlternateContent xmlns:mc="http://schemas.openxmlformats.org/markup-compatibility/2006">
    <mc:Choice Requires="x15">
      <x15ac:absPath xmlns:x15ac="http://schemas.microsoft.com/office/spreadsheetml/2010/11/ac" url="M:\Planificacion\Jacqueline\JACQUELINE\Información Planes Institucionales\EVALUACION PLAN DE DESARROLLO MUNICIPAL LARGO PLAZO\"/>
    </mc:Choice>
  </mc:AlternateContent>
  <bookViews>
    <workbookView xWindow="360" yWindow="330" windowWidth="18675" windowHeight="11535" activeTab="1"/>
  </bookViews>
  <sheets>
    <sheet name="DETALLE" sheetId="1" r:id="rId1"/>
    <sheet name="eval" sheetId="2" r:id="rId2"/>
    <sheet name="Hoja3" sheetId="3" state="hidden" r:id="rId3"/>
  </sheets>
  <definedNames>
    <definedName name="_xlnm.Print_Titles" localSheetId="0">DETALLE!$1:$7</definedName>
  </definedNames>
  <calcPr calcId="171027"/>
</workbook>
</file>

<file path=xl/calcChain.xml><?xml version="1.0" encoding="utf-8"?>
<calcChain xmlns="http://schemas.openxmlformats.org/spreadsheetml/2006/main">
  <c r="G254" i="2" l="1"/>
  <c r="G285" i="2" s="1"/>
  <c r="G14" i="2" s="1"/>
  <c r="C327" i="2"/>
  <c r="S324" i="2"/>
  <c r="S323" i="2"/>
  <c r="S322" i="2"/>
  <c r="S321" i="2"/>
  <c r="S318" i="2"/>
  <c r="L317" i="2"/>
  <c r="K317" i="2"/>
  <c r="J317" i="2"/>
  <c r="G317" i="2"/>
  <c r="D317" i="2"/>
  <c r="S316" i="2"/>
  <c r="S315" i="2"/>
  <c r="S314" i="2"/>
  <c r="S313" i="2"/>
  <c r="S312" i="2"/>
  <c r="S311" i="2"/>
  <c r="R310" i="2"/>
  <c r="Q310" i="2"/>
  <c r="P310" i="2"/>
  <c r="O310" i="2"/>
  <c r="N310" i="2"/>
  <c r="M310" i="2"/>
  <c r="L310" i="2"/>
  <c r="K310" i="2"/>
  <c r="J310" i="2"/>
  <c r="G310" i="2"/>
  <c r="D310" i="2"/>
  <c r="S309" i="2"/>
  <c r="S308" i="2"/>
  <c r="S307" i="2"/>
  <c r="H307" i="2"/>
  <c r="I307" i="2" s="1"/>
  <c r="E307" i="2"/>
  <c r="F307" i="2" s="1"/>
  <c r="R306" i="2"/>
  <c r="Q306" i="2"/>
  <c r="P306" i="2"/>
  <c r="O306" i="2"/>
  <c r="N306" i="2"/>
  <c r="M306" i="2"/>
  <c r="L306" i="2"/>
  <c r="L327" i="2" s="1"/>
  <c r="L15" i="2" s="1"/>
  <c r="K306" i="2"/>
  <c r="K327" i="2" s="1"/>
  <c r="K15" i="2" s="1"/>
  <c r="J306" i="2"/>
  <c r="J327" i="2" s="1"/>
  <c r="J15" i="2" s="1"/>
  <c r="G306" i="2"/>
  <c r="D306" i="2"/>
  <c r="S306" i="2" s="1"/>
  <c r="S305" i="2"/>
  <c r="F305" i="2"/>
  <c r="S304" i="2"/>
  <c r="F304" i="2"/>
  <c r="S303" i="2"/>
  <c r="H303" i="2"/>
  <c r="I303" i="2" s="1"/>
  <c r="E303" i="2"/>
  <c r="E302" i="2" s="1"/>
  <c r="F302" i="2" s="1"/>
  <c r="H302" i="2"/>
  <c r="G302" i="2"/>
  <c r="D302" i="2"/>
  <c r="S301" i="2"/>
  <c r="F301" i="2"/>
  <c r="S300" i="2"/>
  <c r="F300" i="2"/>
  <c r="S299" i="2"/>
  <c r="F299" i="2"/>
  <c r="S298" i="2"/>
  <c r="F298" i="2"/>
  <c r="S297" i="2"/>
  <c r="H297" i="2"/>
  <c r="I297" i="2" s="1"/>
  <c r="E297" i="2"/>
  <c r="F297" i="2" s="1"/>
  <c r="R296" i="2"/>
  <c r="R327" i="2" s="1"/>
  <c r="R15" i="2" s="1"/>
  <c r="Q296" i="2"/>
  <c r="Q327" i="2" s="1"/>
  <c r="Q15" i="2" s="1"/>
  <c r="P296" i="2"/>
  <c r="P327" i="2" s="1"/>
  <c r="P15" i="2" s="1"/>
  <c r="O296" i="2"/>
  <c r="N296" i="2"/>
  <c r="N327" i="2" s="1"/>
  <c r="N15" i="2" s="1"/>
  <c r="M296" i="2"/>
  <c r="M327" i="2" s="1"/>
  <c r="M15" i="2" s="1"/>
  <c r="G296" i="2"/>
  <c r="E296" i="2"/>
  <c r="D296" i="2"/>
  <c r="C285" i="2"/>
  <c r="S282" i="2"/>
  <c r="S281" i="2"/>
  <c r="S280" i="2"/>
  <c r="S279" i="2"/>
  <c r="S276" i="2"/>
  <c r="H276" i="2"/>
  <c r="I276" i="2" s="1"/>
  <c r="E276" i="2"/>
  <c r="F276" i="2" s="1"/>
  <c r="L275" i="2"/>
  <c r="K275" i="2"/>
  <c r="J275" i="2"/>
  <c r="I275" i="2"/>
  <c r="H275" i="2"/>
  <c r="G275" i="2"/>
  <c r="E275" i="2"/>
  <c r="F275" i="2" s="1"/>
  <c r="D275" i="2"/>
  <c r="S274" i="2"/>
  <c r="I274" i="2"/>
  <c r="F274" i="2"/>
  <c r="S273" i="2"/>
  <c r="I273" i="2"/>
  <c r="F273" i="2"/>
  <c r="S272" i="2"/>
  <c r="I272" i="2"/>
  <c r="S271" i="2"/>
  <c r="I271" i="2"/>
  <c r="S270" i="2"/>
  <c r="I270" i="2"/>
  <c r="S269" i="2"/>
  <c r="I269" i="2"/>
  <c r="F269" i="2"/>
  <c r="R268" i="2"/>
  <c r="Q268" i="2"/>
  <c r="P268" i="2"/>
  <c r="O268" i="2"/>
  <c r="N268" i="2"/>
  <c r="M268" i="2"/>
  <c r="L268" i="2"/>
  <c r="K268" i="2"/>
  <c r="J268" i="2"/>
  <c r="H268" i="2"/>
  <c r="G268" i="2"/>
  <c r="E268" i="2"/>
  <c r="D268" i="2"/>
  <c r="S267" i="2"/>
  <c r="I267" i="2"/>
  <c r="S266" i="2"/>
  <c r="I266" i="2"/>
  <c r="F266" i="2"/>
  <c r="S265" i="2"/>
  <c r="I265" i="2"/>
  <c r="R264" i="2"/>
  <c r="Q264" i="2"/>
  <c r="P264" i="2"/>
  <c r="O264" i="2"/>
  <c r="N264" i="2"/>
  <c r="M264" i="2"/>
  <c r="L264" i="2"/>
  <c r="K264" i="2"/>
  <c r="J264" i="2"/>
  <c r="H264" i="2"/>
  <c r="G264" i="2"/>
  <c r="E264" i="2"/>
  <c r="D264" i="2"/>
  <c r="S264" i="2" s="1"/>
  <c r="S263" i="2"/>
  <c r="I263" i="2"/>
  <c r="S262" i="2"/>
  <c r="I262" i="2"/>
  <c r="S261" i="2"/>
  <c r="I261" i="2"/>
  <c r="S260" i="2"/>
  <c r="H260" i="2"/>
  <c r="I260" i="2" s="1"/>
  <c r="G260" i="2"/>
  <c r="S259" i="2"/>
  <c r="I259" i="2"/>
  <c r="F259" i="2"/>
  <c r="S258" i="2"/>
  <c r="I258" i="2"/>
  <c r="F258" i="2"/>
  <c r="S257" i="2"/>
  <c r="I257" i="2"/>
  <c r="S256" i="2"/>
  <c r="I256" i="2"/>
  <c r="S255" i="2"/>
  <c r="H255" i="2"/>
  <c r="I255" i="2" s="1"/>
  <c r="E255" i="2"/>
  <c r="F255" i="2" s="1"/>
  <c r="R254" i="2"/>
  <c r="Q254" i="2"/>
  <c r="Q285" i="2" s="1"/>
  <c r="Q14" i="2" s="1"/>
  <c r="P254" i="2"/>
  <c r="O254" i="2"/>
  <c r="N254" i="2"/>
  <c r="N285" i="2" s="1"/>
  <c r="N14" i="2" s="1"/>
  <c r="M254" i="2"/>
  <c r="M285" i="2" s="1"/>
  <c r="M14" i="2" s="1"/>
  <c r="L254" i="2"/>
  <c r="K254" i="2"/>
  <c r="J254" i="2"/>
  <c r="E254" i="2"/>
  <c r="D254" i="2"/>
  <c r="D285" i="2" s="1"/>
  <c r="F244" i="2"/>
  <c r="E244" i="2"/>
  <c r="S242" i="2"/>
  <c r="S241" i="2"/>
  <c r="S240" i="2"/>
  <c r="I240" i="2"/>
  <c r="S239" i="2"/>
  <c r="I239" i="2"/>
  <c r="S238" i="2"/>
  <c r="I238" i="2"/>
  <c r="R237" i="2"/>
  <c r="Q237" i="2"/>
  <c r="P237" i="2"/>
  <c r="O237" i="2"/>
  <c r="N237" i="2"/>
  <c r="M237" i="2"/>
  <c r="L237" i="2"/>
  <c r="K237" i="2"/>
  <c r="J237" i="2"/>
  <c r="H237" i="2"/>
  <c r="G237" i="2"/>
  <c r="D237" i="2"/>
  <c r="S236" i="2"/>
  <c r="I236" i="2"/>
  <c r="S235" i="2"/>
  <c r="I235" i="2"/>
  <c r="S234" i="2"/>
  <c r="I234" i="2"/>
  <c r="S233" i="2"/>
  <c r="I233" i="2"/>
  <c r="R232" i="2"/>
  <c r="Q232" i="2"/>
  <c r="P232" i="2"/>
  <c r="O232" i="2"/>
  <c r="N232" i="2"/>
  <c r="M232" i="2"/>
  <c r="L232" i="2"/>
  <c r="K232" i="2"/>
  <c r="J232" i="2"/>
  <c r="H232" i="2"/>
  <c r="I232" i="2" s="1"/>
  <c r="G232" i="2"/>
  <c r="D232" i="2"/>
  <c r="S231" i="2"/>
  <c r="S230" i="2"/>
  <c r="I230" i="2"/>
  <c r="S229" i="2"/>
  <c r="I229" i="2"/>
  <c r="R228" i="2"/>
  <c r="R244" i="2" s="1"/>
  <c r="R13" i="2" s="1"/>
  <c r="Q228" i="2"/>
  <c r="P228" i="2"/>
  <c r="O228" i="2"/>
  <c r="O244" i="2" s="1"/>
  <c r="O13" i="2" s="1"/>
  <c r="N228" i="2"/>
  <c r="N244" i="2" s="1"/>
  <c r="N13" i="2" s="1"/>
  <c r="M228" i="2"/>
  <c r="M244" i="2" s="1"/>
  <c r="M13" i="2" s="1"/>
  <c r="L228" i="2"/>
  <c r="K228" i="2"/>
  <c r="K244" i="2" s="1"/>
  <c r="K13" i="2" s="1"/>
  <c r="J228" i="2"/>
  <c r="J244" i="2" s="1"/>
  <c r="J13" i="2" s="1"/>
  <c r="H228" i="2"/>
  <c r="G228" i="2"/>
  <c r="D228" i="2"/>
  <c r="S213" i="2"/>
  <c r="S212" i="2"/>
  <c r="S211" i="2"/>
  <c r="S210" i="2"/>
  <c r="S209" i="2"/>
  <c r="S208" i="2"/>
  <c r="S207" i="2"/>
  <c r="S206" i="2"/>
  <c r="S205" i="2"/>
  <c r="S204" i="2"/>
  <c r="S203" i="2"/>
  <c r="I203" i="2"/>
  <c r="S202" i="2"/>
  <c r="I202" i="2"/>
  <c r="S201" i="2"/>
  <c r="I201" i="2"/>
  <c r="R200" i="2"/>
  <c r="Q200" i="2"/>
  <c r="P200" i="2"/>
  <c r="O200" i="2"/>
  <c r="N200" i="2"/>
  <c r="M200" i="2"/>
  <c r="L200" i="2"/>
  <c r="K200" i="2"/>
  <c r="J200" i="2"/>
  <c r="H200" i="2"/>
  <c r="I200" i="2" s="1"/>
  <c r="G200" i="2"/>
  <c r="E200" i="2"/>
  <c r="D200" i="2"/>
  <c r="S199" i="2"/>
  <c r="I199" i="2"/>
  <c r="S198" i="2"/>
  <c r="I198" i="2"/>
  <c r="S197" i="2"/>
  <c r="I197" i="2"/>
  <c r="R196" i="2"/>
  <c r="Q196" i="2"/>
  <c r="P196" i="2"/>
  <c r="O196" i="2"/>
  <c r="N196" i="2"/>
  <c r="M196" i="2"/>
  <c r="L196" i="2"/>
  <c r="K196" i="2"/>
  <c r="J196" i="2"/>
  <c r="H196" i="2"/>
  <c r="G196" i="2"/>
  <c r="E196" i="2"/>
  <c r="D196" i="2"/>
  <c r="S195" i="2"/>
  <c r="I195" i="2"/>
  <c r="E195" i="2"/>
  <c r="F195" i="2" s="1"/>
  <c r="S194" i="2"/>
  <c r="I194" i="2"/>
  <c r="F194" i="2"/>
  <c r="S193" i="2"/>
  <c r="I193" i="2"/>
  <c r="F193" i="2"/>
  <c r="S192" i="2"/>
  <c r="I192" i="2"/>
  <c r="S191" i="2"/>
  <c r="I191" i="2"/>
  <c r="R190" i="2"/>
  <c r="Q190" i="2"/>
  <c r="P190" i="2"/>
  <c r="O190" i="2"/>
  <c r="N190" i="2"/>
  <c r="M190" i="2"/>
  <c r="L190" i="2"/>
  <c r="K190" i="2"/>
  <c r="J190" i="2"/>
  <c r="H190" i="2"/>
  <c r="I190" i="2" s="1"/>
  <c r="G190" i="2"/>
  <c r="E190" i="2"/>
  <c r="F190" i="2" s="1"/>
  <c r="D190" i="2"/>
  <c r="S189" i="2"/>
  <c r="I189" i="2"/>
  <c r="S188" i="2"/>
  <c r="I188" i="2"/>
  <c r="F188" i="2"/>
  <c r="S187" i="2"/>
  <c r="I187" i="2"/>
  <c r="R186" i="2"/>
  <c r="Q186" i="2"/>
  <c r="P186" i="2"/>
  <c r="O186" i="2"/>
  <c r="O215" i="2" s="1"/>
  <c r="O12" i="2" s="1"/>
  <c r="N186" i="2"/>
  <c r="M186" i="2"/>
  <c r="L186" i="2"/>
  <c r="K186" i="2"/>
  <c r="K215" i="2" s="1"/>
  <c r="K12" i="2" s="1"/>
  <c r="J186" i="2"/>
  <c r="H186" i="2"/>
  <c r="G186" i="2"/>
  <c r="E186" i="2"/>
  <c r="E215" i="2" s="1"/>
  <c r="D186" i="2"/>
  <c r="S174" i="2"/>
  <c r="S173" i="2"/>
  <c r="S172" i="2"/>
  <c r="S171" i="2"/>
  <c r="S170" i="2"/>
  <c r="S169" i="2"/>
  <c r="S168" i="2"/>
  <c r="S167" i="2"/>
  <c r="S166" i="2"/>
  <c r="I166" i="2"/>
  <c r="F166" i="2"/>
  <c r="S165" i="2"/>
  <c r="I165" i="2"/>
  <c r="R164" i="2"/>
  <c r="Q164" i="2"/>
  <c r="P164" i="2"/>
  <c r="O164" i="2"/>
  <c r="N164" i="2"/>
  <c r="M164" i="2"/>
  <c r="L164" i="2"/>
  <c r="K164" i="2"/>
  <c r="J164" i="2"/>
  <c r="I164" i="2"/>
  <c r="H164" i="2"/>
  <c r="G164" i="2"/>
  <c r="E164" i="2"/>
  <c r="D164" i="2"/>
  <c r="S163" i="2"/>
  <c r="I163" i="2"/>
  <c r="S162" i="2"/>
  <c r="I162" i="2"/>
  <c r="F162" i="2"/>
  <c r="S161" i="2"/>
  <c r="I161" i="2"/>
  <c r="F161" i="2"/>
  <c r="S160" i="2"/>
  <c r="I160" i="2"/>
  <c r="F160" i="2"/>
  <c r="S159" i="2"/>
  <c r="I159" i="2"/>
  <c r="F159" i="2"/>
  <c r="R158" i="2"/>
  <c r="Q158" i="2"/>
  <c r="P158" i="2"/>
  <c r="O158" i="2"/>
  <c r="N158" i="2"/>
  <c r="M158" i="2"/>
  <c r="L158" i="2"/>
  <c r="K158" i="2"/>
  <c r="J158" i="2"/>
  <c r="H158" i="2"/>
  <c r="I158" i="2" s="1"/>
  <c r="G158" i="2"/>
  <c r="E158" i="2"/>
  <c r="D158" i="2"/>
  <c r="S157" i="2"/>
  <c r="I157" i="2"/>
  <c r="F157" i="2"/>
  <c r="S156" i="2"/>
  <c r="I156" i="2"/>
  <c r="F156" i="2"/>
  <c r="S155" i="2"/>
  <c r="I155" i="2"/>
  <c r="S154" i="2"/>
  <c r="I154" i="2"/>
  <c r="F154" i="2"/>
  <c r="R153" i="2"/>
  <c r="Q153" i="2"/>
  <c r="P153" i="2"/>
  <c r="P175" i="2" s="1"/>
  <c r="P11" i="2" s="1"/>
  <c r="O153" i="2"/>
  <c r="O175" i="2" s="1"/>
  <c r="O11" i="2" s="1"/>
  <c r="N153" i="2"/>
  <c r="N175" i="2" s="1"/>
  <c r="N11" i="2" s="1"/>
  <c r="M153" i="2"/>
  <c r="M175" i="2" s="1"/>
  <c r="M11" i="2" s="1"/>
  <c r="L153" i="2"/>
  <c r="L175" i="2" s="1"/>
  <c r="L11" i="2" s="1"/>
  <c r="K153" i="2"/>
  <c r="J153" i="2"/>
  <c r="I153" i="2"/>
  <c r="H153" i="2"/>
  <c r="G153" i="2"/>
  <c r="G175" i="2" s="1"/>
  <c r="G11" i="2" s="1"/>
  <c r="E153" i="2"/>
  <c r="E175" i="2" s="1"/>
  <c r="D153" i="2"/>
  <c r="S153" i="2" s="1"/>
  <c r="S140" i="2"/>
  <c r="S139" i="2"/>
  <c r="S138" i="2"/>
  <c r="S137" i="2"/>
  <c r="S136" i="2"/>
  <c r="S135" i="2"/>
  <c r="S134" i="2"/>
  <c r="S133" i="2"/>
  <c r="S132" i="2"/>
  <c r="S131" i="2"/>
  <c r="S130" i="2"/>
  <c r="S129" i="2"/>
  <c r="S128" i="2"/>
  <c r="S127" i="2"/>
  <c r="S126" i="2"/>
  <c r="S125" i="2"/>
  <c r="S124" i="2"/>
  <c r="S123" i="2"/>
  <c r="S122" i="2"/>
  <c r="S121" i="2"/>
  <c r="S120" i="2"/>
  <c r="I120" i="2"/>
  <c r="F120" i="2"/>
  <c r="S119" i="2"/>
  <c r="I119" i="2"/>
  <c r="F119" i="2"/>
  <c r="S118" i="2"/>
  <c r="H118" i="2"/>
  <c r="I118" i="2" s="1"/>
  <c r="F118" i="2"/>
  <c r="L117" i="2"/>
  <c r="K117" i="2"/>
  <c r="J117" i="2"/>
  <c r="S117" i="2" s="1"/>
  <c r="G117" i="2"/>
  <c r="E117" i="2"/>
  <c r="F117" i="2" s="1"/>
  <c r="D117" i="2"/>
  <c r="S116" i="2"/>
  <c r="I116" i="2"/>
  <c r="R115" i="2"/>
  <c r="Q115" i="2"/>
  <c r="P115" i="2"/>
  <c r="O115" i="2"/>
  <c r="N115" i="2"/>
  <c r="M115" i="2"/>
  <c r="L115" i="2"/>
  <c r="S114" i="2"/>
  <c r="I114" i="2"/>
  <c r="F114" i="2"/>
  <c r="S113" i="2"/>
  <c r="I113" i="2"/>
  <c r="S112" i="2"/>
  <c r="I112" i="2"/>
  <c r="S111" i="2"/>
  <c r="I111" i="2"/>
  <c r="R110" i="2"/>
  <c r="Q110" i="2"/>
  <c r="P110" i="2"/>
  <c r="O110" i="2"/>
  <c r="N110" i="2"/>
  <c r="M110" i="2"/>
  <c r="L110" i="2"/>
  <c r="K110" i="2"/>
  <c r="J110" i="2"/>
  <c r="H110" i="2"/>
  <c r="I110" i="2" s="1"/>
  <c r="G110" i="2"/>
  <c r="E110" i="2"/>
  <c r="D110" i="2"/>
  <c r="S109" i="2"/>
  <c r="I109" i="2"/>
  <c r="S108" i="2"/>
  <c r="I108" i="2"/>
  <c r="S107" i="2"/>
  <c r="I107" i="2"/>
  <c r="R106" i="2"/>
  <c r="Q106" i="2"/>
  <c r="P106" i="2"/>
  <c r="P142" i="2" s="1"/>
  <c r="P10" i="2" s="1"/>
  <c r="O106" i="2"/>
  <c r="N106" i="2"/>
  <c r="N142" i="2" s="1"/>
  <c r="N10" i="2" s="1"/>
  <c r="M106" i="2"/>
  <c r="L106" i="2"/>
  <c r="K106" i="2"/>
  <c r="J106" i="2"/>
  <c r="H106" i="2"/>
  <c r="G106" i="2"/>
  <c r="E106" i="2"/>
  <c r="D106" i="2"/>
  <c r="D142" i="2" s="1"/>
  <c r="S93" i="2"/>
  <c r="I93" i="2"/>
  <c r="S92" i="2"/>
  <c r="I92" i="2"/>
  <c r="R91" i="2"/>
  <c r="Q91" i="2"/>
  <c r="P91" i="2"/>
  <c r="O91" i="2"/>
  <c r="N91" i="2"/>
  <c r="M91" i="2"/>
  <c r="L91" i="2"/>
  <c r="K91" i="2"/>
  <c r="J91" i="2"/>
  <c r="H91" i="2"/>
  <c r="G91" i="2"/>
  <c r="I91" i="2" s="1"/>
  <c r="E91" i="2"/>
  <c r="D91" i="2"/>
  <c r="R90" i="2"/>
  <c r="Q90" i="2"/>
  <c r="Q85" i="2" s="1"/>
  <c r="P90" i="2"/>
  <c r="P85" i="2" s="1"/>
  <c r="O90" i="2"/>
  <c r="O85" i="2" s="1"/>
  <c r="N90" i="2"/>
  <c r="M90" i="2"/>
  <c r="M85" i="2" s="1"/>
  <c r="L90" i="2"/>
  <c r="L85" i="2" s="1"/>
  <c r="K90" i="2"/>
  <c r="S90" i="2" s="1"/>
  <c r="I90" i="2"/>
  <c r="S89" i="2"/>
  <c r="I89" i="2"/>
  <c r="S88" i="2"/>
  <c r="I88" i="2"/>
  <c r="S87" i="2"/>
  <c r="I87" i="2"/>
  <c r="S86" i="2"/>
  <c r="I86" i="2"/>
  <c r="R85" i="2"/>
  <c r="N85" i="2"/>
  <c r="J85" i="2"/>
  <c r="H85" i="2"/>
  <c r="G85" i="2"/>
  <c r="E85" i="2"/>
  <c r="D85" i="2"/>
  <c r="S84" i="2"/>
  <c r="I84" i="2"/>
  <c r="S83" i="2"/>
  <c r="I83" i="2"/>
  <c r="S82" i="2"/>
  <c r="I82" i="2"/>
  <c r="F82" i="2"/>
  <c r="R81" i="2"/>
  <c r="Q81" i="2"/>
  <c r="Q96" i="2" s="1"/>
  <c r="Q9" i="2" s="1"/>
  <c r="P81" i="2"/>
  <c r="O81" i="2"/>
  <c r="N81" i="2"/>
  <c r="M81" i="2"/>
  <c r="M96" i="2" s="1"/>
  <c r="M9" i="2" s="1"/>
  <c r="L81" i="2"/>
  <c r="K81" i="2"/>
  <c r="J81" i="2"/>
  <c r="H81" i="2"/>
  <c r="G81" i="2"/>
  <c r="E81" i="2"/>
  <c r="D81" i="2"/>
  <c r="S80" i="2"/>
  <c r="I80" i="2"/>
  <c r="S79" i="2"/>
  <c r="I79" i="2"/>
  <c r="F66" i="2"/>
  <c r="S66" i="2" s="1"/>
  <c r="F65" i="2"/>
  <c r="S65" i="2" s="1"/>
  <c r="F64" i="2"/>
  <c r="F63" i="2"/>
  <c r="F62" i="2"/>
  <c r="S62" i="2" s="1"/>
  <c r="S61" i="2"/>
  <c r="F61" i="2"/>
  <c r="F60" i="2"/>
  <c r="F59" i="2"/>
  <c r="S59" i="2" s="1"/>
  <c r="F58" i="2"/>
  <c r="S58" i="2" s="1"/>
  <c r="F57" i="2"/>
  <c r="S57" i="2" s="1"/>
  <c r="F56" i="2"/>
  <c r="S56" i="2" s="1"/>
  <c r="S55" i="2"/>
  <c r="I55" i="2"/>
  <c r="S54" i="2"/>
  <c r="H54" i="2"/>
  <c r="I54" i="2" s="1"/>
  <c r="S53" i="2"/>
  <c r="I53" i="2"/>
  <c r="F53" i="2"/>
  <c r="S52" i="2"/>
  <c r="I52" i="2"/>
  <c r="S51" i="2"/>
  <c r="H51" i="2"/>
  <c r="I51" i="2" s="1"/>
  <c r="R50" i="2"/>
  <c r="Q50" i="2"/>
  <c r="P50" i="2"/>
  <c r="O50" i="2"/>
  <c r="N50" i="2"/>
  <c r="M50" i="2"/>
  <c r="L50" i="2"/>
  <c r="K50" i="2"/>
  <c r="J50" i="2"/>
  <c r="H50" i="2"/>
  <c r="G50" i="2"/>
  <c r="E50" i="2"/>
  <c r="D50" i="2"/>
  <c r="S49" i="2"/>
  <c r="I49" i="2"/>
  <c r="F49" i="2"/>
  <c r="S48" i="2"/>
  <c r="I48" i="2"/>
  <c r="H48" i="2"/>
  <c r="R47" i="2"/>
  <c r="Q47" i="2"/>
  <c r="P47" i="2"/>
  <c r="O47" i="2"/>
  <c r="N47" i="2"/>
  <c r="M47" i="2"/>
  <c r="L47" i="2"/>
  <c r="K47" i="2"/>
  <c r="J47" i="2"/>
  <c r="H47" i="2"/>
  <c r="G47" i="2"/>
  <c r="S47" i="2" s="1"/>
  <c r="E47" i="2"/>
  <c r="F47" i="2" s="1"/>
  <c r="D47" i="2"/>
  <c r="S46" i="2"/>
  <c r="I46" i="2"/>
  <c r="F46" i="2"/>
  <c r="S45" i="2"/>
  <c r="H45" i="2"/>
  <c r="H40" i="2" s="1"/>
  <c r="E45" i="2"/>
  <c r="F45" i="2" s="1"/>
  <c r="S44" i="2"/>
  <c r="I44" i="2"/>
  <c r="F44" i="2"/>
  <c r="S43" i="2"/>
  <c r="I43" i="2"/>
  <c r="F43" i="2"/>
  <c r="S42" i="2"/>
  <c r="I42" i="2"/>
  <c r="S41" i="2"/>
  <c r="I41" i="2"/>
  <c r="F41" i="2"/>
  <c r="R40" i="2"/>
  <c r="Q40" i="2"/>
  <c r="P40" i="2"/>
  <c r="O40" i="2"/>
  <c r="N40" i="2"/>
  <c r="M40" i="2"/>
  <c r="L40" i="2"/>
  <c r="K40" i="2"/>
  <c r="J40" i="2"/>
  <c r="G40" i="2"/>
  <c r="E40" i="2"/>
  <c r="D40" i="2"/>
  <c r="S39" i="2"/>
  <c r="I39" i="2"/>
  <c r="S38" i="2"/>
  <c r="I38" i="2"/>
  <c r="R37" i="2"/>
  <c r="R35" i="2" s="1"/>
  <c r="Q37" i="2"/>
  <c r="Q35" i="2" s="1"/>
  <c r="Q68" i="2" s="1"/>
  <c r="Q8" i="2" s="1"/>
  <c r="P37" i="2"/>
  <c r="P35" i="2" s="1"/>
  <c r="P68" i="2" s="1"/>
  <c r="P8" i="2" s="1"/>
  <c r="O37" i="2"/>
  <c r="O35" i="2" s="1"/>
  <c r="O68" i="2" s="1"/>
  <c r="O8" i="2" s="1"/>
  <c r="N37" i="2"/>
  <c r="N35" i="2" s="1"/>
  <c r="M37" i="2"/>
  <c r="L37" i="2"/>
  <c r="L35" i="2" s="1"/>
  <c r="L68" i="2" s="1"/>
  <c r="L8" i="2" s="1"/>
  <c r="K37" i="2"/>
  <c r="I37" i="2"/>
  <c r="L36" i="2"/>
  <c r="K36" i="2"/>
  <c r="K35" i="2" s="1"/>
  <c r="K68" i="2" s="1"/>
  <c r="K8" i="2" s="1"/>
  <c r="J36" i="2"/>
  <c r="J35" i="2" s="1"/>
  <c r="J68" i="2" s="1"/>
  <c r="J8" i="2" s="1"/>
  <c r="I36" i="2"/>
  <c r="M35" i="2"/>
  <c r="I35" i="2"/>
  <c r="H35" i="2"/>
  <c r="G35" i="2"/>
  <c r="E35" i="2"/>
  <c r="D35" i="2"/>
  <c r="C24" i="2"/>
  <c r="S20" i="2"/>
  <c r="S18" i="2"/>
  <c r="S16" i="2"/>
  <c r="G96" i="2" l="1"/>
  <c r="G9" i="2" s="1"/>
  <c r="S35" i="2"/>
  <c r="H96" i="2"/>
  <c r="J142" i="2"/>
  <c r="J10" i="2" s="1"/>
  <c r="J175" i="2"/>
  <c r="J11" i="2" s="1"/>
  <c r="L215" i="2"/>
  <c r="L12" i="2" s="1"/>
  <c r="J285" i="2"/>
  <c r="J14" i="2" s="1"/>
  <c r="R285" i="2"/>
  <c r="R14" i="2" s="1"/>
  <c r="F264" i="2"/>
  <c r="S37" i="2"/>
  <c r="E68" i="2"/>
  <c r="F110" i="2"/>
  <c r="R175" i="2"/>
  <c r="R11" i="2" s="1"/>
  <c r="G68" i="2"/>
  <c r="G8" i="2" s="1"/>
  <c r="K142" i="2"/>
  <c r="K10" i="2" s="1"/>
  <c r="H117" i="2"/>
  <c r="I117" i="2" s="1"/>
  <c r="K175" i="2"/>
  <c r="K11" i="2" s="1"/>
  <c r="M215" i="2"/>
  <c r="M12" i="2" s="1"/>
  <c r="S196" i="2"/>
  <c r="K285" i="2"/>
  <c r="K14" i="2" s="1"/>
  <c r="D327" i="2"/>
  <c r="H306" i="2"/>
  <c r="I306" i="2" s="1"/>
  <c r="S310" i="2"/>
  <c r="I47" i="2"/>
  <c r="S110" i="2"/>
  <c r="Q175" i="2"/>
  <c r="Q11" i="2" s="1"/>
  <c r="S164" i="2"/>
  <c r="R142" i="2"/>
  <c r="R10" i="2" s="1"/>
  <c r="H68" i="2"/>
  <c r="N68" i="2"/>
  <c r="N8" i="2" s="1"/>
  <c r="L142" i="2"/>
  <c r="L10" i="2" s="1"/>
  <c r="N215" i="2"/>
  <c r="N12" i="2" s="1"/>
  <c r="G244" i="2"/>
  <c r="G13" i="2" s="1"/>
  <c r="S232" i="2"/>
  <c r="L285" i="2"/>
  <c r="L14" i="2" s="1"/>
  <c r="I264" i="2"/>
  <c r="S317" i="2"/>
  <c r="Q244" i="2"/>
  <c r="Q13" i="2" s="1"/>
  <c r="G215" i="2"/>
  <c r="G12" i="2" s="1"/>
  <c r="I196" i="2"/>
  <c r="F50" i="2"/>
  <c r="D96" i="2"/>
  <c r="E142" i="2"/>
  <c r="H215" i="2"/>
  <c r="Q215" i="2"/>
  <c r="Q12" i="2" s="1"/>
  <c r="F254" i="2"/>
  <c r="O285" i="2"/>
  <c r="O14" i="2" s="1"/>
  <c r="S275" i="2"/>
  <c r="F40" i="2"/>
  <c r="P215" i="2"/>
  <c r="P12" i="2" s="1"/>
  <c r="M68" i="2"/>
  <c r="M8" i="2" s="1"/>
  <c r="M24" i="2" s="1"/>
  <c r="R68" i="2"/>
  <c r="R8" i="2" s="1"/>
  <c r="K85" i="2"/>
  <c r="K96" i="2" s="1"/>
  <c r="K9" i="2" s="1"/>
  <c r="K24" i="2" s="1"/>
  <c r="G142" i="2"/>
  <c r="G10" i="2" s="1"/>
  <c r="J215" i="2"/>
  <c r="J12" i="2" s="1"/>
  <c r="R215" i="2"/>
  <c r="R12" i="2" s="1"/>
  <c r="S190" i="2"/>
  <c r="S200" i="2"/>
  <c r="S237" i="2"/>
  <c r="P285" i="2"/>
  <c r="P14" i="2" s="1"/>
  <c r="I268" i="2"/>
  <c r="O327" i="2"/>
  <c r="O15" i="2" s="1"/>
  <c r="H254" i="2"/>
  <c r="H285" i="2" s="1"/>
  <c r="G24" i="2"/>
  <c r="G327" i="2"/>
  <c r="G15" i="2" s="1"/>
  <c r="I302" i="2"/>
  <c r="S302" i="2"/>
  <c r="F268" i="2"/>
  <c r="S268" i="2"/>
  <c r="S228" i="2"/>
  <c r="I228" i="2"/>
  <c r="H244" i="2"/>
  <c r="H13" i="2" s="1"/>
  <c r="I13" i="2" s="1"/>
  <c r="L244" i="2"/>
  <c r="L13" i="2" s="1"/>
  <c r="P244" i="2"/>
  <c r="P13" i="2" s="1"/>
  <c r="S13" i="2" s="1"/>
  <c r="S186" i="2"/>
  <c r="H175" i="2"/>
  <c r="I175" i="2" s="1"/>
  <c r="F158" i="2"/>
  <c r="S158" i="2"/>
  <c r="S115" i="2"/>
  <c r="O142" i="2"/>
  <c r="O10" i="2" s="1"/>
  <c r="M142" i="2"/>
  <c r="M10" i="2" s="1"/>
  <c r="Q142" i="2"/>
  <c r="Q10" i="2" s="1"/>
  <c r="Q24" i="2" s="1"/>
  <c r="S91" i="2"/>
  <c r="I85" i="2"/>
  <c r="O96" i="2"/>
  <c r="O9" i="2" s="1"/>
  <c r="N96" i="2"/>
  <c r="N9" i="2" s="1"/>
  <c r="N24" i="2" s="1"/>
  <c r="F81" i="2"/>
  <c r="J96" i="2"/>
  <c r="J9" i="2" s="1"/>
  <c r="J24" i="2" s="1"/>
  <c r="R96" i="2"/>
  <c r="R9" i="2" s="1"/>
  <c r="R24" i="2" s="1"/>
  <c r="S50" i="2"/>
  <c r="I50" i="2"/>
  <c r="I40" i="2"/>
  <c r="S40" i="2"/>
  <c r="H8" i="2"/>
  <c r="I68" i="2"/>
  <c r="S285" i="2"/>
  <c r="D14" i="2"/>
  <c r="S14" i="2" s="1"/>
  <c r="L96" i="2"/>
  <c r="L9" i="2" s="1"/>
  <c r="L24" i="2" s="1"/>
  <c r="P96" i="2"/>
  <c r="P9" i="2" s="1"/>
  <c r="E8" i="2"/>
  <c r="E10" i="2"/>
  <c r="F142" i="2"/>
  <c r="I215" i="2"/>
  <c r="H12" i="2"/>
  <c r="I12" i="2" s="1"/>
  <c r="H14" i="2"/>
  <c r="I14" i="2" s="1"/>
  <c r="I285" i="2"/>
  <c r="D9" i="2"/>
  <c r="D10" i="2"/>
  <c r="E11" i="2"/>
  <c r="H9" i="2"/>
  <c r="I9" i="2" s="1"/>
  <c r="I96" i="2"/>
  <c r="E12" i="2"/>
  <c r="D15" i="2"/>
  <c r="S15" i="2" s="1"/>
  <c r="S327" i="2"/>
  <c r="I45" i="2"/>
  <c r="I81" i="2"/>
  <c r="S85" i="2"/>
  <c r="S106" i="2"/>
  <c r="F153" i="2"/>
  <c r="I186" i="2"/>
  <c r="D215" i="2"/>
  <c r="I237" i="2"/>
  <c r="I254" i="2"/>
  <c r="F296" i="2"/>
  <c r="F303" i="2"/>
  <c r="D68" i="2"/>
  <c r="F68" i="2" s="1"/>
  <c r="E96" i="2"/>
  <c r="D175" i="2"/>
  <c r="D244" i="2"/>
  <c r="S244" i="2" s="1"/>
  <c r="E285" i="2"/>
  <c r="S36" i="2"/>
  <c r="S81" i="2"/>
  <c r="I106" i="2"/>
  <c r="S254" i="2"/>
  <c r="H296" i="2"/>
  <c r="S296" i="2"/>
  <c r="F186" i="2"/>
  <c r="E306" i="2"/>
  <c r="F306" i="2" s="1"/>
  <c r="H142" i="2" l="1"/>
  <c r="S10" i="2"/>
  <c r="H11" i="2"/>
  <c r="I11" i="2" s="1"/>
  <c r="P24" i="2"/>
  <c r="I244" i="2"/>
  <c r="O24" i="2"/>
  <c r="S142" i="2"/>
  <c r="S9" i="2"/>
  <c r="S175" i="2"/>
  <c r="D11" i="2"/>
  <c r="S11" i="2" s="1"/>
  <c r="I8" i="2"/>
  <c r="D12" i="2"/>
  <c r="S12" i="2" s="1"/>
  <c r="S215" i="2"/>
  <c r="E327" i="2"/>
  <c r="E14" i="2"/>
  <c r="F14" i="2" s="1"/>
  <c r="F285" i="2"/>
  <c r="D8" i="2"/>
  <c r="F8" i="2" s="1"/>
  <c r="S68" i="2"/>
  <c r="H327" i="2"/>
  <c r="I296" i="2"/>
  <c r="E9" i="2"/>
  <c r="F9" i="2" s="1"/>
  <c r="F96" i="2"/>
  <c r="F215" i="2"/>
  <c r="F175" i="2"/>
  <c r="S96" i="2"/>
  <c r="F10" i="2"/>
  <c r="H10" i="2" l="1"/>
  <c r="I10" i="2" s="1"/>
  <c r="I142" i="2"/>
  <c r="F11" i="2"/>
  <c r="D24" i="2"/>
  <c r="S24" i="2" s="1"/>
  <c r="S8" i="2"/>
  <c r="F12" i="2"/>
  <c r="H15" i="2"/>
  <c r="I327" i="2"/>
  <c r="E15" i="2"/>
  <c r="F327" i="2"/>
  <c r="F15" i="2" l="1"/>
  <c r="E24" i="2"/>
  <c r="F24" i="2" s="1"/>
  <c r="I15" i="2"/>
  <c r="H24" i="2"/>
  <c r="I24" i="2" s="1"/>
</calcChain>
</file>

<file path=xl/comments1.xml><?xml version="1.0" encoding="utf-8"?>
<comments xmlns="http://schemas.openxmlformats.org/spreadsheetml/2006/main">
  <authors>
    <author>J_Fernandez</author>
  </authors>
  <commentList>
    <comment ref="J36" authorId="0" shapeId="0">
      <text>
        <r>
          <rPr>
            <b/>
            <sz val="9"/>
            <color indexed="81"/>
            <rFont val="Tahoma"/>
            <family val="2"/>
          </rPr>
          <t>J_Fernandez:</t>
        </r>
        <r>
          <rPr>
            <sz val="9"/>
            <color indexed="81"/>
            <rFont val="Tahoma"/>
            <family val="2"/>
          </rPr>
          <t xml:space="preserve">
50% Plan regulador, 5% Vara Blanca y 2% otros proyectos
</t>
        </r>
      </text>
    </comment>
    <comment ref="K36" authorId="0" shapeId="0">
      <text>
        <r>
          <rPr>
            <b/>
            <sz val="9"/>
            <color indexed="81"/>
            <rFont val="Tahoma"/>
            <family val="2"/>
          </rPr>
          <t>J_Fernandez:</t>
        </r>
        <r>
          <rPr>
            <sz val="9"/>
            <color indexed="81"/>
            <rFont val="Tahoma"/>
            <family val="2"/>
          </rPr>
          <t xml:space="preserve">
15% aplicación Plan Regulador, 5% plan Vara Blanca, 2%
 otros proyectos
</t>
        </r>
      </text>
    </comment>
    <comment ref="L36" authorId="0" shapeId="0">
      <text>
        <r>
          <rPr>
            <b/>
            <sz val="9"/>
            <color indexed="81"/>
            <rFont val="Tahoma"/>
            <family val="2"/>
          </rPr>
          <t>J_Fernandez:</t>
        </r>
        <r>
          <rPr>
            <sz val="9"/>
            <color indexed="81"/>
            <rFont val="Tahoma"/>
            <family val="2"/>
          </rPr>
          <t xml:space="preserve">
5% plan Vara Blanca y 2% otros proyectos</t>
        </r>
      </text>
    </comment>
    <comment ref="B231" authorId="0" shapeId="0">
      <text>
        <r>
          <rPr>
            <b/>
            <sz val="9"/>
            <color indexed="81"/>
            <rFont val="Tahoma"/>
            <family val="2"/>
          </rPr>
          <t>J_Fernandez:</t>
        </r>
        <r>
          <rPr>
            <sz val="9"/>
            <color indexed="81"/>
            <rFont val="Tahoma"/>
            <family val="2"/>
          </rPr>
          <t xml:space="preserve">
Se elimina la meta</t>
        </r>
      </text>
    </comment>
    <comment ref="J270" authorId="0" shapeId="0">
      <text>
        <r>
          <rPr>
            <b/>
            <sz val="9"/>
            <color indexed="81"/>
            <rFont val="Tahoma"/>
            <family val="2"/>
          </rPr>
          <t>J_Fernandez:</t>
        </r>
        <r>
          <rPr>
            <sz val="9"/>
            <color indexed="81"/>
            <rFont val="Tahoma"/>
            <family val="2"/>
          </rPr>
          <t xml:space="preserve">
Se elimina esta meta</t>
        </r>
      </text>
    </comment>
  </commentList>
</comments>
</file>

<file path=xl/sharedStrings.xml><?xml version="1.0" encoding="utf-8"?>
<sst xmlns="http://schemas.openxmlformats.org/spreadsheetml/2006/main" count="841" uniqueCount="442">
  <si>
    <t>MUNICIPALIDAD DE HEREDIA</t>
  </si>
  <si>
    <t>PLAN DE DESARROLLO MUNICIPAL DE LARGO PLAZO</t>
  </si>
  <si>
    <t>SEGUIMIENTO PERIODO 2013</t>
  </si>
  <si>
    <t>OBJETIVO ESTRATEGICO</t>
  </si>
  <si>
    <t>ACCION ESTRATEGICA</t>
  </si>
  <si>
    <t>INDICADOR</t>
  </si>
  <si>
    <t>PERIODO EJECUCION</t>
  </si>
  <si>
    <t>RESPONSABLE</t>
  </si>
  <si>
    <t>SEGUIMIENTO</t>
  </si>
  <si>
    <t>CUMPLIDO A DIC.2012</t>
  </si>
  <si>
    <t>PENDIENTE</t>
  </si>
  <si>
    <t>META INCLUIDA 2013</t>
  </si>
  <si>
    <t>CUMPLIDO A DIC.2013</t>
  </si>
  <si>
    <t>META INCLUIDA 2014</t>
  </si>
  <si>
    <t>CUMPLIDO A DIC.2014</t>
  </si>
  <si>
    <t>INICIO</t>
  </si>
  <si>
    <t>FINAL</t>
  </si>
  <si>
    <t>Promover la gestión ambiental y el mejoramiento continuo de la calidad de vida de los heredianos</t>
  </si>
  <si>
    <t>Elaborar e implementar un Plan Cantonal de Manejo de Residuos Sólidos.</t>
  </si>
  <si>
    <t>Un Plan Cantonal de Manejo de Residuos Sólidos formulado y aprobado al 30 de junio de 2013 y en implementación a partir de julio 2014.</t>
  </si>
  <si>
    <t>Dirección Operativa, Ambiente</t>
  </si>
  <si>
    <t>Contratación de la Formulación y Elaboración del Plan Municipal para la Gestión Integral de Residuos PMGIR y los Reglamentos Municipales para la GIR</t>
  </si>
  <si>
    <t xml:space="preserve">Elaboración del Diagnostico de gestión de residuos en el Distrito de Vara Blanca
Elaboracion de los Reglamentos del Plan  Integral de Residuos Sólidos del Cantón
Implementación de dos programas contemplados dentro del Plan Integral de Residuos Sólidos del Cantón </t>
  </si>
  <si>
    <t xml:space="preserve">Implementación de dos programas contemplados dentro del Plan Integral de Residuos Sólidos del Cantón </t>
  </si>
  <si>
    <t>Lograr el ordenamiento territorial y desarrollo urbano sostenible del cantón primero de Heredia</t>
  </si>
  <si>
    <t>Lograr el ordenamiento territorial y desarrollo urbano sostenible del cantón primero Heredia.</t>
  </si>
  <si>
    <t>Un Plan de Ordenamiento Territorial y un Plan Regulador aprobados a diciembre de 2014 y en implementación a partir de enero 2015 (Supeditado a la aprobación del Plan Regional).</t>
  </si>
  <si>
    <t>Dirección Operativa</t>
  </si>
  <si>
    <t>Tramitar para su aprobación el Plan Regulador del Cantón de Heredia, ante el INVU y SETENA, y posteriormente su publicación en Gaceta</t>
  </si>
  <si>
    <t>REPROGRAMAN</t>
  </si>
  <si>
    <t>PARA CUMPLIR 2014</t>
  </si>
  <si>
    <t>Un plan de comunicación sobre el Plan de Ordenamiento Territorial y Plan Regulador formulado a diciembre 2014 y en implementación a partir de enero 2015. (Supeditado a la aprobación del Plan Regional)</t>
  </si>
  <si>
    <t>Elaborar un Plan de Comunicación sobre el Plan de Ordenamiento Territorial y Plan Regulador.</t>
  </si>
  <si>
    <t xml:space="preserve">SE REPROGRAMA </t>
  </si>
  <si>
    <t>Al menos el 10% anual de la población adulta del cantón tiene conocimiento del plan de ordenamiento territorial cantonal., una vez implementado el Plan de Comunicación</t>
  </si>
  <si>
    <t>La huella constructiva no supera los 0,208 km2 construidos anualmente a partir de la aprobación del Plan Regulador.</t>
  </si>
  <si>
    <t>DIRECCION OPERACIONES</t>
  </si>
  <si>
    <t>Un Plan de trabajo conjunto entre la Municipalidad y demás sectores relacionados formulado al 30 junio de 2012.</t>
  </si>
  <si>
    <t>DIRECCION OPERACIONES, AMBIENTE</t>
  </si>
  <si>
    <t>CUMPLIDO</t>
  </si>
  <si>
    <t>N/A</t>
  </si>
  <si>
    <t>Un Programa de protección de ríos y áreas públicas ubicadas en el Cantón de Heredia, con especies 100% nativas, en implementación a partir de diciembre 2012.</t>
  </si>
  <si>
    <t>Realizara la eliminacion de los árboles que esten siendo un riesgo para la comunidad y que no aporten a la riquesa ecologica del canton 
Realizar la limpieza de 2 km anuales de los cauces de los cuerpos de agua superficiales en el catón central de Heredia</t>
  </si>
  <si>
    <t xml:space="preserve">Realizara la eliminacion de 25  árboles que esten siendo un riesgo para la comunidad y que no aporten a la riquesa ecologica del canton </t>
  </si>
  <si>
    <t>Recuperados 25 km de zonas de protección de ríos y áreas públicas ubicadas en el Cantón de Heredia, en un plazo de 10 años a partir de mayo de 2013.</t>
  </si>
  <si>
    <t xml:space="preserve">Reforestar 2 km anuales de las zona de proteccion de los ríos y parque municipales ubicados en la microcuencas más vulnerables del cantón </t>
  </si>
  <si>
    <t>Inventariar y gestionar soluciones para los focos de contaminación hídrica, atmosférica y visual del Cantón de Heredia</t>
  </si>
  <si>
    <t>Un Inventario de focos de contaminación hídrica, atmosférica y visual del Cantón de Heredia, coordinado con las diferentes instancias relacionadas a diciembre de 2013.</t>
  </si>
  <si>
    <t>Realizar un mapeo de focos de contaminación hídrica, atmosférica y visual del Cantón de Heredia, coordinado con el Ministerio de Salud.</t>
  </si>
  <si>
    <t>Un Programa de saneamiento ambiental, con alcance en los aspectos hídricos; estudios concluidos al 2016, implementado a partir de julio de 2017.</t>
  </si>
  <si>
    <t>Un plan de acción para mitigación de los focos contaminación del Cantón de Heredia, diseñado a marzo de 2014 y en implementación  a partir de setiembre de 2014.</t>
  </si>
  <si>
    <t>Crear un plan de acción para mitigación de los focos contaminación del Cantón de Heredia</t>
  </si>
  <si>
    <t>Reducidos los focos de contaminación por gases en un 25% a diciembre de 2022.</t>
  </si>
  <si>
    <t>Un Reglamento para la normalización y homogenización de la rotulación en el Cantón de Heredia, diseñado y aprobado a diciembre de 2014 y en implementación a partir de enero de 2015</t>
  </si>
  <si>
    <t>REPROGRAMADO</t>
  </si>
  <si>
    <t>Diseñar un Reglamento para la normalización y homogenización de la rotulación en el Cantón de Heredia</t>
  </si>
  <si>
    <t>Desarrollar un programa de comunicación y sensibilización en temas ambientales en la población del Cantón de Heredia.</t>
  </si>
  <si>
    <t>Un programa de comunicación y sensibilización en temas ambientales formulado a marzo 2013 e iniciado a mayo 2013.</t>
  </si>
  <si>
    <t>Formualar un programa de comunicación y sensibilización en temas ambientales</t>
  </si>
  <si>
    <t>Al menos un 25% de la población del cantón toma conciencia de la importancia de los temas ambientales al tercer año de implementado el programa de comunicación y sensibilización.</t>
  </si>
  <si>
    <t>Realizar 4  charas anuales sobre el tema de reciclaje y recurs hídrico (No aplica para este año)
Realizar las acciones  necesarias para promover los PBAE en cada comunidad 
Implementar el 10% del Programa de comunicación y Sensibilización en temas ambientales</t>
  </si>
  <si>
    <t>Formular e implementar un plan de mantenimiento, mejoramiento, habilitación y embellecimiento de la infraestructura pública municipal.</t>
  </si>
  <si>
    <t>Al menos 3000 metros lineales del sistema de alcantarillado pluvial intervenido anualmente a partir de enero 2012.</t>
  </si>
  <si>
    <t xml:space="preserve">Sustitución de 500 metros de  tuberías pluvial.Suministro de Materiales y construcción de 5000 metros de cordón de caño en varios lugares del cantón de Heredia.(Mod. POA)(MP-4-2013)
Construcción de 1000  metros cordon de caño </t>
  </si>
  <si>
    <t>Sustitución de 500 metros de  tuberías pluvial</t>
  </si>
  <si>
    <t xml:space="preserve">Formular e implementar un Plan de Gestión Vial. </t>
  </si>
  <si>
    <t>Un Plan Quinquenal de Red Vial Cantonal, formulado y aprobado a diciembre 2012 y en implementación a partir de enero 2013.</t>
  </si>
  <si>
    <t>Suministro, acarreo, colocacion y acabado final de carpetas asfalticas en distintos lugares del cantón con el fin de cubrir 11,7 km; 3,3 km con la 8114</t>
  </si>
  <si>
    <t>INFRAESTRUCTURA</t>
  </si>
  <si>
    <t>Un Plan de Gestión Vial formulado y aprobado a diciembre de 2013 y en implementación a partir de enero 2014.</t>
  </si>
  <si>
    <t>Elaborar un Plan de Gestión Vial</t>
  </si>
  <si>
    <t>A diciembre 2013 quedó adjudicado se tiene programado que esté ejecutado a abril 2014</t>
  </si>
  <si>
    <t>Iniciar el proceso de Implemetación del Plan de Gestión Vial</t>
  </si>
  <si>
    <t>Un inventario anual de áreas públicas municipales por distrito realizado a partir de 2012.</t>
  </si>
  <si>
    <t>Dirección Operativa y Dirección de Servicios (Tributación y Catastro)</t>
  </si>
  <si>
    <t>Un Plan Maestro de alcantarillado pluvial  municipal realizado a diciembre de 2022.</t>
  </si>
  <si>
    <t>Un Plan Maestro de Alcantarillado Pluvial Municipal realizado a diciembre del 2022</t>
  </si>
  <si>
    <t>Al diciembre 2013 quedó adjudicado , se ejeuctará durante 2014</t>
  </si>
  <si>
    <t>Al menos 2 áreas públicas intervenidas anualmente a partir de enero de 2012.</t>
  </si>
  <si>
    <t>cumplido</t>
  </si>
  <si>
    <t>Remodelación, restauración y mobiliario de cuatro áreas públicas en los distristos de Heredia, San Francisco , Ulloa y Mereceses</t>
  </si>
  <si>
    <t>Formular y ejecutar el Plan de Gestión de Riesgos Naturales y Sociales.</t>
  </si>
  <si>
    <t>Un Plan de Gestión de Riesgos Naturales y Sociales formulado y aprobado a diciembre de 2013 y en implementación a partir de enero de 2014.</t>
  </si>
  <si>
    <t>Contratacón de la Formulación y Elaboración del Programa de Gestión Ambiental Institucional PGAI para cada uno de los edificios y sedes municipales</t>
  </si>
  <si>
    <t>Coordinación con la Comicion Local de Emergencia para realizar los primeros estudios para le plan de emergencias cantonal</t>
  </si>
  <si>
    <t xml:space="preserve">Según oficio DIP-GA-189-2013, se realizó proceso de especificaciones técncias y está proceso de contratación </t>
  </si>
  <si>
    <t xml:space="preserve">Coordinacion con la Comocion Local de Emergencia  Plan de Gestión de Riesgos Naturales y Sociales </t>
  </si>
  <si>
    <t>Una línea base e inventario de áreas vulnerables realizado a julio 2013.</t>
  </si>
  <si>
    <t xml:space="preserve">Un inventario  de los sitios mas vulnerables del canton </t>
  </si>
  <si>
    <t>Una comisión de gestión de riesgo local por distrito conformada a diciembre 2012 y en operación a partir de enero 2013.</t>
  </si>
  <si>
    <t>Existe la comisión y está liderada por la Vice Alcaldesa</t>
  </si>
  <si>
    <t>Un programa de formación de capacidades en gestión de riesgos locales formulado a julio 2013 y en implementación a partir de agosto 2013.</t>
  </si>
  <si>
    <t>Se encuentra incluido dentro del Plan de Emergencias</t>
  </si>
  <si>
    <t xml:space="preserve">Coordinacion con la Comocion Local de Emergencia  programa de formación de capacidades en gestión de riesgos locales </t>
  </si>
  <si>
    <t>Al menos 50 personas capacitadas (10 por distrito) en gestión de riesgos locales a julio 2014.</t>
  </si>
  <si>
    <t xml:space="preserve">Realiar una taller de gestion de riesgo en los 4 distritos centrales del canton </t>
  </si>
  <si>
    <t>Está en proceso de contratación de una consultoría para que formule el Plan de Gestión de Riesgos y capacitae a la comunidad</t>
  </si>
  <si>
    <t>Se adentó la gestión 2013</t>
  </si>
  <si>
    <t>Al menos ocho proyectos adicionales se programan por año  con el fin de Mejorar y dar mantenimiento a la infraestructura pública, considerando las necesidades de toda la población herediana. A diciembre 2016</t>
  </si>
  <si>
    <t>Dir. Operativa (Coordinación)</t>
  </si>
  <si>
    <t>Ver Justificación Plan Mediano Plazo</t>
  </si>
  <si>
    <t>VER Plan Mediano Plazo</t>
  </si>
  <si>
    <t>Al menos dos proyectos  se programan por año para propiciar espacios de esparcimiento y recreación para el disfrute de toda la comunidad herediana.</t>
  </si>
  <si>
    <t>Lograr el fortalecimiento institucional de la Municipalidad de Heredia que le permita asumir el liderazgo en el desarrollo del Cantón de Heredia</t>
  </si>
  <si>
    <t>Desarrollar Políticas, estrategias y programas de dotación y desarrollo del talento humano.</t>
  </si>
  <si>
    <t>Al menos una política de desarrollo del talento humano diseñada y en implementación a diciembre de 2012.</t>
  </si>
  <si>
    <t>Dpto. Recursos Humanos</t>
  </si>
  <si>
    <t>Se crearon dos políticas , una en contratación de personal en puesto " no tradicionales" y otra política en Salud Ocupacional, se está a la espera de aprobación por parte del Concejo Municipal para su debida implementación.</t>
  </si>
  <si>
    <t>n/a</t>
  </si>
  <si>
    <t>Implemenación del 45%  la  Política de desarrollo del talento humano .</t>
  </si>
  <si>
    <t>Al menos una estrategia y programa de dotación y desarrollo del talento humano formulados y en operación a partir de enero de 2013.</t>
  </si>
  <si>
    <t>Definir una estrategia y programa de dotación y desarrollo del talento humano formulados y en operación a partir de enero de 2013.</t>
  </si>
  <si>
    <t>Implementación a partir 2014</t>
  </si>
  <si>
    <t>Al menos 10% del RRHH Municipal capacitado y/o motivado anualmente como resultado de las políticas, estrategias y programas implementados, a partir de enero 2013.</t>
  </si>
  <si>
    <t>Realizar un estudio para determinar la motivación y satisfacción de los funcionarios municipales, con respecto a las políticas, estrategias y programas implementados.</t>
  </si>
  <si>
    <t>Implementación del 50%  las , estrategias y programas  de dotación y desarrollo del talento humano</t>
  </si>
  <si>
    <t>Un estudio de Clima Organización realizado a setiembre de 2012.</t>
  </si>
  <si>
    <t>set- 2012</t>
  </si>
  <si>
    <t>Un estudio de cargas de trabajo y productividad realizado a setiembre de 2012.</t>
  </si>
  <si>
    <t>Por falta de presupuesto esta meta no se pudo ejecutar en el año 2013, se ejecutará 2013</t>
  </si>
  <si>
    <t>Implementar programa de optimización de procesos y simplificación de trámites y requisitos de la gestión municipal.</t>
  </si>
  <si>
    <t>Un programa de optimización de procesos realizado al 30 de agosto de 2013.</t>
  </si>
  <si>
    <t>Realizar un programa de optimización de procesos realizado al 30 de agosto de 2013.</t>
  </si>
  <si>
    <t>Al menos el 10% de los macro-procesos de la gestión municipal optimizados a agosto 2013.</t>
  </si>
  <si>
    <t>Desarrolar e implementar medidas para optimizar los macro-prcesos  de la gestión muniicpal.</t>
  </si>
  <si>
    <t>Un programa de simplificación de trámites y requisitos implementado en la Municipalidad a diciembre 2013</t>
  </si>
  <si>
    <t>Realizar un programa de simplificación de trámites y requisitos implementado en la Municipalidad a diciembre 2013</t>
  </si>
  <si>
    <t>Implementar un programa efectivo de recaudación de impuestos municipales y gestión de cobro que genere recursos financieros suficientes para cubrir servicios de apoyo al plan de desarrollo de la Municipalidad de Heredia.</t>
  </si>
  <si>
    <t>Aumentados los Ingresos reales tributarios municipales en un 1% anual a partir de enero 2013.</t>
  </si>
  <si>
    <t>Dirección Financiera y Gestión de Cobro</t>
  </si>
  <si>
    <t>Mejora en un 10% anual los ingresos nominales de bienes inmuebles a partir de enero de 2013.</t>
  </si>
  <si>
    <t>Una base de datos actualizada y depurada  a partir de diciembre de  2012.</t>
  </si>
  <si>
    <t>Se realizó una depuración donde se revisron fincas con valor cero sin medidas , pero el trabajo es demasiado amplio, ya que se detectaron problemas con cédulas y una serie de fallecidos, que poseen cobros para lo cula se deben de abrir procesos nortuales, por lo que el trabajo no se concluyó y más bien dicha depuración se presentó como parte de un plan ante la CGR.</t>
  </si>
  <si>
    <t>Actualizar 1000 registros de la base de datos durante el año 2013</t>
  </si>
  <si>
    <t>Reducida la morosidad en el pago de tributos municipales en un1% anual a partir de diciembre de 2013.</t>
  </si>
  <si>
    <t>Reducida la morosidad en el pago de tributos municipales en un 1% anual a partir de diciembre de 2013.</t>
  </si>
  <si>
    <t>Fortalecer el sistema de información y comunicación Municipal.</t>
  </si>
  <si>
    <t xml:space="preserve">Un Sistema Informático Integrado Municipal en implementación a partir de junio de 2012.  </t>
  </si>
  <si>
    <t>Direcciones Municipales</t>
  </si>
  <si>
    <t>Se trabajó en la implementación y se avanzó en direrentes áreas , pero no se logró su implementación total , por disposición CGR, hasta noviembre del 2014 y genera informes a los 15 días , se está trabajando para bajar el plazo</t>
  </si>
  <si>
    <r>
      <t>Un sistema de información gerencial en implementación efectiva a partir de enero 2014</t>
    </r>
    <r>
      <rPr>
        <sz val="11"/>
        <color rgb="FFFF0000"/>
        <rFont val="Calibri"/>
        <family val="2"/>
        <scheme val="minor"/>
      </rPr>
      <t>.(ELIMINADA)</t>
    </r>
  </si>
  <si>
    <t>ELIMINADA</t>
  </si>
  <si>
    <t>SE VA A ELIMINAR</t>
  </si>
  <si>
    <t>El sistema de información genera mensualmente los reportes de gestión contable y presupuestaria a los 8 días una vez finalizado cada periodo de gestión mensual.</t>
  </si>
  <si>
    <t>el sistema sí genera reportes, pero se está en la etapa de implentación</t>
  </si>
  <si>
    <t xml:space="preserve">Realizar la emisión de Estados Financieros Mensuales,  por medio del registro de todos los asientos correspondientes a las transacciones de cada mes, y así mantener un sistema de información que permita y genere información veraz y confiable para ayudar en la toma de decisiones. </t>
  </si>
  <si>
    <t>Debido a que el sistema no se ha integrado totalmente, no se pueden emitir los informes en el tiempo programado.</t>
  </si>
  <si>
    <t>Realizar la emisiòn de los Estados Financieros Mensuales, por medio del registro de todos los asientos correspondientes a las transacciones de cada mes y asì mantener un sistema de informaciòn que permita y genere informaciòn veraz y confiable para ayudar en la toma de decisiones</t>
  </si>
  <si>
    <t>Un sistema de información geográfica, implementado a partir de diciembre de 2017.</t>
  </si>
  <si>
    <t>Fortalecer los vínculos y alianzas estratégicas de la municipalidad con otros entes públicos y privados.</t>
  </si>
  <si>
    <t>Al menos una nueva alianza anual establecida formalmente con un ente público o privado a partir de enero 2012.</t>
  </si>
  <si>
    <t>Una alianza público privada constituida para liderar un programa de impulso de emprendedurismo local a junio 2014.(RH)</t>
  </si>
  <si>
    <t>se esta reprogramando</t>
  </si>
  <si>
    <t xml:space="preserve"> Realizar al menos 24 acciones estratégicas que promuevan el desarrollo organizacional y la profesionalización del personal</t>
  </si>
  <si>
    <t>Direcciones y Jefaturas</t>
  </si>
  <si>
    <t>Ver justificaciones Plan de Mediano Plazo</t>
  </si>
  <si>
    <t>ver plan de Mediano Plazo</t>
  </si>
  <si>
    <t>Fortalecer la seguridad ciudadana del Cantón Primero de Heredia mediante un programa integral de prevención y atención</t>
  </si>
  <si>
    <t>Fomentar la coordinación de programas preventivos y correctivos en materia de seguridad con instituciones públicas, entidades privadas y grupos organizados de la sociedad civil.</t>
  </si>
  <si>
    <t>Un plan integral de programas preventivos en materia de seguridad, formulado y aprobado por las entidades relacionadas a diciembre 2013.</t>
  </si>
  <si>
    <t>Policía Municipal</t>
  </si>
  <si>
    <t>Realizar una política de seguridad Cantonal que incluya un  plan integral de programas preventivos en materia de seguridad</t>
  </si>
  <si>
    <t xml:space="preserve">Una de las metas es el plan cantonal de Seguridad Ciudadana, el cual por el cambio de jefatura del mes de agosto  y reestructuración del mismo departamento, no se pudo lograr realizar  a partir del mes de diciembre se realizo un alance con el vice ministerio de justicia y paz para realizar en coordinación  el plan ya planificado, el cual el compañero Hans bolaños y Nury Camacho están trabajando con el mencionado proyecto. </t>
  </si>
  <si>
    <t>Al menos 11 charlas sobre seguridad comunitaria impartidas por distrito, por semestre, a partir de enero 2012.</t>
  </si>
  <si>
    <t>Realizar  22 capacitaciones anuales en comunidades "Ojos y Oídos".</t>
  </si>
  <si>
    <t>Realizar  5 capacitaciones anuales en comunidades "Ojos y Oídos" que involucra al menos 10 reuniones con cada comunidad y se capacitan al menos 15 personas por comunidad.</t>
  </si>
  <si>
    <t>Se constituye al menos un Comité de Barrios Organizados de "Ojos y oídos" contra la delincuencia, por distrito, por semestre, a partir de enero de 2013.</t>
  </si>
  <si>
    <t>Constituir 9  Comités de Barrios Organizados de "Ojos y oídos" contra la delincuencia.</t>
  </si>
  <si>
    <t>Al menos 15 personas graduadas en seguridad ciudadana por distrito, por semestre, a partir de junio 2012.</t>
  </si>
  <si>
    <t>Ampliar la cobertura del sistema de vigilancia ciudadana.</t>
  </si>
  <si>
    <t>Un plan integral de infraestructura en materia de seguridad, formulado y aprobado por las entidades relacionadas a junio 2014.</t>
  </si>
  <si>
    <t>Formular un Plan Integral de Infraestructura en materia de Seguridad</t>
  </si>
  <si>
    <t>Al menos 20  cámaras de seguridad instaladas y distribuidas en las zonas de mayor incidencia delictiva, por semestre a partir de enero de 2014, hasta 2017. (A partir de constituida la Empresa Seguridad Digital)</t>
  </si>
  <si>
    <t>Al menos el 25% de los policías municipales fortalecen su capacidad técnica y operativa por medio de capacitaciones especializadas, semestralmente a partir de enero de 2013.</t>
  </si>
  <si>
    <t>Realizar 4 capacitaciones anuales  para los funcionarios de la Policía Municipal</t>
  </si>
  <si>
    <t>Realizar al menos 2 capacitaciones por semestres  que fortalezcan la capacidad técnica y operativa de los Policías por  semestralmente a partir de enero de 2013.</t>
  </si>
  <si>
    <t>SEGURIDAD CIUDADANA</t>
  </si>
  <si>
    <t>Formular e impulsar políticas de seguridad cantonal para que sean de conocimiento y aplicación de todos los habitantes.</t>
  </si>
  <si>
    <t>Una política integral de seguridad cantonal formulada y aprobada por todas las Entidades relacionadas a diciembre de 2013.</t>
  </si>
  <si>
    <t>Un estudio que identifique las zonas de mayor incidencia delictiva para cada unos de los distritos a diciembre de 2012.</t>
  </si>
  <si>
    <t>No se realizó el estudio debido a que se cuenta con el estudio que remite el OIJ y con el fin de no dupliar esfuerzo se trabaja con esa información. Se indica como cumplida debido a que  la información existe lo que vario fue quien la ejecutó</t>
  </si>
  <si>
    <t>Un plan de comunicación y educación a la población para la aplicación de la política de seguridad cantonal implementada a partir de junio 2014.</t>
  </si>
  <si>
    <t>Implementación del 33% delplan de comunicación y educación a la población por medio de la realización de 8 charlas</t>
  </si>
  <si>
    <t>Formular e impulsar un programa de atención integral para el combate a las adicciones y el rescate  social de personas en condición de indigencia y con problemas de adicción.</t>
  </si>
  <si>
    <t>Un plan integral en materia de atención a las adicciones y prevención social,  formulado y aprobado por las entidades relacionadas a diciembre de 2014 e implementado a partir de enero de 2015.</t>
  </si>
  <si>
    <t>Vice-alcaldía (Coordinación) la Policía Municipal</t>
  </si>
  <si>
    <t>Coordinar con la Vice Alcaldía la Formulación de   un  plan integral en materia de atención a las adicciones y prevención social</t>
  </si>
  <si>
    <t>Un Centro de Desintoxicación construido e implementado a partir del enero de 2018.</t>
  </si>
  <si>
    <t>Un albergue para la atención de personas en estado de indigencia construido e implementado a diciembre de 2019.</t>
  </si>
  <si>
    <t>Realizar al menos cuatro proyectos que fomenten la coordinación de los programas preventivos y correctivos en materia de seguridad</t>
  </si>
  <si>
    <t>Propiciar el desarrollo económico local en los distritos del Cantón Primero de Heredia</t>
  </si>
  <si>
    <t>Promover la creación de polos de desarrollo cantonal.</t>
  </si>
  <si>
    <t>Una estrategia para la promoción de un polo de desarrollo diseñada a diciembre de 2013 y en implementación a partir de enero 2014.</t>
  </si>
  <si>
    <t>Alcaldía,  RRHH</t>
  </si>
  <si>
    <t xml:space="preserve">Crear un estrategia para la promoción de un polo de desarrollo </t>
  </si>
  <si>
    <t>De acuerdo a lo que indica el Jefe de RH en ofiico TH-15-2014, esta meta está en proceso , se coordinará con distitnas áreas d la institución para desarrollar la estrategia y la alianza.</t>
  </si>
  <si>
    <t xml:space="preserve">6.4.1.2. Implementar   del  27% una estrategia para la promoción de un polo de desarrollo </t>
  </si>
  <si>
    <t>Una alianza con al menos una institución pública y una cámara empresarial para la promoción de un polo de desarrollo lograda a  diciembre 2013.</t>
  </si>
  <si>
    <t xml:space="preserve">Realizar una alianza con al menos una institución pública y una cámara empresarial para la promoción de un polo de desarrollo </t>
  </si>
  <si>
    <t>reprogramo</t>
  </si>
  <si>
    <t>Al menos una acción de promoción para la creación de un polo de desarrollo ejecutada anualmente a partir de enero de 2014</t>
  </si>
  <si>
    <t>6.4.1.4. Al menos una acción de promoción para la creación de un polo de desarrollo ejecutada anualmente a partir de enero de 2014</t>
  </si>
  <si>
    <t xml:space="preserve"> Formular y gestionar un programa de impulso del emprendedurismo local</t>
  </si>
  <si>
    <t>Un programa de impulso al emprendedurismo local formulado y aprobado a diciembre del 2013 y en implementación de enero 2014 a diciembre 2022.</t>
  </si>
  <si>
    <t>Alcaldía (Coordinación), Dirección de Servicios y Gestión de Ingresos, RHH</t>
  </si>
  <si>
    <t xml:space="preserve">Implememtar el programa de impulso al emprendedurismo local </t>
  </si>
  <si>
    <t>Un programa de fortalecimiento del Campo Ferial en Mercedes Norte, dirigido al desarrollo de capacidades del "Mercado de personas emprendedoras" formulado a diciembre 2016 y en implementación a partir de enero del 2017.</t>
  </si>
  <si>
    <t>Un programa de fortalecimiento del Campo Ferial en Mercedes Norte, dirigido al desarrollo de capacidades del "Mercado de personas emprendedoras" formulado a diciembre 2013 y en implementación a partir de enero del 2014.</t>
  </si>
  <si>
    <t>REPROGRAMADA</t>
  </si>
  <si>
    <t>Una alianza público privada constituida para liderar un programa de impulso de emprendedurismo local a junio 2015.</t>
  </si>
  <si>
    <t>Una alianza público privada constituida para liderar un programa de impulso de emprendedurismo local a junio 2014.</t>
  </si>
  <si>
    <t>Al menos una gestión anual de recursos no reembolsables para apoyar un programa de impulso de emprendedurismo local realizada en 2012.</t>
  </si>
  <si>
    <t>Al menos una gestión anual de recursos no reembolsables para apoyar un programa de impulso de emprendedurismo local realizada a partir de enero 2012.</t>
  </si>
  <si>
    <t>TRAMITE DE ELIMINACION</t>
  </si>
  <si>
    <t>Realizar al  menos realizar cuatro proyectos que amplien las posibiliades laborales y creen mecanismos que faciliten la creación de pequeñas y medianas empresas</t>
  </si>
  <si>
    <t>Ver detalle Plan Mediano Plazo</t>
  </si>
  <si>
    <t>VER PLAN MEDIANO PLAZO</t>
  </si>
  <si>
    <t>Coordinar al menos una vez al año el proceso de Presupuesto Participativo</t>
  </si>
  <si>
    <t>Coordinar el Proceso de Presupuesto Participativo</t>
  </si>
  <si>
    <t xml:space="preserve"> Realizar al menos dos actividades anuales que promuevan  la actividad turística, ecológica, artesanal y cultural</t>
  </si>
  <si>
    <t>Realizar  el 100% de las  actividades culturales programadas para el año 2014 con el fin de promover  la actividad turística, ecológica, artesanal y cultural del cantón</t>
  </si>
  <si>
    <t>Impulsar la reactivación de los sectores dinámicos del aparato económico local.</t>
  </si>
  <si>
    <t>Un plan de reactivación de sectores dinámicos del aparato económico local formulado y aprobado a diciembre del 2016, y en implementación a partir de enero de 2017 a diciembre 2022.</t>
  </si>
  <si>
    <t>Alcaldía (Coordinación), RRHH</t>
  </si>
  <si>
    <t>Mejorar la calidad de la salud de los habitantes del Cantón Primero de Heredia mediante un programa salud preventiva y reactiva</t>
  </si>
  <si>
    <t>Desarrollar programas deportivos, culturales y recreativos.</t>
  </si>
  <si>
    <t>Un programa integral de desarrollo deportivo, cultural y recreativo aprobado al 31 de diciembre de 2012.</t>
  </si>
  <si>
    <t>Vice-alcaldía</t>
  </si>
  <si>
    <t>Un convenio de coordinación para promoción de desarrollo deportivo de bajo impacto, cultural y recreativo formalizado con el ICODER y con la UNA a junio 2013.</t>
  </si>
  <si>
    <t xml:space="preserve">Creacion de un convenio para promoción de desarrollo deportivo de bajo impacto, cultural y recreativo </t>
  </si>
  <si>
    <t>Al menos 2 actividades deportivas masivas-no comerciales- anuales realizadas en los distritos del cantón central, a partir de enero 2012.</t>
  </si>
  <si>
    <t>Fomentar al menos 2 actividades deportivas masivas-no comerciales- anuales realizadas en los distritos del cantón central</t>
  </si>
  <si>
    <t>Realizar el 100% de las  acividades deportivas y recreativas programadas para el año 2014 en  todo el cantón de Heredia</t>
  </si>
  <si>
    <t>Al menos 25 personas participan bimestralmente en actividades deportivas de bajo rendimiento en los distritos del cantón.</t>
  </si>
  <si>
    <t>Fomentar la participación bimestralmente de al menos 25 personas en actividades deportivas de bajo rendimiento en los distritos del cantón.</t>
  </si>
  <si>
    <t>Coordinar programas para mejorar hábitos de alimentación de la comunidad.</t>
  </si>
  <si>
    <t>Un programa integral de mejoramiento de hábitos de alimentación  aprobado al 31 de diciembre de 2012.</t>
  </si>
  <si>
    <t>Un convenio formalizado con la CCSS para la vida saludable y prevención de la salud a junio 2012.</t>
  </si>
  <si>
    <t>Al menos 25 personas participan bimestralmente en los programas de vida saludable y prevención de la salud en coordinación con la CCSS, a parir de julio 2012.</t>
  </si>
  <si>
    <t xml:space="preserve">Fomentar la participación bimestralmente de al menos 25 personas en los programas de vida saludable y prevención de la salud </t>
  </si>
  <si>
    <t>Realizar 2 talleres para la promoción de la salud y la prevención con adolescentes.</t>
  </si>
  <si>
    <t>Un convenio formalizado con el MEP para la educación en salud preventiva a las comunidades del cantón de Heredia, a diciembre 2012.</t>
  </si>
  <si>
    <t>Al menos 25 personas participan bimestralmente en los programas de educación en vida saludable en coordinación con el MEP, a parir de enero 2013.</t>
  </si>
  <si>
    <t xml:space="preserve">Fomentar la participación bimestralmente de al menos 25 personas en los programas de educación en vida saludable </t>
  </si>
  <si>
    <t>Realizar un taller dirigido a niños y niñas de una escuela pública  sobre alimentación saludable en el marco del Día Mundial de la Alimentación.</t>
  </si>
  <si>
    <t>Formular e impulsar una propuesta cantonal que promueva la optimización del sistema de acceso a la salud pública.</t>
  </si>
  <si>
    <t>Una propuesta cantonal que promueva la optimización del sistema de acceso a la salud pública, aprobada por las diferentes Entidades responsables del tema al 31 de diciembre de 2013.</t>
  </si>
  <si>
    <t>Creación de una propuesta que proomueva la optimización del sistema de acceso a la salud pública</t>
  </si>
  <si>
    <t>Al menos 25 personas participan bimestralmente en los programas de educación para el acceso a la salud pública en coordinación con la CCSS y el Ministerio de Salud, a parir de julio 2012.</t>
  </si>
  <si>
    <t>Fomentar la participación bimestralmente de al menos 25 personas en educación para el acceso a la salud pública.</t>
  </si>
  <si>
    <t xml:space="preserve">Realizar 2 ferias de la Salud  con el fin de promover el acceso a la salud pública a nivel institucional y cantonal </t>
  </si>
  <si>
    <t>Mejorar la calidad de la educación a través de infraestructura adecuada y programas especializados</t>
  </si>
  <si>
    <t>Coordinar con el Ministerio de Educación Pública el mejoramiento de la infraestructura de escuelas y colegios del cantón.</t>
  </si>
  <si>
    <t>Un plan de mejoramiento y mantenimiento de la infraestructura de los Centros Educativos del Cantón formulado a diciembre 2013.</t>
  </si>
  <si>
    <t>Elaborar un plan de mejoramiento de la infraestrucutra de centros educativos</t>
  </si>
  <si>
    <t>Al menos un Centro Educativo por año, es intervenido integralmente para recuperar y/o mejorar su infraestructura física, a partir de enero de 2014.</t>
  </si>
  <si>
    <t xml:space="preserve">Un centro educativo del Cantón Central es intervenido de manera integral para recuperar su infraestructura física. </t>
  </si>
  <si>
    <r>
      <t>Al menos una Biblioteca Virtual instalada y funcionando por distrito cada dos años a partir de enero</t>
    </r>
    <r>
      <rPr>
        <sz val="11"/>
        <color rgb="FFFF0000"/>
        <rFont val="Calibri"/>
        <family val="2"/>
        <scheme val="minor"/>
      </rPr>
      <t xml:space="preserve"> ELIMINADA)</t>
    </r>
  </si>
  <si>
    <t xml:space="preserve">Creacion de una Biblioteca Virtual </t>
  </si>
  <si>
    <t>se va a eliminar</t>
  </si>
  <si>
    <t>Coordinar con instituciones educativas, públicas y privadas, el desarrollo de programas preventivos para evitar la deserción estudiantil, el acoso escolar y la prevención del embarazo en adolecentes.</t>
  </si>
  <si>
    <t>Un plan integral de programas preventivos para evitar la deserción estudiantil, el acoso escolar y la prevención del embarazó en adolecentes, aprobado por las Entidades relacionadas a diciembre de 2013.</t>
  </si>
  <si>
    <t>Creación de un plan ntegral de programas preventivos para evitar la deserción estudiantil, el acoso escolar y la prevención del embarazó en adolecentes</t>
  </si>
  <si>
    <t>Crear una comisión interinstitucional constituida para enfrentar la deserción y reprobación estudiantil, constituida a partir de enero de 2013.</t>
  </si>
  <si>
    <t>Creación de comision Crear una comisión interinstitucional constituida para enfrentar la deserción y reprobación estudiantil</t>
  </si>
  <si>
    <t>Se crea al menos un  centro de recuperación de estudiantes rezagados el Cantón y en cada uno de los Distritos con apoyo de estudiantes de TCU de Escuelas de Formación Docente y  maestros y profesores pensionados, a partir de 2017.</t>
  </si>
  <si>
    <t>Al menos un Colegio Público con enseñanza 100% bilingüe y con bachillerato internacional, a diciembre de 2020.</t>
  </si>
  <si>
    <t>Propiciar y Coordinar la implementación de programas de educación vocacional, emprendedurismo y gestión empresarial.</t>
  </si>
  <si>
    <t>Un plan integral de programas de educación vocacional, emprendedurismo y gestión empresarial, aprobado por las Entidades relacionadas e incorporado a la curricula de Colegios Vocacionales del Cantón de Heredia a diciembre  de 2015.</t>
  </si>
  <si>
    <t>Incremento del 10% del número de cursos vocacionales, emprendedurismo y gestión empresarial, incorporados en la curricula de las escuelas y colegios vocacionales del Cantón Central a partir de enero de 2016.</t>
  </si>
  <si>
    <t>Incremento del 10% del número de cursos de gestión empresarial brindados a emprendedores y mipymes del Cantón Central por instituciones relacionadas, a partir de enero de 2014</t>
  </si>
  <si>
    <t>Coordinar con el Programa de Intermediación laboral para el desarrollo de cursos de capacitación en gestión empresarial dirigido a personas emprendedoras.</t>
  </si>
  <si>
    <t>Fortalecer el Desarrollo  Social existente y ampliar las posibilidades de acceso a diversos ámbitos en pro del Bienestrar Social  de la ciudadanía, propiciando la igualdad de oportunidades y la equidad de género.</t>
  </si>
  <si>
    <t>Generar estrategias y propuestas acordes  a las necesidades específicas de poblaciones vulnerables</t>
  </si>
  <si>
    <t>Realizar al menos seis proyectos que contribuyan a generar estrategias y propuestas acordes  a las necesidades específicas de poblaciones vulnerables.</t>
  </si>
  <si>
    <t>Ver justificaciones Plan de Desarrollo Mediano Plazo</t>
  </si>
  <si>
    <t>Promover acciones afirmativas que promuevan la equidad de género y la participación de las mujeres.</t>
  </si>
  <si>
    <t>Desarrollar al menos 12 proyectos que promuevan  acciones afirmativas que incentiven  la equidad de género y la participación de las mujeres.</t>
  </si>
  <si>
    <t>Asegurar y promover el pleno ejercicio  de todos los derechos humanos y libertades fundamentales de las personas con discapacidad en el cantón central de heredia</t>
  </si>
  <si>
    <t>Realizar al menos ocho proyectos que  aseguren y promuevan  el pleno ejercicio  de todos los derechos humanos y libertades fundamentales de las personas con discapacidad en el cantón central de Heredia.</t>
  </si>
  <si>
    <t>PLAN DE DESARROLLO MUNICIPAL  LARGO PLAZO</t>
  </si>
  <si>
    <t>TABLA DE SEGUIMIENTO Y EVALUACIÓN</t>
  </si>
  <si>
    <t>PERIODO 2012-2022</t>
  </si>
  <si>
    <t>EVALUACION AÑO 2013</t>
  </si>
  <si>
    <t>PESO</t>
  </si>
  <si>
    <t>PORCENTAJE DE  EJECUCIÓN PROYECTOS POR ÁREA ESTRATÉGICA</t>
  </si>
  <si>
    <t>% cump.</t>
  </si>
  <si>
    <t>% alcanzado</t>
  </si>
  <si>
    <t>TOTAL</t>
  </si>
  <si>
    <t>LOGRAR EL ORDENAMIENTO TERRITORIAL Y DESARROLLO URBANO SOSTENIBLE DEL CANTON PRIMERO DE HEREDIA</t>
  </si>
  <si>
    <t>PROMOVER LA GESTION AMBIENTAL Y EL MEJORAMIENTO CONTINUO DE LA CALIDAD DE VIDA DE LOS HEREDIANOS</t>
  </si>
  <si>
    <t>PROPICIAR EL DESARROLLO ECONOMICO LOCAL EN LOS DISTRITOS DEL CANTON PRIMERO DE HEREDIA.</t>
  </si>
  <si>
    <t>MEJORAR LA CALIDAD DE LA SALUD DE LOS HABITANTES DEL CANTON PRIMERO DE HEREDIA MEDIANTE UN PROGRAMA SALUD PREVENTIVA Y REACTIVA</t>
  </si>
  <si>
    <t>FORTALECER LA SEGURIDAD CIUDADANA DEL CANTON  PRIMERO DE HEREDIA MEDIANTE UN PROGRAMA INTEGRAL DE PREVENCION Y ATENCION</t>
  </si>
  <si>
    <t xml:space="preserve"> MEJORA LA CALIDAD DE LA EDUCACION A TRAVES DE INFRAESTRUCTURA ADECUADA  Y PROGRAMAS ESPECIALIZADOS</t>
  </si>
  <si>
    <t>LOGRAR EL FORTALECIMIENTO INSTITUCIONAL DE LA MUNICIPALIDAD DE HEREDIA QUE LE PERMITA ASUMIR EL LIDERAZGO EN EL DESARROLLO DEL CANTON DE HEREDIA</t>
  </si>
  <si>
    <t>FORTALECER EL  DESARROLLO SOCIAL EXISTENTE Y AMPLIAR LAS POSIBILIDADES DE ACCESO A DIVERSOS ÁMBITOS EN PRO DEL BIENESTAR SOCIAL DE LA CIUDADANÍA, PROPICIANDO LA EQUIDAD SOCIAL, IGUALDAD DE OPORTUNIDADES Y EQUIDAD DE GÉNERO.</t>
  </si>
  <si>
    <t>PORCENTAJE EJECUCIÓN POR AÑO</t>
  </si>
  <si>
    <t>PLAN DE DESARROLLO MUNICIPAL</t>
  </si>
  <si>
    <t>OBJETIVO ESTRATEGICO: LOGRAR EL ORDENAMIENTO TERRITORIAL Y DESARROLLO URBANO SOSTENIBLE DEL CANTON PRIMERO DE HEREDIA</t>
  </si>
  <si>
    <t>No.</t>
  </si>
  <si>
    <t xml:space="preserve">PROYECTOS </t>
  </si>
  <si>
    <t>PORCENTAJE  DE EJECUCIÓN PROYECTOS</t>
  </si>
  <si>
    <t>LP 1.1</t>
  </si>
  <si>
    <t>FORMULAR E IMPLEMENTAR EL PLAN DE ORDENAMIENTO TERRITORIAL CANTONAL</t>
  </si>
  <si>
    <t>LP1.4.1. A LP 1.4.4.</t>
  </si>
  <si>
    <t>LP1.4.6.1.1.</t>
  </si>
  <si>
    <t>LP1.4.6.2.</t>
  </si>
  <si>
    <t xml:space="preserve">Al menos el 10% anual de la población adulta del cantón tiene conocimiento del plan de ordenamiento territorial cantonal. </t>
  </si>
  <si>
    <t>LP 1.4.7.</t>
  </si>
  <si>
    <t>FORMULAR E IMPLEMENTAR UN PLAN DE MANTENIMIENTO, MEJORAMIENTO, HABILIACIÓN Y EMBELLECIMIENTO DE LA INFRAESTRUCTURA PUBLICA MUNICIPAL.</t>
  </si>
  <si>
    <t>LP 2.1.11.</t>
  </si>
  <si>
    <t>LP 2.1.12.</t>
  </si>
  <si>
    <t>LP 2.1.13.</t>
  </si>
  <si>
    <t>LP 2.1.1.</t>
  </si>
  <si>
    <t>Al menos 3000 metros lineales del sistema de alcantarillado pluvial intervenido anualmente a partir de enero 2012</t>
  </si>
  <si>
    <t>LP 2.1.2. A LP2.1.10.</t>
  </si>
  <si>
    <r>
      <t xml:space="preserve">Al menos </t>
    </r>
    <r>
      <rPr>
        <sz val="11"/>
        <color rgb="FF00B0F0"/>
        <rFont val="Calibri"/>
        <family val="2"/>
        <scheme val="minor"/>
      </rPr>
      <t xml:space="preserve">ocho </t>
    </r>
    <r>
      <rPr>
        <sz val="11"/>
        <color rgb="FFFF0000"/>
        <rFont val="Calibri"/>
        <family val="2"/>
        <scheme val="minor"/>
      </rPr>
      <t>proyectos adicionales se programan por año  con el fin de Mejorar y dar mantenimiento a la infraestructura pública, considerando las necesidades de toda la población herediana. A diciembre 2016</t>
    </r>
  </si>
  <si>
    <t>LP 2.2.1. ALP 2.2.2.</t>
  </si>
  <si>
    <t>FORMULAR E IMPLEMENTAR UN PLAN DE GESTION VIAL</t>
  </si>
  <si>
    <t>LP1.4.5.</t>
  </si>
  <si>
    <t>LP 2.1.6. Y  LP 2.1.4.</t>
  </si>
  <si>
    <t>FORMULAR Y EJECUTAR EL PLAN DE GESTION DE RIESGOS NATURALES Y SOCIALES</t>
  </si>
  <si>
    <t>LP 1.5.1.</t>
  </si>
  <si>
    <t>LP1.5.2.</t>
  </si>
  <si>
    <t>LP1.5.3.</t>
  </si>
  <si>
    <t>LP 1.5.4.</t>
  </si>
  <si>
    <t>LP 1.5.4.2.</t>
  </si>
  <si>
    <t>OBJETIVO ESTRATEGICO: PROMOVER LA GESTION AMBIENTAL Y EL MEJORAMIENTO CONTINUO DE LA CALIDAD DE VIDA DE LOS HEREDIANOS</t>
  </si>
  <si>
    <t>LP 1.1.2.</t>
  </si>
  <si>
    <t>Elaborar e implementar un Plan Cantonal de Manejo de Residuos Sólidos</t>
  </si>
  <si>
    <t>FOMENTAR UN PROGRAMA DE RECUPEACION DE LOS ECOSISTEMAS NATURALES DE LAS AREAS DE PROTECCIÓN DE RIOS Y AREAS PUBLICAS DEL CANTON DE HEREDIA.</t>
  </si>
  <si>
    <t>LP 1.3.5.</t>
  </si>
  <si>
    <t>LP.1.3.6.</t>
  </si>
  <si>
    <t>LP 1.3.1.</t>
  </si>
  <si>
    <t>INVENTARIAR Y GESTIONAR SOLUCIONES PARA LOS FOCOS DE CONTAMINACIÓN HIDRICA, ATMOSFÉRICA Y VISUAL DEL CANTON DE HEREDIA</t>
  </si>
  <si>
    <t>LP 1.6.1.</t>
  </si>
  <si>
    <t>LP 1.6.2.</t>
  </si>
  <si>
    <t>LP 1.6.3.1.</t>
  </si>
  <si>
    <t>LP 1.6.3.2.</t>
  </si>
  <si>
    <t>|</t>
  </si>
  <si>
    <t>LP 1.6.4.</t>
  </si>
  <si>
    <t>Un Reglamento para la normalización y homogenización de la rotulación en el Cantón de Heredia, diseñado y aprobado a diciembre de 20143 y en implementación a partir de enero de 20154</t>
  </si>
  <si>
    <t>DESARROLLAR UN PROGRAMA DE COMUNICACIÓN Y SENSIBILIZACION EN TEMAS AMBIENTALES EN LA POBLACIÓN DEL CANTON DE HEREDIA</t>
  </si>
  <si>
    <t>LP 1.2.2. Y LP 1.2.1.</t>
  </si>
  <si>
    <t>LP 1.2.1.</t>
  </si>
  <si>
    <t>OBJETIVO ESTRATEGICO: PROPICIAR EL DESARROLLO ECONOMICO LOCAL EN LOS DISTRITOS DEL CANTON PRIMERO DE HEREDIA</t>
  </si>
  <si>
    <t>PROMOVER LA CREACIÓN DE POLOS DE DESARROLLO CANTONAL</t>
  </si>
  <si>
    <t>LP 6.4.1.1.</t>
  </si>
  <si>
    <t>LP 6.4.1.2.</t>
  </si>
  <si>
    <t xml:space="preserve">LP 6.4.1 3 </t>
  </si>
  <si>
    <t>FORMULAR Y GESTIONAR UN PROGRAMA DE IMPULSO DEL EMPRENDEDURISMO LOCAL.</t>
  </si>
  <si>
    <t>LP 6.5.1.1.</t>
  </si>
  <si>
    <t>LP 6.5.2.1. Y LP 6.5.2.2</t>
  </si>
  <si>
    <t>LP 6.5.1.3.</t>
  </si>
  <si>
    <t>LP 6.5.1.4.</t>
  </si>
  <si>
    <t>Al menos una gestión  de recursos no reembolsables para apoyar un programa de impulso de emprendedurismo local realizada en año 2012.</t>
  </si>
  <si>
    <t>IMPULSAR LA REACTIVACION DE LOS SECTORES DINAMICOS DEL APARATO ECONOMICO LOCAL</t>
  </si>
  <si>
    <t>LP 6.6.1.</t>
  </si>
  <si>
    <t>Fortalecer  las  capacidades de  las personas, las posibilidades de la pequeña y mediana empresa y las atracciones turísticas.</t>
  </si>
  <si>
    <t>LP 6.1.1. a LP 6.1.4.</t>
  </si>
  <si>
    <t>LP 6.2.1. a LP 6.2.2.</t>
  </si>
  <si>
    <t>LP 6.3.1. LP 6.3.2.</t>
  </si>
  <si>
    <t>OBJETIVO ESTRATEGICO: MEJORAR LA CALIDAD DE LA SALUD DE LOS HABITANTES DEL CANTON PRIMERO DE HEREDIA MEDIANTE UN PROGRAMA SALUD PREVENTIVA Y REACTIVA</t>
  </si>
  <si>
    <t>DESARROLLAR PROGRAMAS DEPORTIVOS, CULTURALES Y RECREATIVOS</t>
  </si>
  <si>
    <t>LP 7.5.1.1.</t>
  </si>
  <si>
    <t>LP 7.5.1.2.</t>
  </si>
  <si>
    <t>LP 7.5.1.3.</t>
  </si>
  <si>
    <t>LP 7.5.1.4.</t>
  </si>
  <si>
    <t>COORDINAR PROGRAMAS PARA MEJORAR HABITOS DE ALIMENTACION DE LA COMUNIDAD</t>
  </si>
  <si>
    <t>LP 7.6.1.1.</t>
  </si>
  <si>
    <t>LP 7.6.1.2.</t>
  </si>
  <si>
    <t>Un convenio formalizado con la CCSS para la vida saludable y prevención de la salud a junio 2102.</t>
  </si>
  <si>
    <t>LP 7.6.1.3.</t>
  </si>
  <si>
    <t>LP 7.6.1.4.</t>
  </si>
  <si>
    <t>LP 7.6.1.5.</t>
  </si>
  <si>
    <t>FORMULAR E IMPULSAR UNA PROPUESTA CANTONAL QUE PROMUEVA LA OPTIMIZACIÓN DEL SISTEMA DE ACCESSO A LA SALUD PUBLICA</t>
  </si>
  <si>
    <t>LP 7.7.1.1.</t>
  </si>
  <si>
    <t>LP 7.7.2.1.</t>
  </si>
  <si>
    <t>OBJETIVO ESTRATEGICO: FORTALECER LA SEGURIDAD CIUDADANA DEL CANTON  PRIMERO DE HEREDIA MEDIANTE UN PROGRAMA INTEGRAL DE PREVENCION Y ATENCION</t>
  </si>
  <si>
    <t>FORMULAR  E IMPULSAR POLITICAS DE SEGURIDAD CANTONAL PARA QUE SEAN DE CONOCIMIENTO Y APLICACIÓN DE  TODOS LOS HABITANTES</t>
  </si>
  <si>
    <t>LP 4.3.1.1.</t>
  </si>
  <si>
    <t>LP 4.3.2.</t>
  </si>
  <si>
    <t>LP 4.3.3.</t>
  </si>
  <si>
    <t>FOMENTAR LA COORDINACION DE PROGRAMAS PREVENTIVOS Y CORRECTIVOS EN MATERIA DE SEGURIDAD CON INSTITUCIONES PUBLICAS, ENTIDADES PRIVADAS Y GRUPOS ORGANIZADOS DE LA SOCIEDAD CIVIL.</t>
  </si>
  <si>
    <t>LP 4.2.2.</t>
  </si>
  <si>
    <t>LP 4.1.4.5.</t>
  </si>
  <si>
    <t>LP 4.1.4.3.</t>
  </si>
  <si>
    <t>LP 4.1.4.6.</t>
  </si>
  <si>
    <t>LP 4.1.1. A LP 4.1.6.</t>
  </si>
  <si>
    <t>AMPLIAR LA COBERTURA DEL SISTEMA DE VIGILANCIA CIUDADANA</t>
  </si>
  <si>
    <t>LP 4.4.1.1.</t>
  </si>
  <si>
    <t>LP 4.1.6.1.</t>
  </si>
  <si>
    <t>LP 4.4.2.1.</t>
  </si>
  <si>
    <t>FORMULAR E IMPULSAR UN PROGRAMA DE ATENCION INTEGRAL PARA EL COMBATE A LAS ADICIONES Y EL RESCATE SOCIAL DE PERSONAS EN CONDICION DE INDIGENCIA Y CON PROBLEMAS DE ADICCION</t>
  </si>
  <si>
    <t>LP 4.5.1.</t>
  </si>
  <si>
    <t>OBJETIVO ESTRATEGICO: MEJORA LA CALIDAD DE LA EDUCACION A TRAVES DE INFRAESTRUCTURA ADECUADA  Y PROGRAMAS ESPECIALIZADOS</t>
  </si>
  <si>
    <t>COORDINAR CON EL MINISTERIO DE EDUACION PUBLICA EL MEJORAMIENTO DE LA INFRAESTRUCTURA DE ESCUELAS Y COLEGIOS DEL CANTON</t>
  </si>
  <si>
    <t xml:space="preserve">LP 7.8.1.1  </t>
  </si>
  <si>
    <t>LP 7.8.1 2.</t>
  </si>
  <si>
    <t xml:space="preserve">LP 7.8.1 3 </t>
  </si>
  <si>
    <t>Al menos una Biblioteca Virtual instalada y funcionando por distrito cada dos años a partir de enero 2013.</t>
  </si>
  <si>
    <t>COORDINAR CON INSTITUCIONES EDUCATIVAS, PUBLICAS Y PRIVADAS, EL DESARROLLO DE PROGRAMAS PREVENTIVOS PARA EVITAR LA DESERCIÓN ESTUDIANTIL, EL ACOSO ESCOLAR Y LA PREVENCIÓN DEL EMBARAZO EN ADOLECENTES</t>
  </si>
  <si>
    <t>LP 7.9.1.1.</t>
  </si>
  <si>
    <t>LP 7.9.1.2.</t>
  </si>
  <si>
    <t>PROPICIAR Y COORDINAR LA IMPLEMENTACION DE PROGRAMAS DE EDUCACIÓN VOCACIONAL, EMPRENDEDURISMO Y GESTION EMPRESARIAL</t>
  </si>
  <si>
    <t>LP 7.10.1.1.</t>
  </si>
  <si>
    <t>LP 7.10.1.2.</t>
  </si>
  <si>
    <t xml:space="preserve">LP 7.10 1 3 </t>
  </si>
  <si>
    <t>Incremento del 10% del número de cursos de gestión empresarial brindados a emprendedores y mipymes del Cantón Central por instituciones relacionadas, a partir de enero de 2014.</t>
  </si>
  <si>
    <t>OBJETIVO ESTRATEGICO LOGRAR EL FORTALECIMIENTO INSTITUCIONAL DE LA MUNICIPALIDAD DE HEREDIA QUE LE PERMITA ASUMIR EL LIDERAZGO EN EL DESARROLLO DEL CANTON DE HEREDIA</t>
  </si>
  <si>
    <t>DESARROLLAR POLITICAS, ESTRATEGIAS Y PROGRAMAS DE DOTACION Y DESARROLLO DEL TALENTO HUMANO</t>
  </si>
  <si>
    <t>LP 3.25.1.1. Y LP 3.25.1.2.</t>
  </si>
  <si>
    <t>LP 3.25.1.2.</t>
  </si>
  <si>
    <t>LP 3.25.1.4.</t>
  </si>
  <si>
    <t>LP 3.25.1.5.</t>
  </si>
  <si>
    <t>LP 3.25.1.6.</t>
  </si>
  <si>
    <t>IMPLEMENTAR PROGRAMA DE OPTIMIZACION DE PROCESOS Y SIMPLIFICACION DE TRAMITES Y REQUISITOS DE LA GESTION MUNICIPAL</t>
  </si>
  <si>
    <t>LP.3.26.1.1.</t>
  </si>
  <si>
    <t>LP 3.26.1.2.</t>
  </si>
  <si>
    <t>LP 3.26.1.3.</t>
  </si>
  <si>
    <t>IMPLEMENTAR UN PROGRAMA EFECTIVO DE RECAUDACION DE IMPUESTOS MUNICIPALES Y GESTION DE COBRO QUE GENERE RECURSOS FINANCIEROS SUFICIENTES PARA CUBRIR SERVICIOS DE APOYO AL PLAN DE DESARROLLO DE LA MUNICIPALIDAD DE HEREDIA.</t>
  </si>
  <si>
    <t>LP 3.27.1.1.</t>
  </si>
  <si>
    <t>LP 3.27.1.2.</t>
  </si>
  <si>
    <t>LP 3.27.1.3.</t>
  </si>
  <si>
    <t>FORTALECER EL SISTEMA DE INFORMACION Y COMUNICACIÓN MUNICIPAL</t>
  </si>
  <si>
    <t>LP 3.28.1.1.</t>
  </si>
  <si>
    <t>LP 3.28.1.2.</t>
  </si>
  <si>
    <t>Un sistema de información gerencial en implementación efectiva a partir de enero 2014.</t>
  </si>
  <si>
    <t>LP 3.28.1.3.</t>
  </si>
  <si>
    <t>FORTALECER LOS VINCULOS Y ALIANZAS ESTRATEGICS DE LA MUNICIPALIDAD CON OTROS ENTES PUBLICOS Y PRIVADOS</t>
  </si>
  <si>
    <t>LP 3.29.1.</t>
  </si>
  <si>
    <t>Al menos una nueva alianza anual establecida formalmente con un ente público o privado a partir de enero 2012</t>
  </si>
  <si>
    <t>Promover el desarrollo organizacional y la profesionalización del personal</t>
  </si>
  <si>
    <t>LP 3.1.1. A LP 3.24.1.</t>
  </si>
  <si>
    <t xml:space="preserve">OBJETIVO ESTRATEGICO: FORTALECER EL  DESARROLLO SOCIAL EXISTENTE Y AMPLIAR LAS POSIBILIDADES DE ACCESO A DIVERSOS ÁMBITOS EN PRO DEL BIENESTAR SOCIAL DE LA CIUDADANÍA, PROPICIANDO LA EQUIDAD SOCIAL, IGUALDAD DE OPORTUNIDADES Y EQUIDAD DE GÉNERO.
</t>
  </si>
  <si>
    <t>GENERAR ESTRATEGIAS Y PROPUESTAS ACORDES  A LAS NECESIDADES ESPECÍFICAS DE POBLACIONES VULNERABLES</t>
  </si>
  <si>
    <t>LP 7.1.1 A LP 7.1.6.</t>
  </si>
  <si>
    <t>PROMOVER ACCIONES AFIRMATIVAS QUE PROMUEVAN LA EQUIDAD DE GÉNERO Y LA PARTICIPACIÓN DE LAS MUJERES.</t>
  </si>
  <si>
    <t>LP 7.2.1. A LP 7.2.1.2</t>
  </si>
  <si>
    <t>ASEGURAR Y PROMOVER EL PLENO EJERCICIO  DE TODOS LOS DERECHOS HUMANOS Y LIBERTADES FUNDAMENTALES DE LAS PERSONAS CON DISCAPACIDAD EN EL CANTÓN CENTRAL DE HEREDIA.</t>
  </si>
  <si>
    <t>LP 7.3.1. A LP 7.3.8.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</si>
</sst>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b/>
      <sz val="11"/>
      <name val="Calibri"/>
      <family val="2"/>
      <scheme val="minor"/>
    </font>
    <font>
      <b/>
      <sz val="11"/>
      <name val="Calibri"/>
      <family val="2"/>
    </font>
    <font>
      <sz val="11"/>
      <name val="Calibri"/>
      <family val="2"/>
      <scheme val="minor"/>
    </font>
    <font>
      <sz val="11"/>
      <name val="Arial"/>
      <family val="2"/>
    </font>
    <font>
      <sz val="11"/>
      <name val="Book Antiqua"/>
      <family val="1"/>
    </font>
    <font>
      <sz val="11"/>
      <color theme="1"/>
      <name val="Arial"/>
      <family val="2"/>
    </font>
    <font>
      <sz val="10"/>
      <name val="Arial"/>
      <family val="2"/>
    </font>
    <font>
      <sz val="12"/>
      <name val="Arial"/>
      <family val="2"/>
    </font>
    <font>
      <b/>
      <sz val="14"/>
      <color indexed="8"/>
      <name val="Calibri"/>
      <family val="2"/>
    </font>
    <font>
      <b/>
      <sz val="11"/>
      <color indexed="8"/>
      <name val="Calibri"/>
      <family val="2"/>
    </font>
    <font>
      <sz val="11"/>
      <color rgb="FF00B0F0"/>
      <name val="Calibri"/>
      <family val="2"/>
      <scheme val="minor"/>
    </font>
    <font>
      <sz val="11"/>
      <color indexed="8"/>
      <name val="Calibri"/>
      <family val="2"/>
    </font>
    <font>
      <b/>
      <sz val="9"/>
      <color indexed="81"/>
      <name val="Tahoma"/>
      <family val="2"/>
    </font>
    <font>
      <sz val="9"/>
      <color indexed="81"/>
      <name val="Tahoma"/>
      <family val="2"/>
    </font>
  </fonts>
  <fills count="17">
    <fill>
      <patternFill patternType="none"/>
    </fill>
    <fill>
      <patternFill patternType="gray125"/>
    </fill>
    <fill>
      <patternFill patternType="solid">
        <fgColor rgb="FF00B0F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2" tint="-0.249977111117893"/>
        <bgColor indexed="64"/>
      </patternFill>
    </fill>
    <fill>
      <patternFill patternType="solid">
        <fgColor rgb="FFFFC000"/>
        <bgColor indexed="64"/>
      </patternFill>
    </fill>
    <fill>
      <patternFill patternType="solid">
        <fgColor rgb="FFFFFF00"/>
        <bgColor indexed="64"/>
      </patternFill>
    </fill>
    <fill>
      <patternFill patternType="solid">
        <fgColor theme="7" tint="-0.249977111117893"/>
        <bgColor indexed="64"/>
      </patternFill>
    </fill>
    <fill>
      <patternFill patternType="solid">
        <fgColor theme="0"/>
        <bgColor indexed="64"/>
      </patternFill>
    </fill>
    <fill>
      <patternFill patternType="solid">
        <fgColor theme="3" tint="0.39997558519241921"/>
        <bgColor indexed="64"/>
      </patternFill>
    </fill>
    <fill>
      <patternFill patternType="solid">
        <fgColor rgb="FFFFFFFF"/>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indexed="31"/>
        <bgColor indexed="64"/>
      </patternFill>
    </fill>
    <fill>
      <patternFill patternType="solid">
        <fgColor theme="0" tint="-0.249977111117893"/>
        <bgColor indexed="64"/>
      </patternFill>
    </fill>
    <fill>
      <patternFill patternType="solid">
        <fgColor theme="9" tint="0.39997558519241921"/>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medium">
        <color indexed="64"/>
      </right>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0" fillId="0" borderId="0"/>
  </cellStyleXfs>
  <cellXfs count="226">
    <xf numFmtId="0" fontId="0" fillId="0" borderId="0" xfId="0"/>
    <xf numFmtId="0" fontId="0" fillId="0" borderId="0" xfId="0" applyFont="1"/>
    <xf numFmtId="0" fontId="4" fillId="3" borderId="6" xfId="0" applyFont="1" applyFill="1" applyBorder="1" applyAlignment="1">
      <alignment horizontal="center" vertical="center"/>
    </xf>
    <xf numFmtId="0" fontId="4" fillId="0" borderId="6" xfId="0" applyFont="1" applyFill="1" applyBorder="1" applyAlignment="1">
      <alignment horizontal="justify" vertical="top"/>
    </xf>
    <xf numFmtId="0" fontId="6" fillId="0" borderId="6" xfId="0" applyFont="1" applyBorder="1" applyAlignment="1">
      <alignment horizontal="justify" vertical="top"/>
    </xf>
    <xf numFmtId="17" fontId="7" fillId="0" borderId="6" xfId="0" applyNumberFormat="1" applyFont="1" applyBorder="1" applyAlignment="1">
      <alignment horizontal="center" vertical="center"/>
    </xf>
    <xf numFmtId="0" fontId="0" fillId="0" borderId="6" xfId="0" applyFont="1" applyBorder="1"/>
    <xf numFmtId="9" fontId="0" fillId="0" borderId="6" xfId="0" applyNumberFormat="1" applyFont="1" applyBorder="1" applyAlignment="1">
      <alignment horizontal="center"/>
    </xf>
    <xf numFmtId="0" fontId="6" fillId="0" borderId="6" xfId="0" applyNumberFormat="1" applyFont="1" applyFill="1" applyBorder="1" applyAlignment="1" applyProtection="1">
      <alignment horizontal="justify" vertical="top" wrapText="1"/>
      <protection locked="0"/>
    </xf>
    <xf numFmtId="0" fontId="0" fillId="6" borderId="6" xfId="0" applyFont="1" applyFill="1" applyBorder="1" applyAlignment="1">
      <alignment horizontal="center" vertical="center"/>
    </xf>
    <xf numFmtId="0" fontId="7" fillId="0" borderId="6" xfId="0" applyNumberFormat="1" applyFont="1" applyFill="1" applyBorder="1" applyAlignment="1" applyProtection="1">
      <alignment horizontal="justify" vertical="top" wrapText="1"/>
      <protection locked="0"/>
    </xf>
    <xf numFmtId="0" fontId="0" fillId="7" borderId="6" xfId="0" applyFont="1" applyFill="1" applyBorder="1"/>
    <xf numFmtId="0" fontId="0" fillId="0" borderId="6" xfId="0" applyFont="1" applyFill="1" applyBorder="1"/>
    <xf numFmtId="0" fontId="4" fillId="0" borderId="6" xfId="0" applyFont="1" applyBorder="1" applyAlignment="1">
      <alignment horizontal="justify" vertical="top"/>
    </xf>
    <xf numFmtId="0" fontId="6" fillId="0" borderId="6" xfId="0" applyFont="1" applyFill="1" applyBorder="1" applyAlignment="1">
      <alignment horizontal="justify" vertical="top"/>
    </xf>
    <xf numFmtId="17" fontId="6" fillId="0" borderId="6" xfId="0" applyNumberFormat="1" applyFont="1" applyBorder="1" applyAlignment="1">
      <alignment horizontal="center" vertical="center"/>
    </xf>
    <xf numFmtId="9" fontId="0" fillId="8" borderId="6" xfId="0" applyNumberFormat="1" applyFill="1" applyBorder="1" applyAlignment="1">
      <alignment horizontal="center"/>
    </xf>
    <xf numFmtId="9" fontId="0" fillId="0" borderId="6" xfId="0" applyNumberFormat="1" applyFont="1" applyBorder="1" applyAlignment="1">
      <alignment horizontal="center" vertical="center"/>
    </xf>
    <xf numFmtId="0" fontId="6" fillId="0" borderId="6" xfId="0" applyFont="1" applyBorder="1" applyAlignment="1">
      <alignment horizontal="justify" vertical="top" wrapText="1"/>
    </xf>
    <xf numFmtId="0" fontId="7" fillId="0" borderId="6" xfId="0" applyFont="1" applyFill="1" applyBorder="1" applyAlignment="1" applyProtection="1">
      <alignment horizontal="justify" vertical="top" wrapText="1"/>
      <protection locked="0"/>
    </xf>
    <xf numFmtId="0" fontId="4" fillId="0" borderId="3" xfId="0" applyFont="1" applyBorder="1" applyAlignment="1">
      <alignment horizontal="justify" vertical="top"/>
    </xf>
    <xf numFmtId="0" fontId="7" fillId="9" borderId="6" xfId="0" applyFont="1" applyFill="1" applyBorder="1" applyAlignment="1" applyProtection="1">
      <alignment horizontal="justify" vertical="top" wrapText="1"/>
      <protection locked="0"/>
    </xf>
    <xf numFmtId="0" fontId="6" fillId="10" borderId="6" xfId="0" applyFont="1" applyFill="1" applyBorder="1" applyAlignment="1">
      <alignment horizontal="justify" vertical="top"/>
    </xf>
    <xf numFmtId="0" fontId="7" fillId="0" borderId="6" xfId="0" applyFont="1" applyBorder="1" applyAlignment="1" applyProtection="1">
      <alignment horizontal="justify" vertical="top" wrapText="1"/>
      <protection locked="0"/>
    </xf>
    <xf numFmtId="0" fontId="0" fillId="0" borderId="6" xfId="0" applyFont="1" applyBorder="1" applyAlignment="1">
      <alignment horizontal="justify" vertical="top" wrapText="1"/>
    </xf>
    <xf numFmtId="0" fontId="0" fillId="3" borderId="0" xfId="0" applyFont="1" applyFill="1"/>
    <xf numFmtId="0" fontId="0" fillId="3" borderId="6" xfId="0" applyFont="1" applyFill="1" applyBorder="1"/>
    <xf numFmtId="9" fontId="0" fillId="3" borderId="6" xfId="0" applyNumberFormat="1" applyFont="1" applyFill="1" applyBorder="1" applyAlignment="1">
      <alignment horizontal="center"/>
    </xf>
    <xf numFmtId="0" fontId="2" fillId="0" borderId="6" xfId="0" applyFont="1" applyBorder="1" applyAlignment="1">
      <alignment horizontal="justify" vertical="top"/>
    </xf>
    <xf numFmtId="0" fontId="0" fillId="0" borderId="6" xfId="0" applyFont="1" applyBorder="1" applyAlignment="1">
      <alignment horizontal="justify" vertical="top"/>
    </xf>
    <xf numFmtId="17" fontId="0" fillId="11" borderId="6" xfId="0" applyNumberFormat="1" applyFont="1" applyFill="1" applyBorder="1" applyAlignment="1">
      <alignment horizontal="center" vertical="top"/>
    </xf>
    <xf numFmtId="0" fontId="0" fillId="0" borderId="8" xfId="0" applyFont="1" applyBorder="1" applyAlignment="1">
      <alignment horizontal="justify" vertical="top"/>
    </xf>
    <xf numFmtId="0" fontId="6" fillId="0" borderId="6" xfId="0" applyFont="1" applyFill="1" applyBorder="1" applyAlignment="1">
      <alignment vertical="center" wrapText="1"/>
    </xf>
    <xf numFmtId="0" fontId="8" fillId="0" borderId="6" xfId="0" applyFont="1" applyFill="1" applyBorder="1" applyAlignment="1" applyProtection="1">
      <alignment horizontal="justify" vertical="top"/>
      <protection locked="0"/>
    </xf>
    <xf numFmtId="17" fontId="9" fillId="0" borderId="6" xfId="0" applyNumberFormat="1" applyFont="1" applyBorder="1" applyAlignment="1">
      <alignment horizontal="center" vertical="center"/>
    </xf>
    <xf numFmtId="0" fontId="0" fillId="0" borderId="3" xfId="0" applyFont="1" applyBorder="1" applyAlignment="1">
      <alignment horizontal="justify" vertical="top"/>
    </xf>
    <xf numFmtId="0" fontId="0" fillId="0" borderId="6" xfId="0" applyFont="1" applyBorder="1" applyAlignment="1">
      <alignment vertical="center" wrapText="1"/>
    </xf>
    <xf numFmtId="9" fontId="0" fillId="0" borderId="6" xfId="0" applyNumberFormat="1" applyBorder="1" applyAlignment="1">
      <alignment horizontal="center" vertical="center"/>
    </xf>
    <xf numFmtId="0" fontId="0" fillId="12" borderId="6" xfId="0" applyFill="1" applyBorder="1" applyAlignment="1">
      <alignment horizontal="justify" vertical="top"/>
    </xf>
    <xf numFmtId="17" fontId="9" fillId="11" borderId="9" xfId="0" applyNumberFormat="1" applyFont="1" applyFill="1" applyBorder="1" applyAlignment="1">
      <alignment horizontal="center" vertical="top"/>
    </xf>
    <xf numFmtId="0" fontId="0" fillId="13" borderId="6" xfId="0" applyFont="1" applyFill="1" applyBorder="1"/>
    <xf numFmtId="17" fontId="9" fillId="11" borderId="6" xfId="0" applyNumberFormat="1" applyFont="1" applyFill="1" applyBorder="1" applyAlignment="1">
      <alignment horizontal="center" vertical="top"/>
    </xf>
    <xf numFmtId="9" fontId="0" fillId="0" borderId="6" xfId="0" applyNumberFormat="1" applyFill="1" applyBorder="1" applyAlignment="1">
      <alignment horizontal="center" vertical="center"/>
    </xf>
    <xf numFmtId="0" fontId="0" fillId="0" borderId="10" xfId="0" applyFont="1" applyBorder="1" applyAlignment="1">
      <alignment horizontal="justify" vertical="top"/>
    </xf>
    <xf numFmtId="9" fontId="0" fillId="0" borderId="6" xfId="0" applyNumberFormat="1" applyBorder="1" applyAlignment="1">
      <alignment horizontal="center"/>
    </xf>
    <xf numFmtId="0" fontId="0" fillId="10" borderId="6" xfId="0" applyFont="1" applyFill="1" applyBorder="1" applyAlignment="1">
      <alignment horizontal="justify" vertical="top"/>
    </xf>
    <xf numFmtId="0" fontId="7" fillId="7" borderId="6" xfId="0" applyFont="1" applyFill="1" applyBorder="1" applyAlignment="1" applyProtection="1">
      <alignment horizontal="justify" vertical="top"/>
      <protection locked="0"/>
    </xf>
    <xf numFmtId="9" fontId="6" fillId="0" borderId="5" xfId="0" applyNumberFormat="1" applyFont="1" applyFill="1" applyBorder="1" applyAlignment="1">
      <alignment horizontal="center" vertical="center"/>
    </xf>
    <xf numFmtId="9" fontId="0" fillId="0" borderId="6" xfId="0" applyNumberFormat="1" applyFont="1" applyFill="1" applyBorder="1" applyAlignment="1">
      <alignment horizontal="center" vertical="center"/>
    </xf>
    <xf numFmtId="0" fontId="1" fillId="0" borderId="6" xfId="0" applyFont="1" applyFill="1" applyBorder="1" applyAlignment="1">
      <alignment horizontal="justify" vertical="top"/>
    </xf>
    <xf numFmtId="0" fontId="7" fillId="0" borderId="5" xfId="1" applyFont="1" applyFill="1" applyBorder="1" applyAlignment="1" applyProtection="1">
      <alignment horizontal="center" vertical="top" wrapText="1"/>
      <protection locked="0"/>
    </xf>
    <xf numFmtId="9" fontId="0" fillId="8" borderId="6" xfId="0" applyNumberFormat="1" applyFont="1" applyFill="1" applyBorder="1" applyAlignment="1">
      <alignment horizontal="center" vertical="center"/>
    </xf>
    <xf numFmtId="0" fontId="11" fillId="0" borderId="5" xfId="0" applyFont="1" applyFill="1" applyBorder="1" applyAlignment="1" applyProtection="1">
      <alignment horizontal="justify" vertical="top" wrapText="1"/>
      <protection locked="0"/>
    </xf>
    <xf numFmtId="0" fontId="7" fillId="0" borderId="5" xfId="0" applyFont="1" applyFill="1" applyBorder="1" applyAlignment="1" applyProtection="1">
      <alignment horizontal="justify" vertical="top" wrapText="1"/>
      <protection locked="0"/>
    </xf>
    <xf numFmtId="17" fontId="9" fillId="10" borderId="6" xfId="0" applyNumberFormat="1" applyFont="1" applyFill="1" applyBorder="1" applyAlignment="1">
      <alignment horizontal="center" vertical="top"/>
    </xf>
    <xf numFmtId="0" fontId="7" fillId="0" borderId="6" xfId="0" applyFont="1" applyFill="1" applyBorder="1" applyAlignment="1" applyProtection="1">
      <alignment horizontal="justify" vertical="center" wrapText="1"/>
      <protection locked="0"/>
    </xf>
    <xf numFmtId="9" fontId="0" fillId="7" borderId="6" xfId="0" applyNumberFormat="1" applyFont="1" applyFill="1" applyBorder="1" applyAlignment="1">
      <alignment horizontal="center" vertical="center"/>
    </xf>
    <xf numFmtId="0" fontId="0" fillId="12" borderId="6" xfId="0" applyFont="1" applyFill="1" applyBorder="1"/>
    <xf numFmtId="0" fontId="7" fillId="0" borderId="11" xfId="0" applyFont="1" applyFill="1" applyBorder="1" applyAlignment="1" applyProtection="1">
      <alignment horizontal="justify" vertical="center" wrapText="1"/>
      <protection locked="0"/>
    </xf>
    <xf numFmtId="0" fontId="0" fillId="0" borderId="6" xfId="0" applyBorder="1" applyAlignment="1">
      <alignment horizontal="justify" vertical="top"/>
    </xf>
    <xf numFmtId="0" fontId="7" fillId="7" borderId="11" xfId="0" applyFont="1" applyFill="1" applyBorder="1" applyAlignment="1" applyProtection="1">
      <alignment horizontal="justify" vertical="center" wrapText="1"/>
      <protection locked="0"/>
    </xf>
    <xf numFmtId="0" fontId="0" fillId="0" borderId="0" xfId="0" applyFont="1" applyBorder="1" applyAlignment="1">
      <alignment horizontal="justify" vertical="top"/>
    </xf>
    <xf numFmtId="0" fontId="1" fillId="0" borderId="6" xfId="0" applyFont="1" applyFill="1" applyBorder="1" applyAlignment="1">
      <alignment horizontal="justify"/>
    </xf>
    <xf numFmtId="0" fontId="7" fillId="0" borderId="6" xfId="0" applyFont="1" applyFill="1" applyBorder="1" applyAlignment="1" applyProtection="1">
      <alignment horizontal="justify" vertical="top"/>
      <protection locked="0"/>
    </xf>
    <xf numFmtId="0" fontId="0" fillId="0" borderId="6" xfId="0" applyFont="1" applyFill="1" applyBorder="1" applyAlignment="1">
      <alignment horizontal="justify"/>
    </xf>
    <xf numFmtId="0" fontId="0" fillId="0" borderId="12" xfId="0" applyFont="1" applyBorder="1" applyAlignment="1">
      <alignment horizontal="justify" vertical="top"/>
    </xf>
    <xf numFmtId="0" fontId="0" fillId="0" borderId="5" xfId="0" applyFont="1" applyBorder="1" applyAlignment="1">
      <alignment horizontal="justify" vertical="top"/>
    </xf>
    <xf numFmtId="0" fontId="0" fillId="0" borderId="6" xfId="0" applyBorder="1"/>
    <xf numFmtId="0" fontId="0" fillId="0" borderId="2" xfId="0" applyFont="1" applyBorder="1" applyAlignment="1">
      <alignment horizontal="justify" vertical="top"/>
    </xf>
    <xf numFmtId="0" fontId="13" fillId="14" borderId="6" xfId="0" applyFont="1" applyFill="1" applyBorder="1" applyAlignment="1">
      <alignment horizontal="center"/>
    </xf>
    <xf numFmtId="0" fontId="13" fillId="0" borderId="6" xfId="0" applyFont="1" applyFill="1" applyBorder="1" applyAlignment="1">
      <alignment horizontal="center" vertical="center"/>
    </xf>
    <xf numFmtId="0" fontId="13" fillId="0" borderId="6" xfId="0" applyFont="1" applyFill="1" applyBorder="1" applyAlignment="1">
      <alignment horizontal="justify" vertical="top"/>
    </xf>
    <xf numFmtId="9" fontId="13" fillId="0" borderId="12" xfId="0" applyNumberFormat="1" applyFont="1" applyFill="1" applyBorder="1" applyAlignment="1">
      <alignment horizontal="center" vertical="center"/>
    </xf>
    <xf numFmtId="9" fontId="13" fillId="0" borderId="6" xfId="0" applyNumberFormat="1" applyFont="1" applyFill="1" applyBorder="1" applyAlignment="1">
      <alignment horizontal="center" vertical="center"/>
    </xf>
    <xf numFmtId="9" fontId="2" fillId="15" borderId="2" xfId="0" applyNumberFormat="1" applyFont="1" applyFill="1" applyBorder="1" applyAlignment="1">
      <alignment horizontal="center" vertical="center"/>
    </xf>
    <xf numFmtId="9" fontId="13" fillId="3" borderId="6" xfId="0" applyNumberFormat="1" applyFont="1" applyFill="1" applyBorder="1" applyAlignment="1">
      <alignment horizontal="center" vertical="center"/>
    </xf>
    <xf numFmtId="9" fontId="2" fillId="15" borderId="6" xfId="0" applyNumberFormat="1" applyFont="1" applyFill="1" applyBorder="1" applyAlignment="1">
      <alignment horizontal="center" vertical="center"/>
    </xf>
    <xf numFmtId="9" fontId="13" fillId="3" borderId="3" xfId="0" applyNumberFormat="1" applyFont="1" applyFill="1" applyBorder="1" applyAlignment="1">
      <alignment horizontal="center" vertical="center"/>
    </xf>
    <xf numFmtId="49" fontId="2" fillId="0" borderId="0" xfId="0" applyNumberFormat="1" applyFont="1" applyFill="1" applyBorder="1" applyAlignment="1">
      <alignment horizontal="justify" vertical="top" wrapText="1"/>
    </xf>
    <xf numFmtId="9" fontId="13" fillId="0" borderId="6" xfId="0" applyNumberFormat="1" applyFont="1" applyBorder="1" applyAlignment="1">
      <alignment horizontal="center" vertical="center"/>
    </xf>
    <xf numFmtId="9" fontId="13" fillId="16" borderId="6" xfId="0" applyNumberFormat="1" applyFont="1" applyFill="1" applyBorder="1" applyAlignment="1">
      <alignment horizontal="center" vertical="center"/>
    </xf>
    <xf numFmtId="0" fontId="0" fillId="0" borderId="6" xfId="0" applyBorder="1" applyAlignment="1">
      <alignment horizontal="center" vertical="center"/>
    </xf>
    <xf numFmtId="0" fontId="0" fillId="16" borderId="6" xfId="0" applyFill="1" applyBorder="1" applyAlignment="1">
      <alignment horizontal="center" vertical="center"/>
    </xf>
    <xf numFmtId="9" fontId="13" fillId="14" borderId="6" xfId="0" applyNumberFormat="1" applyFont="1" applyFill="1" applyBorder="1" applyAlignment="1">
      <alignment horizontal="center" vertical="top"/>
    </xf>
    <xf numFmtId="0" fontId="0" fillId="0" borderId="0" xfId="0" applyFill="1"/>
    <xf numFmtId="0" fontId="2" fillId="15" borderId="6" xfId="0" applyFont="1" applyFill="1" applyBorder="1" applyAlignment="1">
      <alignment horizontal="center" vertical="center"/>
    </xf>
    <xf numFmtId="0" fontId="2" fillId="15" borderId="6" xfId="0" applyFont="1" applyFill="1" applyBorder="1" applyAlignment="1">
      <alignment horizontal="justify" vertical="top"/>
    </xf>
    <xf numFmtId="9" fontId="13" fillId="15" borderId="6" xfId="0" applyNumberFormat="1" applyFont="1" applyFill="1" applyBorder="1" applyAlignment="1">
      <alignment horizontal="center"/>
    </xf>
    <xf numFmtId="0" fontId="0" fillId="0" borderId="6" xfId="0" applyFont="1" applyBorder="1" applyAlignment="1">
      <alignment horizontal="justify"/>
    </xf>
    <xf numFmtId="0" fontId="0" fillId="0" borderId="6" xfId="0" applyFill="1" applyBorder="1" applyAlignment="1">
      <alignment horizontal="justify"/>
    </xf>
    <xf numFmtId="9" fontId="13" fillId="14" borderId="6" xfId="0" applyNumberFormat="1" applyFont="1" applyFill="1" applyBorder="1" applyAlignment="1">
      <alignment horizontal="center"/>
    </xf>
    <xf numFmtId="9" fontId="0" fillId="7" borderId="6" xfId="0" applyNumberFormat="1" applyFill="1" applyBorder="1" applyAlignment="1">
      <alignment horizontal="center" vertical="center"/>
    </xf>
    <xf numFmtId="0" fontId="0" fillId="0" borderId="6" xfId="0" applyBorder="1" applyAlignment="1">
      <alignment horizontal="justify"/>
    </xf>
    <xf numFmtId="0" fontId="2" fillId="15" borderId="6" xfId="0" applyFont="1" applyFill="1" applyBorder="1" applyAlignment="1">
      <alignment horizontal="center"/>
    </xf>
    <xf numFmtId="9" fontId="2" fillId="15" borderId="6" xfId="0" applyNumberFormat="1" applyFont="1" applyFill="1" applyBorder="1" applyAlignment="1">
      <alignment horizontal="center"/>
    </xf>
    <xf numFmtId="0" fontId="0" fillId="0" borderId="6" xfId="0" applyBorder="1" applyAlignment="1">
      <alignment horizontal="center"/>
    </xf>
    <xf numFmtId="9" fontId="0" fillId="0" borderId="6" xfId="0" applyNumberFormat="1" applyFill="1" applyBorder="1" applyAlignment="1">
      <alignment horizontal="center"/>
    </xf>
    <xf numFmtId="9" fontId="0" fillId="16" borderId="6" xfId="0" applyNumberFormat="1" applyFill="1" applyBorder="1" applyAlignment="1">
      <alignment horizontal="center"/>
    </xf>
    <xf numFmtId="0" fontId="0" fillId="16" borderId="6" xfId="0" applyFill="1" applyBorder="1"/>
    <xf numFmtId="9" fontId="0" fillId="16" borderId="6" xfId="0" applyNumberFormat="1" applyFill="1" applyBorder="1" applyAlignment="1">
      <alignment horizontal="center" vertical="center"/>
    </xf>
    <xf numFmtId="9" fontId="0" fillId="0" borderId="6" xfId="0" applyNumberFormat="1" applyBorder="1" applyAlignment="1">
      <alignment horizontal="center" vertical="top"/>
    </xf>
    <xf numFmtId="9" fontId="0" fillId="16" borderId="6" xfId="0" applyNumberFormat="1" applyFill="1" applyBorder="1" applyAlignment="1">
      <alignment horizontal="center" vertical="top"/>
    </xf>
    <xf numFmtId="0" fontId="13" fillId="0" borderId="6" xfId="0" applyFont="1" applyBorder="1" applyAlignment="1">
      <alignment horizontal="justify" vertical="top"/>
    </xf>
    <xf numFmtId="9" fontId="13" fillId="14" borderId="6" xfId="0" applyNumberFormat="1" applyFont="1" applyFill="1" applyBorder="1"/>
    <xf numFmtId="9" fontId="13" fillId="14" borderId="6" xfId="0" applyNumberFormat="1" applyFont="1" applyFill="1" applyBorder="1" applyAlignment="1">
      <alignment horizontal="center" vertical="center"/>
    </xf>
    <xf numFmtId="0" fontId="0" fillId="0" borderId="0" xfId="0" applyAlignment="1">
      <alignment horizontal="justify" vertical="top"/>
    </xf>
    <xf numFmtId="0" fontId="0" fillId="15" borderId="6" xfId="0" applyFill="1" applyBorder="1" applyAlignment="1">
      <alignment horizontal="center"/>
    </xf>
    <xf numFmtId="9" fontId="13" fillId="15" borderId="6" xfId="0" applyNumberFormat="1" applyFont="1" applyFill="1" applyBorder="1" applyAlignment="1">
      <alignment horizontal="center" vertical="center"/>
    </xf>
    <xf numFmtId="9" fontId="0" fillId="15" borderId="6" xfId="0" applyNumberFormat="1" applyFill="1" applyBorder="1" applyAlignment="1">
      <alignment horizontal="center" vertical="center"/>
    </xf>
    <xf numFmtId="9" fontId="0" fillId="15" borderId="6" xfId="0" applyNumberFormat="1" applyFill="1" applyBorder="1" applyAlignment="1">
      <alignment horizontal="center"/>
    </xf>
    <xf numFmtId="0" fontId="2" fillId="15" borderId="6" xfId="0" applyFont="1" applyFill="1" applyBorder="1" applyAlignment="1">
      <alignment horizontal="justify"/>
    </xf>
    <xf numFmtId="9" fontId="13" fillId="14" borderId="4" xfId="0" applyNumberFormat="1" applyFont="1" applyFill="1" applyBorder="1" applyAlignment="1">
      <alignment horizontal="center"/>
    </xf>
    <xf numFmtId="0" fontId="2" fillId="3" borderId="6" xfId="0" applyFont="1" applyFill="1" applyBorder="1" applyAlignment="1">
      <alignment horizontal="center" vertical="center"/>
    </xf>
    <xf numFmtId="49" fontId="2" fillId="3" borderId="6" xfId="0" applyNumberFormat="1" applyFont="1" applyFill="1" applyBorder="1" applyAlignment="1">
      <alignment horizontal="justify" vertical="top" wrapText="1"/>
    </xf>
    <xf numFmtId="9" fontId="13" fillId="3" borderId="6" xfId="0" applyNumberFormat="1" applyFont="1" applyFill="1" applyBorder="1" applyAlignment="1">
      <alignment horizontal="center"/>
    </xf>
    <xf numFmtId="9" fontId="0" fillId="3" borderId="6" xfId="0" applyNumberFormat="1" applyFill="1" applyBorder="1" applyAlignment="1">
      <alignment horizontal="center" vertical="center"/>
    </xf>
    <xf numFmtId="9" fontId="2" fillId="3" borderId="6" xfId="0" applyNumberFormat="1" applyFont="1" applyFill="1" applyBorder="1" applyAlignment="1">
      <alignment horizontal="center" vertical="center"/>
    </xf>
    <xf numFmtId="49" fontId="0" fillId="0" borderId="6" xfId="0" applyNumberFormat="1" applyBorder="1" applyAlignment="1">
      <alignment horizontal="justify" vertical="top" wrapText="1"/>
    </xf>
    <xf numFmtId="0" fontId="0" fillId="3" borderId="6" xfId="0" applyFill="1" applyBorder="1" applyAlignment="1">
      <alignment horizontal="center" vertical="center"/>
    </xf>
    <xf numFmtId="0" fontId="0" fillId="3" borderId="6" xfId="0" applyFill="1" applyBorder="1" applyAlignment="1">
      <alignment horizontal="justify" vertical="top"/>
    </xf>
    <xf numFmtId="0" fontId="0" fillId="0" borderId="6" xfId="0" applyFill="1" applyBorder="1" applyAlignment="1">
      <alignment horizontal="justify" vertical="top"/>
    </xf>
    <xf numFmtId="0" fontId="0" fillId="3" borderId="6" xfId="0" applyFill="1" applyBorder="1" applyAlignment="1">
      <alignment horizontal="center"/>
    </xf>
    <xf numFmtId="0" fontId="0" fillId="3" borderId="6" xfId="0" applyFill="1" applyBorder="1" applyAlignment="1">
      <alignment horizontal="justify"/>
    </xf>
    <xf numFmtId="9" fontId="0" fillId="3" borderId="6" xfId="0" applyNumberFormat="1" applyFill="1" applyBorder="1" applyAlignment="1">
      <alignment horizontal="center"/>
    </xf>
    <xf numFmtId="0" fontId="0" fillId="0" borderId="6" xfId="0" applyFont="1" applyBorder="1" applyAlignment="1">
      <alignment horizontal="center"/>
    </xf>
    <xf numFmtId="9" fontId="13" fillId="0" borderId="0" xfId="0" applyNumberFormat="1" applyFont="1" applyFill="1" applyBorder="1" applyAlignment="1">
      <alignment horizontal="center" vertical="center"/>
    </xf>
    <xf numFmtId="0" fontId="2" fillId="3" borderId="6" xfId="0" applyFont="1" applyFill="1" applyBorder="1" applyAlignment="1">
      <alignment horizontal="justify" vertical="top"/>
    </xf>
    <xf numFmtId="0" fontId="2" fillId="0" borderId="6" xfId="0" applyFont="1" applyFill="1" applyBorder="1" applyAlignment="1">
      <alignment horizontal="center" vertical="center"/>
    </xf>
    <xf numFmtId="9" fontId="15" fillId="0" borderId="6" xfId="0" applyNumberFormat="1" applyFont="1" applyFill="1" applyBorder="1" applyAlignment="1">
      <alignment horizontal="center"/>
    </xf>
    <xf numFmtId="9" fontId="13" fillId="0" borderId="6" xfId="0" applyNumberFormat="1" applyFont="1" applyFill="1" applyBorder="1" applyAlignment="1">
      <alignment horizontal="center"/>
    </xf>
    <xf numFmtId="0" fontId="0" fillId="0" borderId="6" xfId="0" applyFill="1" applyBorder="1" applyAlignment="1">
      <alignment horizontal="center" vertical="center"/>
    </xf>
    <xf numFmtId="0" fontId="13" fillId="0" borderId="0" xfId="0" applyFont="1" applyFill="1" applyBorder="1" applyAlignment="1">
      <alignment horizontal="center" vertical="top"/>
    </xf>
    <xf numFmtId="0" fontId="0" fillId="0" borderId="0" xfId="0" applyFill="1" applyBorder="1"/>
    <xf numFmtId="0" fontId="0" fillId="3" borderId="5" xfId="0" applyFill="1" applyBorder="1" applyAlignment="1">
      <alignment horizontal="center" vertical="center"/>
    </xf>
    <xf numFmtId="9" fontId="0" fillId="3" borderId="5" xfId="0" applyNumberFormat="1" applyFill="1" applyBorder="1" applyAlignment="1">
      <alignment horizontal="center" vertical="center"/>
    </xf>
    <xf numFmtId="9" fontId="0" fillId="14" borderId="5" xfId="0" applyNumberFormat="1" applyFill="1" applyBorder="1" applyAlignment="1">
      <alignment horizontal="center" vertical="center"/>
    </xf>
    <xf numFmtId="0" fontId="0" fillId="0" borderId="5" xfId="0" applyFill="1" applyBorder="1" applyAlignment="1">
      <alignment horizontal="center" vertical="center"/>
    </xf>
    <xf numFmtId="0" fontId="0" fillId="3" borderId="6" xfId="0" applyFont="1" applyFill="1" applyBorder="1" applyAlignment="1">
      <alignment horizontal="justify"/>
    </xf>
    <xf numFmtId="0" fontId="0" fillId="3" borderId="6" xfId="0" applyFill="1" applyBorder="1" applyAlignment="1">
      <alignment vertical="center"/>
    </xf>
    <xf numFmtId="0" fontId="0" fillId="3" borderId="2" xfId="0" applyFill="1" applyBorder="1" applyAlignment="1">
      <alignment horizontal="justify" vertical="top"/>
    </xf>
    <xf numFmtId="0" fontId="1" fillId="3" borderId="2" xfId="0" applyFont="1" applyFill="1" applyBorder="1" applyAlignment="1">
      <alignment horizontal="justify" vertical="top"/>
    </xf>
    <xf numFmtId="0" fontId="13" fillId="0" borderId="0" xfId="0" applyFont="1" applyBorder="1" applyAlignment="1">
      <alignment horizontal="center" vertical="top"/>
    </xf>
    <xf numFmtId="0" fontId="0" fillId="0" borderId="0" xfId="0" applyBorder="1"/>
    <xf numFmtId="0" fontId="1" fillId="3" borderId="5" xfId="0" applyFont="1" applyFill="1" applyBorder="1" applyAlignment="1">
      <alignment horizontal="center" vertical="center"/>
    </xf>
    <xf numFmtId="0" fontId="1" fillId="3" borderId="6" xfId="0" applyFont="1" applyFill="1" applyBorder="1" applyAlignment="1">
      <alignment horizontal="justify" vertical="top"/>
    </xf>
    <xf numFmtId="0" fontId="1" fillId="0" borderId="6" xfId="0" applyFont="1" applyBorder="1" applyAlignment="1">
      <alignment horizontal="justify"/>
    </xf>
    <xf numFmtId="0" fontId="1" fillId="0" borderId="5" xfId="0" applyFont="1" applyFill="1" applyBorder="1" applyAlignment="1">
      <alignment horizontal="center" vertical="center"/>
    </xf>
    <xf numFmtId="0" fontId="1" fillId="3" borderId="6" xfId="0" applyFont="1" applyFill="1" applyBorder="1" applyAlignment="1">
      <alignment horizontal="justify"/>
    </xf>
    <xf numFmtId="0" fontId="0" fillId="0" borderId="0" xfId="0" applyAlignment="1"/>
    <xf numFmtId="0" fontId="0" fillId="16" borderId="0" xfId="0" applyFill="1"/>
    <xf numFmtId="0" fontId="5" fillId="3" borderId="2" xfId="0" applyFont="1" applyFill="1" applyBorder="1" applyAlignment="1">
      <alignment horizontal="center" vertical="center"/>
    </xf>
    <xf numFmtId="0" fontId="6" fillId="3" borderId="5"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3" fillId="0" borderId="0" xfId="0" applyFont="1" applyAlignment="1">
      <alignment horizontal="center"/>
    </xf>
    <xf numFmtId="0" fontId="4" fillId="2" borderId="1" xfId="0" applyFont="1" applyFill="1" applyBorder="1" applyAlignment="1">
      <alignment horizontal="center" vertical="center"/>
    </xf>
    <xf numFmtId="0" fontId="5" fillId="5" borderId="2" xfId="0" applyFont="1" applyFill="1" applyBorder="1" applyAlignment="1">
      <alignment horizontal="center" vertical="center"/>
    </xf>
    <xf numFmtId="0" fontId="6" fillId="5" borderId="5" xfId="0" applyFont="1" applyFill="1" applyBorder="1" applyAlignment="1">
      <alignment horizontal="center" vertical="center"/>
    </xf>
    <xf numFmtId="0" fontId="4" fillId="0" borderId="2" xfId="0" applyFont="1" applyFill="1" applyBorder="1" applyAlignment="1">
      <alignment horizontal="justify" vertical="top"/>
    </xf>
    <xf numFmtId="0" fontId="4" fillId="0" borderId="7" xfId="0" applyFont="1" applyBorder="1" applyAlignment="1">
      <alignment horizontal="justify" vertical="top"/>
    </xf>
    <xf numFmtId="0" fontId="4" fillId="0" borderId="5" xfId="0" applyFont="1" applyBorder="1" applyAlignment="1">
      <alignment horizontal="justify" vertical="top"/>
    </xf>
    <xf numFmtId="0" fontId="6" fillId="0" borderId="2" xfId="0" applyFont="1" applyBorder="1" applyAlignment="1">
      <alignment horizontal="justify" vertical="top"/>
    </xf>
    <xf numFmtId="0" fontId="6" fillId="0" borderId="7" xfId="0" applyFont="1" applyBorder="1" applyAlignment="1"/>
    <xf numFmtId="0" fontId="6" fillId="0" borderId="5" xfId="0" applyFont="1" applyBorder="1" applyAlignment="1"/>
    <xf numFmtId="17" fontId="7" fillId="0" borderId="2" xfId="0" applyNumberFormat="1" applyFont="1" applyBorder="1" applyAlignment="1">
      <alignment horizontal="center" vertical="center"/>
    </xf>
    <xf numFmtId="0" fontId="6" fillId="0" borderId="7" xfId="0" applyFont="1" applyBorder="1" applyAlignment="1">
      <alignment horizontal="center" vertical="center"/>
    </xf>
    <xf numFmtId="0" fontId="6" fillId="0" borderId="5" xfId="0" applyFont="1" applyBorder="1" applyAlignment="1">
      <alignment horizontal="center" vertical="center"/>
    </xf>
    <xf numFmtId="0" fontId="5" fillId="4" borderId="2" xfId="0" applyFont="1" applyFill="1" applyBorder="1" applyAlignment="1">
      <alignment horizontal="center" vertical="center"/>
    </xf>
    <xf numFmtId="0" fontId="6" fillId="4" borderId="5" xfId="0" applyFont="1" applyFill="1" applyBorder="1" applyAlignment="1">
      <alignment horizontal="center" vertical="center"/>
    </xf>
    <xf numFmtId="0" fontId="4" fillId="0" borderId="2" xfId="0" applyFont="1" applyBorder="1" applyAlignment="1">
      <alignment horizontal="justify" vertical="top"/>
    </xf>
    <xf numFmtId="0" fontId="2" fillId="0" borderId="7" xfId="0" applyFont="1" applyBorder="1" applyAlignment="1">
      <alignment horizontal="justify" vertical="top"/>
    </xf>
    <xf numFmtId="0" fontId="2" fillId="0" borderId="5" xfId="0" applyFont="1" applyBorder="1" applyAlignment="1">
      <alignment horizontal="justify" vertical="top"/>
    </xf>
    <xf numFmtId="0" fontId="0" fillId="0" borderId="7" xfId="0" applyFont="1" applyBorder="1" applyAlignment="1">
      <alignment horizontal="justify" vertical="top"/>
    </xf>
    <xf numFmtId="0" fontId="0" fillId="0" borderId="5" xfId="0" applyFont="1" applyBorder="1" applyAlignment="1">
      <alignment horizontal="justify" vertical="top"/>
    </xf>
    <xf numFmtId="9" fontId="6" fillId="0" borderId="2" xfId="0" applyNumberFormat="1" applyFont="1" applyBorder="1" applyAlignment="1">
      <alignment horizontal="center" vertical="top"/>
    </xf>
    <xf numFmtId="9" fontId="6" fillId="0" borderId="7" xfId="0" applyNumberFormat="1" applyFont="1" applyBorder="1" applyAlignment="1">
      <alignment horizontal="center"/>
    </xf>
    <xf numFmtId="9" fontId="6" fillId="0" borderId="5" xfId="0" applyNumberFormat="1" applyFont="1" applyBorder="1" applyAlignment="1">
      <alignment horizontal="center"/>
    </xf>
    <xf numFmtId="0" fontId="6" fillId="0" borderId="2" xfId="0" applyFont="1" applyBorder="1" applyAlignment="1">
      <alignment horizontal="justify" vertical="top" wrapText="1"/>
    </xf>
    <xf numFmtId="10" fontId="6" fillId="0" borderId="2" xfId="0" applyNumberFormat="1" applyFont="1" applyBorder="1" applyAlignment="1">
      <alignment horizontal="center" vertical="center"/>
    </xf>
    <xf numFmtId="10" fontId="6" fillId="0" borderId="7" xfId="0" applyNumberFormat="1" applyFont="1" applyBorder="1" applyAlignment="1">
      <alignment horizontal="center" vertical="center"/>
    </xf>
    <xf numFmtId="10" fontId="6" fillId="0" borderId="5" xfId="0" applyNumberFormat="1" applyFont="1" applyBorder="1" applyAlignment="1">
      <alignment horizontal="center" vertical="center"/>
    </xf>
    <xf numFmtId="0" fontId="2" fillId="0" borderId="2" xfId="0" applyFont="1" applyBorder="1" applyAlignment="1">
      <alignment horizontal="justify" vertical="top"/>
    </xf>
    <xf numFmtId="0" fontId="0" fillId="0" borderId="2" xfId="0" applyFont="1" applyBorder="1" applyAlignment="1">
      <alignment horizontal="justify" vertical="top"/>
    </xf>
    <xf numFmtId="0" fontId="6" fillId="0" borderId="6" xfId="0" applyFont="1" applyBorder="1" applyAlignment="1">
      <alignment horizontal="justify" vertical="top"/>
    </xf>
    <xf numFmtId="0" fontId="0" fillId="0" borderId="6" xfId="0" applyFont="1" applyBorder="1" applyAlignment="1">
      <alignment horizontal="justify" vertical="top"/>
    </xf>
    <xf numFmtId="0" fontId="0" fillId="0" borderId="6" xfId="0" applyFont="1" applyBorder="1" applyAlignment="1"/>
    <xf numFmtId="9" fontId="0" fillId="0" borderId="2" xfId="0" applyNumberFormat="1"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2" fillId="0" borderId="7" xfId="0" applyFont="1" applyFill="1" applyBorder="1" applyAlignment="1">
      <alignment horizontal="justify" vertical="top"/>
    </xf>
    <xf numFmtId="0" fontId="2" fillId="0" borderId="6" xfId="0" applyFont="1" applyBorder="1" applyAlignment="1">
      <alignment horizontal="justify" vertical="top" wrapText="1"/>
    </xf>
    <xf numFmtId="0" fontId="2" fillId="0" borderId="6" xfId="0" applyFont="1" applyFill="1" applyBorder="1" applyAlignment="1">
      <alignment horizontal="justify" vertical="top"/>
    </xf>
    <xf numFmtId="0" fontId="12" fillId="0" borderId="0" xfId="0" applyFont="1" applyAlignment="1">
      <alignment horizontal="center"/>
    </xf>
    <xf numFmtId="0" fontId="13" fillId="14" borderId="12" xfId="0" applyFont="1" applyFill="1" applyBorder="1" applyAlignment="1">
      <alignment horizontal="center" vertical="center"/>
    </xf>
    <xf numFmtId="0" fontId="0" fillId="14" borderId="13" xfId="0" applyFill="1" applyBorder="1" applyAlignment="1">
      <alignment horizontal="center" vertical="center"/>
    </xf>
    <xf numFmtId="0" fontId="0" fillId="14" borderId="14" xfId="0" applyFill="1" applyBorder="1" applyAlignment="1">
      <alignment horizontal="center" vertical="center"/>
    </xf>
    <xf numFmtId="0" fontId="0" fillId="14" borderId="15" xfId="0" applyFill="1" applyBorder="1" applyAlignment="1">
      <alignment horizontal="center" vertical="center"/>
    </xf>
    <xf numFmtId="0" fontId="13" fillId="14" borderId="2" xfId="0" applyFont="1" applyFill="1" applyBorder="1" applyAlignment="1">
      <alignment horizontal="center" vertical="center"/>
    </xf>
    <xf numFmtId="0" fontId="0" fillId="14" borderId="5" xfId="0" applyFill="1" applyBorder="1" applyAlignment="1">
      <alignment horizontal="center" vertical="center"/>
    </xf>
    <xf numFmtId="0" fontId="13" fillId="14" borderId="3" xfId="0" applyFont="1" applyFill="1" applyBorder="1" applyAlignment="1">
      <alignment horizontal="justify" vertical="top"/>
    </xf>
    <xf numFmtId="0" fontId="13" fillId="14" borderId="8" xfId="0" applyFont="1" applyFill="1" applyBorder="1" applyAlignment="1">
      <alignment horizontal="justify" vertical="top"/>
    </xf>
    <xf numFmtId="0" fontId="13" fillId="14" borderId="4" xfId="0" applyFont="1" applyFill="1" applyBorder="1" applyAlignment="1">
      <alignment horizontal="justify" vertical="top"/>
    </xf>
    <xf numFmtId="9" fontId="13" fillId="0" borderId="6" xfId="0" applyNumberFormat="1" applyFont="1" applyBorder="1" applyAlignment="1">
      <alignment horizontal="center" vertical="center"/>
    </xf>
    <xf numFmtId="0" fontId="0" fillId="0" borderId="6" xfId="0" applyBorder="1" applyAlignment="1">
      <alignment horizontal="center" vertical="center"/>
    </xf>
    <xf numFmtId="9" fontId="13" fillId="14" borderId="6" xfId="0" applyNumberFormat="1" applyFont="1" applyFill="1" applyBorder="1" applyAlignment="1">
      <alignment horizontal="center" vertical="center"/>
    </xf>
    <xf numFmtId="9" fontId="0" fillId="14" borderId="6" xfId="0" applyNumberFormat="1" applyFill="1" applyBorder="1" applyAlignment="1">
      <alignment horizontal="center" vertical="center"/>
    </xf>
    <xf numFmtId="0" fontId="13" fillId="0" borderId="6" xfId="0" applyFont="1" applyBorder="1" applyAlignment="1">
      <alignment horizontal="left" vertical="center"/>
    </xf>
    <xf numFmtId="0" fontId="0" fillId="0" borderId="6" xfId="0" applyBorder="1" applyAlignment="1">
      <alignment horizontal="left" vertical="center"/>
    </xf>
    <xf numFmtId="9" fontId="13" fillId="14" borderId="12" xfId="0" applyNumberFormat="1" applyFont="1" applyFill="1" applyBorder="1" applyAlignment="1">
      <alignment horizontal="center" vertical="center"/>
    </xf>
    <xf numFmtId="9" fontId="13" fillId="0" borderId="12" xfId="0" applyNumberFormat="1" applyFont="1" applyFill="1" applyBorder="1" applyAlignment="1">
      <alignment horizontal="center" vertical="center"/>
    </xf>
    <xf numFmtId="0" fontId="0" fillId="0" borderId="14" xfId="0" applyFill="1" applyBorder="1" applyAlignment="1">
      <alignment horizontal="center" vertical="center"/>
    </xf>
    <xf numFmtId="9" fontId="0" fillId="0" borderId="6" xfId="0" applyNumberFormat="1" applyBorder="1" applyAlignment="1">
      <alignment horizontal="center" vertical="center"/>
    </xf>
    <xf numFmtId="0" fontId="13" fillId="14" borderId="6" xfId="0" applyFont="1" applyFill="1" applyBorder="1" applyAlignment="1">
      <alignment horizontal="center" vertical="center"/>
    </xf>
    <xf numFmtId="0" fontId="13" fillId="14" borderId="3" xfId="0" applyFont="1" applyFill="1" applyBorder="1" applyAlignment="1">
      <alignment horizontal="center" vertical="center"/>
    </xf>
    <xf numFmtId="0" fontId="13" fillId="14" borderId="8" xfId="0" applyFont="1" applyFill="1" applyBorder="1" applyAlignment="1">
      <alignment horizontal="center" vertical="center"/>
    </xf>
    <xf numFmtId="0" fontId="13" fillId="14" borderId="4" xfId="0" applyFont="1" applyFill="1" applyBorder="1" applyAlignment="1">
      <alignment horizontal="center" vertical="center"/>
    </xf>
    <xf numFmtId="9" fontId="0" fillId="0" borderId="3" xfId="0" applyNumberFormat="1" applyBorder="1" applyAlignment="1">
      <alignment horizontal="center"/>
    </xf>
    <xf numFmtId="9" fontId="0" fillId="0" borderId="8" xfId="0" applyNumberFormat="1" applyBorder="1" applyAlignment="1">
      <alignment horizontal="center"/>
    </xf>
    <xf numFmtId="0" fontId="0" fillId="0" borderId="8" xfId="0" applyBorder="1" applyAlignment="1"/>
    <xf numFmtId="0" fontId="0" fillId="0" borderId="4" xfId="0" applyBorder="1" applyAlignment="1"/>
    <xf numFmtId="0" fontId="12" fillId="0" borderId="0" xfId="0" applyFont="1" applyAlignment="1">
      <alignment horizontal="justify" vertical="top"/>
    </xf>
    <xf numFmtId="0" fontId="12" fillId="0" borderId="0" xfId="0" applyFont="1" applyAlignment="1">
      <alignment horizontal="justify" vertical="center"/>
    </xf>
    <xf numFmtId="0" fontId="0" fillId="0" borderId="3" xfId="0" applyBorder="1" applyAlignment="1"/>
    <xf numFmtId="0" fontId="12" fillId="0" borderId="1" xfId="0" applyFont="1" applyBorder="1" applyAlignment="1">
      <alignment horizontal="center" vertical="top"/>
    </xf>
    <xf numFmtId="0" fontId="12" fillId="0" borderId="0" xfId="0" applyFont="1" applyAlignment="1">
      <alignment horizontal="justify" vertical="center" wrapText="1"/>
    </xf>
    <xf numFmtId="0" fontId="12" fillId="0" borderId="0" xfId="0" applyFont="1" applyBorder="1" applyAlignment="1">
      <alignment horizontal="center" vertical="top"/>
    </xf>
  </cellXfs>
  <cellStyles count="2">
    <cellStyle name="Normal" xfId="0" builtinId="0"/>
    <cellStyle name="Normal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9"/>
  <sheetViews>
    <sheetView workbookViewId="0">
      <selection activeCell="B15" sqref="B15:B17"/>
    </sheetView>
  </sheetViews>
  <sheetFormatPr baseColWidth="10" defaultRowHeight="15" x14ac:dyDescent="0.25"/>
  <cols>
    <col min="1" max="1" width="25.7109375" style="1" customWidth="1"/>
    <col min="2" max="3" width="27.5703125" style="1" customWidth="1"/>
    <col min="4" max="4" width="10.42578125" style="1" customWidth="1"/>
    <col min="5" max="5" width="9" style="1" customWidth="1"/>
    <col min="6" max="6" width="16.28515625" style="1" customWidth="1"/>
    <col min="7" max="7" width="25" style="1" hidden="1" customWidth="1"/>
    <col min="8" max="9" width="29.28515625" style="1" hidden="1" customWidth="1"/>
    <col min="10" max="10" width="29.28515625" style="1" customWidth="1"/>
    <col min="11" max="11" width="20.28515625" style="1" customWidth="1"/>
    <col min="12" max="12" width="37" style="1" customWidth="1"/>
    <col min="13" max="13" width="30" style="1" hidden="1" customWidth="1"/>
    <col min="14" max="14" width="11.85546875" style="1" hidden="1" customWidth="1"/>
    <col min="15" max="15" width="17.7109375" style="1" hidden="1" customWidth="1"/>
    <col min="16" max="16384" width="11.42578125" style="1"/>
  </cols>
  <sheetData>
    <row r="1" spans="1:15" ht="21" x14ac:dyDescent="0.35">
      <c r="A1" s="154" t="s">
        <v>0</v>
      </c>
      <c r="B1" s="154"/>
      <c r="C1" s="154"/>
      <c r="D1" s="154"/>
      <c r="E1" s="154"/>
      <c r="F1" s="154"/>
      <c r="G1" s="154"/>
      <c r="H1" s="154"/>
      <c r="I1" s="154"/>
      <c r="J1" s="154"/>
      <c r="K1" s="154"/>
      <c r="L1" s="154"/>
    </row>
    <row r="2" spans="1:15" ht="21" x14ac:dyDescent="0.35">
      <c r="A2" s="154" t="s">
        <v>1</v>
      </c>
      <c r="B2" s="154"/>
      <c r="C2" s="154"/>
      <c r="D2" s="154"/>
      <c r="E2" s="154"/>
      <c r="F2" s="154"/>
      <c r="G2" s="154"/>
      <c r="H2" s="154"/>
      <c r="I2" s="154"/>
      <c r="J2" s="154"/>
      <c r="K2" s="154"/>
      <c r="L2" s="154"/>
    </row>
    <row r="3" spans="1:15" ht="21" x14ac:dyDescent="0.35">
      <c r="A3" s="154" t="s">
        <v>2</v>
      </c>
      <c r="B3" s="154"/>
      <c r="C3" s="154"/>
      <c r="D3" s="154"/>
      <c r="E3" s="154"/>
      <c r="F3" s="154"/>
      <c r="G3" s="154"/>
      <c r="H3" s="154"/>
      <c r="I3" s="154"/>
      <c r="J3" s="154"/>
      <c r="K3" s="154"/>
      <c r="L3" s="154"/>
    </row>
    <row r="5" spans="1:15" x14ac:dyDescent="0.25">
      <c r="A5" s="155"/>
      <c r="B5" s="155"/>
      <c r="C5" s="155"/>
      <c r="D5" s="155"/>
      <c r="E5" s="155"/>
      <c r="F5" s="155"/>
      <c r="G5" s="155"/>
      <c r="J5" s="155"/>
      <c r="K5" s="155"/>
      <c r="L5" s="155"/>
    </row>
    <row r="6" spans="1:15" ht="15" customHeight="1" x14ac:dyDescent="0.25">
      <c r="A6" s="150" t="s">
        <v>3</v>
      </c>
      <c r="B6" s="150" t="s">
        <v>4</v>
      </c>
      <c r="C6" s="150" t="s">
        <v>5</v>
      </c>
      <c r="D6" s="152" t="s">
        <v>6</v>
      </c>
      <c r="E6" s="153"/>
      <c r="F6" s="150" t="s">
        <v>7</v>
      </c>
      <c r="G6" s="150" t="s">
        <v>8</v>
      </c>
      <c r="H6" s="150" t="s">
        <v>9</v>
      </c>
      <c r="I6" s="150" t="s">
        <v>10</v>
      </c>
      <c r="J6" s="167" t="s">
        <v>11</v>
      </c>
      <c r="K6" s="167" t="s">
        <v>12</v>
      </c>
      <c r="L6" s="167" t="s">
        <v>10</v>
      </c>
      <c r="M6" s="156" t="s">
        <v>13</v>
      </c>
      <c r="N6" s="156" t="s">
        <v>14</v>
      </c>
      <c r="O6" s="156" t="s">
        <v>10</v>
      </c>
    </row>
    <row r="7" spans="1:15" ht="30.75" customHeight="1" x14ac:dyDescent="0.25">
      <c r="A7" s="151"/>
      <c r="B7" s="151"/>
      <c r="C7" s="151"/>
      <c r="D7" s="2" t="s">
        <v>15</v>
      </c>
      <c r="E7" s="2" t="s">
        <v>16</v>
      </c>
      <c r="F7" s="151"/>
      <c r="G7" s="151"/>
      <c r="H7" s="151"/>
      <c r="I7" s="151"/>
      <c r="J7" s="168"/>
      <c r="K7" s="168"/>
      <c r="L7" s="168"/>
      <c r="M7" s="157"/>
      <c r="N7" s="157"/>
      <c r="O7" s="157"/>
    </row>
    <row r="8" spans="1:15" ht="15" customHeight="1" x14ac:dyDescent="0.25">
      <c r="A8" s="158" t="s">
        <v>17</v>
      </c>
      <c r="B8" s="161" t="s">
        <v>18</v>
      </c>
      <c r="C8" s="161" t="s">
        <v>19</v>
      </c>
      <c r="D8" s="164">
        <v>40909</v>
      </c>
      <c r="E8" s="164">
        <v>44896</v>
      </c>
      <c r="F8" s="161" t="s">
        <v>20</v>
      </c>
      <c r="G8" s="161" t="s">
        <v>21</v>
      </c>
      <c r="H8" s="174"/>
      <c r="I8" s="161"/>
      <c r="J8" s="177" t="s">
        <v>22</v>
      </c>
      <c r="K8" s="178">
        <v>1</v>
      </c>
      <c r="L8" s="161"/>
      <c r="M8" s="177" t="s">
        <v>23</v>
      </c>
      <c r="N8" s="161"/>
      <c r="O8" s="161"/>
    </row>
    <row r="9" spans="1:15" x14ac:dyDescent="0.25">
      <c r="A9" s="159"/>
      <c r="B9" s="162"/>
      <c r="C9" s="162"/>
      <c r="D9" s="165"/>
      <c r="E9" s="165"/>
      <c r="F9" s="162"/>
      <c r="G9" s="162"/>
      <c r="H9" s="175"/>
      <c r="I9" s="162"/>
      <c r="J9" s="162"/>
      <c r="K9" s="179"/>
      <c r="L9" s="162"/>
      <c r="M9" s="162"/>
      <c r="N9" s="162"/>
      <c r="O9" s="162"/>
    </row>
    <row r="10" spans="1:15" ht="142.5" customHeight="1" x14ac:dyDescent="0.25">
      <c r="A10" s="160"/>
      <c r="B10" s="163"/>
      <c r="C10" s="163"/>
      <c r="D10" s="166"/>
      <c r="E10" s="166"/>
      <c r="F10" s="163"/>
      <c r="G10" s="163"/>
      <c r="H10" s="176"/>
      <c r="I10" s="163"/>
      <c r="J10" s="163"/>
      <c r="K10" s="180"/>
      <c r="L10" s="163"/>
      <c r="M10" s="163"/>
      <c r="N10" s="163"/>
      <c r="O10" s="163"/>
    </row>
    <row r="11" spans="1:15" ht="181.5" hidden="1" customHeight="1" x14ac:dyDescent="0.25">
      <c r="A11" s="3" t="s">
        <v>24</v>
      </c>
      <c r="B11" s="4" t="s">
        <v>25</v>
      </c>
      <c r="C11" s="4" t="s">
        <v>26</v>
      </c>
      <c r="D11" s="5">
        <v>40909</v>
      </c>
      <c r="E11" s="5">
        <v>44896</v>
      </c>
      <c r="F11" s="161" t="s">
        <v>27</v>
      </c>
      <c r="G11" s="6"/>
      <c r="H11" s="7"/>
      <c r="I11" s="6"/>
      <c r="J11" s="8" t="s">
        <v>28</v>
      </c>
      <c r="K11" s="9" t="s">
        <v>29</v>
      </c>
      <c r="L11" s="6"/>
      <c r="M11" s="8" t="s">
        <v>30</v>
      </c>
      <c r="N11" s="6"/>
      <c r="O11" s="6"/>
    </row>
    <row r="12" spans="1:15" ht="200.25" hidden="1" customHeight="1" x14ac:dyDescent="0.25">
      <c r="A12" s="169" t="s">
        <v>24</v>
      </c>
      <c r="B12" s="4" t="s">
        <v>25</v>
      </c>
      <c r="C12" s="4" t="s">
        <v>31</v>
      </c>
      <c r="D12" s="5">
        <v>40909</v>
      </c>
      <c r="E12" s="5">
        <v>44896</v>
      </c>
      <c r="F12" s="162"/>
      <c r="G12" s="6"/>
      <c r="H12" s="7"/>
      <c r="I12" s="6"/>
      <c r="J12" s="4" t="s">
        <v>32</v>
      </c>
      <c r="K12" s="6" t="s">
        <v>33</v>
      </c>
      <c r="L12" s="6"/>
      <c r="M12" s="10" t="s">
        <v>32</v>
      </c>
      <c r="N12" s="6"/>
      <c r="O12" s="6"/>
    </row>
    <row r="13" spans="1:15" ht="123.75" hidden="1" customHeight="1" x14ac:dyDescent="0.25">
      <c r="A13" s="170"/>
      <c r="B13" s="4" t="s">
        <v>25</v>
      </c>
      <c r="C13" s="4" t="s">
        <v>34</v>
      </c>
      <c r="D13" s="5">
        <v>40909</v>
      </c>
      <c r="E13" s="5">
        <v>44896</v>
      </c>
      <c r="F13" s="163"/>
      <c r="G13" s="6"/>
      <c r="H13" s="7"/>
      <c r="I13" s="6"/>
      <c r="J13" s="11"/>
      <c r="K13" s="9" t="s">
        <v>29</v>
      </c>
      <c r="L13" s="6"/>
      <c r="M13" s="12"/>
      <c r="N13" s="6"/>
      <c r="O13" s="6"/>
    </row>
    <row r="14" spans="1:15" ht="114" hidden="1" customHeight="1" x14ac:dyDescent="0.25">
      <c r="A14" s="171"/>
      <c r="B14" s="4" t="s">
        <v>25</v>
      </c>
      <c r="C14" s="4" t="s">
        <v>35</v>
      </c>
      <c r="D14" s="5">
        <v>40909</v>
      </c>
      <c r="E14" s="5">
        <v>44896</v>
      </c>
      <c r="F14" s="13" t="s">
        <v>36</v>
      </c>
      <c r="G14" s="6"/>
      <c r="H14" s="7"/>
      <c r="I14" s="6"/>
      <c r="J14" s="11"/>
      <c r="K14" s="9" t="s">
        <v>29</v>
      </c>
      <c r="L14" s="6"/>
      <c r="M14" s="12"/>
      <c r="N14" s="6"/>
      <c r="O14" s="6"/>
    </row>
    <row r="15" spans="1:15" ht="121.5" customHeight="1" x14ac:dyDescent="0.25">
      <c r="A15" s="169" t="s">
        <v>17</v>
      </c>
      <c r="B15" s="161"/>
      <c r="C15" s="14" t="s">
        <v>37</v>
      </c>
      <c r="D15" s="15">
        <v>40909</v>
      </c>
      <c r="E15" s="15">
        <v>41061</v>
      </c>
      <c r="F15" s="13" t="s">
        <v>38</v>
      </c>
      <c r="G15" s="6"/>
      <c r="H15" s="16" t="s">
        <v>39</v>
      </c>
      <c r="I15" s="6"/>
      <c r="J15" s="4"/>
      <c r="K15" s="17">
        <v>1</v>
      </c>
      <c r="L15" s="6"/>
      <c r="M15" s="14" t="s">
        <v>40</v>
      </c>
      <c r="N15" s="6"/>
      <c r="O15" s="6"/>
    </row>
    <row r="16" spans="1:15" ht="179.25" customHeight="1" x14ac:dyDescent="0.25">
      <c r="A16" s="170"/>
      <c r="B16" s="172"/>
      <c r="C16" s="14" t="s">
        <v>41</v>
      </c>
      <c r="D16" s="15">
        <v>40909</v>
      </c>
      <c r="E16" s="15">
        <v>41244</v>
      </c>
      <c r="F16" s="13" t="s">
        <v>38</v>
      </c>
      <c r="G16" s="6"/>
      <c r="H16" s="7"/>
      <c r="I16" s="6"/>
      <c r="J16" s="18" t="s">
        <v>42</v>
      </c>
      <c r="K16" s="17">
        <v>1</v>
      </c>
      <c r="L16" s="6"/>
      <c r="M16" s="19" t="s">
        <v>43</v>
      </c>
      <c r="N16" s="6"/>
      <c r="O16" s="6"/>
    </row>
    <row r="17" spans="1:15" ht="99" customHeight="1" x14ac:dyDescent="0.25">
      <c r="A17" s="170"/>
      <c r="B17" s="173"/>
      <c r="C17" s="4" t="s">
        <v>44</v>
      </c>
      <c r="D17" s="15">
        <v>40909</v>
      </c>
      <c r="E17" s="15">
        <v>44896</v>
      </c>
      <c r="F17" s="20" t="s">
        <v>38</v>
      </c>
      <c r="G17" s="6"/>
      <c r="H17" s="7"/>
      <c r="I17" s="6"/>
      <c r="J17" s="18" t="s">
        <v>45</v>
      </c>
      <c r="K17" s="17">
        <v>1</v>
      </c>
      <c r="L17" s="6"/>
      <c r="M17" s="21" t="s">
        <v>45</v>
      </c>
      <c r="N17" s="6"/>
      <c r="O17" s="6"/>
    </row>
    <row r="18" spans="1:15" ht="124.5" customHeight="1" x14ac:dyDescent="0.25">
      <c r="A18" s="170"/>
      <c r="B18" s="161" t="s">
        <v>46</v>
      </c>
      <c r="C18" s="4" t="s">
        <v>47</v>
      </c>
      <c r="D18" s="15">
        <v>40909</v>
      </c>
      <c r="E18" s="15">
        <v>41609</v>
      </c>
      <c r="F18" s="20" t="s">
        <v>38</v>
      </c>
      <c r="G18" s="6"/>
      <c r="H18" s="7"/>
      <c r="I18" s="6"/>
      <c r="J18" s="18" t="s">
        <v>48</v>
      </c>
      <c r="K18" s="17">
        <v>1</v>
      </c>
      <c r="L18" s="6"/>
      <c r="M18" s="14" t="s">
        <v>40</v>
      </c>
      <c r="N18" s="6"/>
      <c r="O18" s="6"/>
    </row>
    <row r="19" spans="1:15" ht="152.25" hidden="1" customHeight="1" x14ac:dyDescent="0.25">
      <c r="A19" s="170"/>
      <c r="B19" s="172"/>
      <c r="C19" s="4" t="s">
        <v>49</v>
      </c>
      <c r="D19" s="15">
        <v>40909</v>
      </c>
      <c r="E19" s="15">
        <v>44896</v>
      </c>
      <c r="F19" s="20" t="s">
        <v>38</v>
      </c>
      <c r="G19" s="6"/>
      <c r="H19" s="7"/>
      <c r="I19" s="6"/>
      <c r="J19" s="6" t="s">
        <v>40</v>
      </c>
      <c r="K19" s="6"/>
      <c r="L19" s="6"/>
      <c r="M19" s="14" t="s">
        <v>40</v>
      </c>
      <c r="N19" s="6"/>
      <c r="O19" s="6"/>
    </row>
    <row r="20" spans="1:15" ht="149.25" hidden="1" customHeight="1" x14ac:dyDescent="0.25">
      <c r="A20" s="170"/>
      <c r="B20" s="172"/>
      <c r="C20" s="4" t="s">
        <v>50</v>
      </c>
      <c r="D20" s="15">
        <v>40909</v>
      </c>
      <c r="E20" s="15">
        <v>44896</v>
      </c>
      <c r="F20" s="20" t="s">
        <v>36</v>
      </c>
      <c r="G20" s="6"/>
      <c r="H20" s="7"/>
      <c r="I20" s="6"/>
      <c r="J20" s="6" t="s">
        <v>40</v>
      </c>
      <c r="K20" s="6"/>
      <c r="L20" s="6"/>
      <c r="M20" s="19" t="s">
        <v>51</v>
      </c>
      <c r="N20" s="6"/>
      <c r="O20" s="6"/>
    </row>
    <row r="21" spans="1:15" ht="83.25" hidden="1" customHeight="1" x14ac:dyDescent="0.25">
      <c r="A21" s="170"/>
      <c r="B21" s="172"/>
      <c r="C21" s="4" t="s">
        <v>52</v>
      </c>
      <c r="D21" s="15">
        <v>40909</v>
      </c>
      <c r="E21" s="15">
        <v>44896</v>
      </c>
      <c r="F21" s="20" t="s">
        <v>38</v>
      </c>
      <c r="G21" s="6"/>
      <c r="H21" s="7"/>
      <c r="I21" s="6"/>
      <c r="J21" s="6" t="s">
        <v>40</v>
      </c>
      <c r="K21" s="6"/>
      <c r="L21" s="6"/>
      <c r="M21" s="6" t="s">
        <v>40</v>
      </c>
      <c r="N21" s="6"/>
      <c r="O21" s="6"/>
    </row>
    <row r="22" spans="1:15" ht="120" hidden="1" x14ac:dyDescent="0.25">
      <c r="A22" s="170"/>
      <c r="B22" s="173"/>
      <c r="C22" s="22" t="s">
        <v>53</v>
      </c>
      <c r="D22" s="15">
        <v>40909</v>
      </c>
      <c r="E22" s="15">
        <v>44896</v>
      </c>
      <c r="F22" s="20" t="s">
        <v>38</v>
      </c>
      <c r="G22" s="6"/>
      <c r="H22" s="7"/>
      <c r="I22" s="6"/>
      <c r="J22" s="11" t="s">
        <v>54</v>
      </c>
      <c r="K22" s="6"/>
      <c r="L22" s="6"/>
      <c r="M22" s="23" t="s">
        <v>55</v>
      </c>
      <c r="N22" s="6"/>
      <c r="O22" s="6"/>
    </row>
    <row r="23" spans="1:15" ht="110.25" customHeight="1" x14ac:dyDescent="0.25">
      <c r="A23" s="170"/>
      <c r="B23" s="161" t="s">
        <v>56</v>
      </c>
      <c r="C23" s="4" t="s">
        <v>57</v>
      </c>
      <c r="D23" s="15">
        <v>40909</v>
      </c>
      <c r="E23" s="15">
        <v>44896</v>
      </c>
      <c r="F23" s="20" t="s">
        <v>38</v>
      </c>
      <c r="G23" s="6"/>
      <c r="H23" s="7"/>
      <c r="I23" s="6"/>
      <c r="J23" s="24" t="s">
        <v>58</v>
      </c>
      <c r="K23" s="17">
        <v>1</v>
      </c>
      <c r="L23" s="6"/>
      <c r="M23" s="6" t="s">
        <v>40</v>
      </c>
      <c r="N23" s="6"/>
      <c r="O23" s="6"/>
    </row>
    <row r="24" spans="1:15" ht="226.5" hidden="1" customHeight="1" x14ac:dyDescent="0.25">
      <c r="A24" s="171"/>
      <c r="B24" s="173"/>
      <c r="C24" s="4" t="s">
        <v>59</v>
      </c>
      <c r="D24" s="15">
        <v>40909</v>
      </c>
      <c r="E24" s="15">
        <v>44896</v>
      </c>
      <c r="F24" s="20" t="s">
        <v>38</v>
      </c>
      <c r="G24" s="6"/>
      <c r="H24" s="7"/>
      <c r="I24" s="6"/>
      <c r="J24" s="24" t="s">
        <v>60</v>
      </c>
      <c r="K24" s="6"/>
      <c r="L24" s="6"/>
      <c r="M24" s="6" t="s">
        <v>40</v>
      </c>
      <c r="N24" s="6"/>
      <c r="O24" s="6"/>
    </row>
    <row r="25" spans="1:15" ht="39.75" customHeight="1" x14ac:dyDescent="0.25">
      <c r="A25" s="25"/>
      <c r="B25" s="25"/>
      <c r="C25" s="25"/>
      <c r="D25" s="25"/>
      <c r="E25" s="25"/>
      <c r="F25" s="25"/>
      <c r="G25" s="26"/>
      <c r="H25" s="27"/>
      <c r="I25" s="26"/>
      <c r="J25" s="26"/>
      <c r="K25" s="26"/>
      <c r="L25" s="26"/>
      <c r="M25" s="26"/>
      <c r="N25" s="26"/>
      <c r="O25" s="26"/>
    </row>
    <row r="26" spans="1:15" ht="165.75" customHeight="1" x14ac:dyDescent="0.25">
      <c r="A26" s="28" t="s">
        <v>24</v>
      </c>
      <c r="B26" s="29" t="s">
        <v>61</v>
      </c>
      <c r="C26" s="29" t="s">
        <v>62</v>
      </c>
      <c r="D26" s="30">
        <v>40909</v>
      </c>
      <c r="E26" s="30">
        <v>44896</v>
      </c>
      <c r="F26" s="31" t="s">
        <v>27</v>
      </c>
      <c r="G26" s="6"/>
      <c r="H26" s="17">
        <v>1</v>
      </c>
      <c r="I26" s="6"/>
      <c r="J26" s="32" t="s">
        <v>63</v>
      </c>
      <c r="K26" s="17">
        <v>1</v>
      </c>
      <c r="L26" s="6"/>
      <c r="M26" s="33" t="s">
        <v>64</v>
      </c>
      <c r="N26" s="6"/>
      <c r="O26" s="6"/>
    </row>
    <row r="27" spans="1:15" ht="111" customHeight="1" x14ac:dyDescent="0.25">
      <c r="A27" s="28" t="s">
        <v>24</v>
      </c>
      <c r="B27" s="29" t="s">
        <v>65</v>
      </c>
      <c r="C27" s="29" t="s">
        <v>66</v>
      </c>
      <c r="D27" s="34">
        <v>40909</v>
      </c>
      <c r="E27" s="34">
        <v>43070</v>
      </c>
      <c r="F27" s="35" t="s">
        <v>27</v>
      </c>
      <c r="G27" s="6"/>
      <c r="H27" s="17">
        <v>1</v>
      </c>
      <c r="I27" s="6"/>
      <c r="J27" s="36" t="s">
        <v>67</v>
      </c>
      <c r="K27" s="17">
        <v>1</v>
      </c>
      <c r="L27" s="6"/>
      <c r="M27" s="36" t="s">
        <v>67</v>
      </c>
      <c r="N27" s="6"/>
      <c r="O27" s="6"/>
    </row>
    <row r="28" spans="1:15" ht="87.75" customHeight="1" x14ac:dyDescent="0.25">
      <c r="A28" s="28" t="s">
        <v>68</v>
      </c>
      <c r="B28" s="29" t="s">
        <v>65</v>
      </c>
      <c r="C28" s="29" t="s">
        <v>69</v>
      </c>
      <c r="D28" s="34">
        <v>40909</v>
      </c>
      <c r="E28" s="34">
        <v>44896</v>
      </c>
      <c r="F28" s="35" t="s">
        <v>27</v>
      </c>
      <c r="G28" s="6"/>
      <c r="H28" s="7"/>
      <c r="I28" s="6"/>
      <c r="J28" s="4" t="s">
        <v>70</v>
      </c>
      <c r="K28" s="37">
        <v>0.35</v>
      </c>
      <c r="L28" s="38" t="s">
        <v>71</v>
      </c>
      <c r="M28" s="19" t="s">
        <v>72</v>
      </c>
      <c r="N28" s="6"/>
      <c r="O28" s="6"/>
    </row>
    <row r="29" spans="1:15" ht="90" hidden="1" x14ac:dyDescent="0.25">
      <c r="A29" s="181" t="s">
        <v>24</v>
      </c>
      <c r="B29" s="182" t="s">
        <v>61</v>
      </c>
      <c r="C29" s="29" t="s">
        <v>73</v>
      </c>
      <c r="D29" s="39">
        <v>40909</v>
      </c>
      <c r="E29" s="39">
        <v>44896</v>
      </c>
      <c r="F29" s="35" t="s">
        <v>74</v>
      </c>
      <c r="G29" s="6"/>
      <c r="H29" s="17">
        <v>1</v>
      </c>
      <c r="I29" s="6"/>
      <c r="J29" s="11" t="s">
        <v>40</v>
      </c>
      <c r="K29" s="6"/>
      <c r="L29" s="6"/>
      <c r="M29" s="40"/>
      <c r="N29" s="6"/>
      <c r="O29" s="6"/>
    </row>
    <row r="30" spans="1:15" ht="74.25" customHeight="1" x14ac:dyDescent="0.25">
      <c r="A30" s="172"/>
      <c r="B30" s="172"/>
      <c r="C30" s="29" t="s">
        <v>75</v>
      </c>
      <c r="D30" s="41">
        <v>40909</v>
      </c>
      <c r="E30" s="41">
        <v>44896</v>
      </c>
      <c r="F30" s="31" t="s">
        <v>27</v>
      </c>
      <c r="G30" s="6"/>
      <c r="H30" s="7"/>
      <c r="I30" s="6"/>
      <c r="J30" s="4" t="s">
        <v>76</v>
      </c>
      <c r="K30" s="42">
        <v>0.55000000000000004</v>
      </c>
      <c r="L30" s="38" t="s">
        <v>77</v>
      </c>
      <c r="M30" s="19" t="s">
        <v>76</v>
      </c>
      <c r="N30" s="6"/>
      <c r="O30" s="6"/>
    </row>
    <row r="31" spans="1:15" ht="132" customHeight="1" x14ac:dyDescent="0.25">
      <c r="A31" s="172"/>
      <c r="B31" s="173"/>
      <c r="C31" s="29" t="s">
        <v>78</v>
      </c>
      <c r="D31" s="41">
        <v>40909</v>
      </c>
      <c r="E31" s="41">
        <v>44896</v>
      </c>
      <c r="F31" s="43" t="s">
        <v>27</v>
      </c>
      <c r="G31" s="6"/>
      <c r="H31" s="44" t="s">
        <v>79</v>
      </c>
      <c r="I31" s="6"/>
      <c r="J31" s="19" t="s">
        <v>80</v>
      </c>
      <c r="K31" s="17">
        <v>1</v>
      </c>
      <c r="L31" s="6"/>
      <c r="M31" s="19" t="s">
        <v>80</v>
      </c>
      <c r="N31" s="6"/>
      <c r="O31" s="6"/>
    </row>
    <row r="32" spans="1:15" ht="114" x14ac:dyDescent="0.25">
      <c r="A32" s="172"/>
      <c r="B32" s="182" t="s">
        <v>81</v>
      </c>
      <c r="C32" s="45" t="s">
        <v>82</v>
      </c>
      <c r="D32" s="41">
        <v>40909</v>
      </c>
      <c r="E32" s="41">
        <v>44896</v>
      </c>
      <c r="F32" s="20" t="s">
        <v>38</v>
      </c>
      <c r="G32" s="46" t="s">
        <v>83</v>
      </c>
      <c r="H32" s="7"/>
      <c r="I32" s="6"/>
      <c r="J32" s="19" t="s">
        <v>84</v>
      </c>
      <c r="K32" s="47">
        <v>0.25</v>
      </c>
      <c r="L32" s="38" t="s">
        <v>85</v>
      </c>
      <c r="M32" s="19" t="s">
        <v>86</v>
      </c>
      <c r="N32" s="6"/>
      <c r="O32" s="6"/>
    </row>
    <row r="33" spans="1:15" ht="81.75" customHeight="1" x14ac:dyDescent="0.25">
      <c r="A33" s="172"/>
      <c r="B33" s="172"/>
      <c r="C33" s="29" t="s">
        <v>87</v>
      </c>
      <c r="D33" s="41">
        <v>40909</v>
      </c>
      <c r="E33" s="41">
        <v>44896</v>
      </c>
      <c r="F33" s="20" t="s">
        <v>38</v>
      </c>
      <c r="G33" s="6"/>
      <c r="H33" s="7"/>
      <c r="I33" s="6"/>
      <c r="J33" s="19" t="s">
        <v>88</v>
      </c>
      <c r="K33" s="17">
        <v>1</v>
      </c>
      <c r="L33" s="6"/>
      <c r="M33" s="6" t="s">
        <v>40</v>
      </c>
      <c r="N33" s="6"/>
      <c r="O33" s="6"/>
    </row>
    <row r="34" spans="1:15" ht="86.25" customHeight="1" x14ac:dyDescent="0.25">
      <c r="A34" s="172"/>
      <c r="B34" s="172"/>
      <c r="C34" s="29" t="s">
        <v>89</v>
      </c>
      <c r="D34" s="41">
        <v>40909</v>
      </c>
      <c r="E34" s="41">
        <v>44896</v>
      </c>
      <c r="F34" s="20" t="s">
        <v>38</v>
      </c>
      <c r="G34" s="6"/>
      <c r="H34" s="48">
        <v>1</v>
      </c>
      <c r="I34" s="6"/>
      <c r="J34" s="19" t="s">
        <v>90</v>
      </c>
      <c r="K34" s="17">
        <v>1</v>
      </c>
      <c r="L34" s="6"/>
      <c r="M34" s="6" t="s">
        <v>40</v>
      </c>
      <c r="N34" s="6"/>
      <c r="O34" s="6"/>
    </row>
    <row r="35" spans="1:15" ht="128.25" customHeight="1" x14ac:dyDescent="0.25">
      <c r="A35" s="172"/>
      <c r="B35" s="172"/>
      <c r="C35" s="45" t="s">
        <v>91</v>
      </c>
      <c r="D35" s="41">
        <v>40909</v>
      </c>
      <c r="E35" s="41">
        <v>44896</v>
      </c>
      <c r="F35" s="20" t="s">
        <v>38</v>
      </c>
      <c r="G35" s="6"/>
      <c r="H35" s="7"/>
      <c r="I35" s="6"/>
      <c r="J35" s="19" t="s">
        <v>92</v>
      </c>
      <c r="K35" s="47">
        <v>0.25</v>
      </c>
      <c r="L35" s="38" t="s">
        <v>85</v>
      </c>
      <c r="M35" s="19" t="s">
        <v>93</v>
      </c>
      <c r="N35" s="6"/>
      <c r="O35" s="6"/>
    </row>
    <row r="36" spans="1:15" ht="60.75" customHeight="1" x14ac:dyDescent="0.25">
      <c r="A36" s="173"/>
      <c r="B36" s="173"/>
      <c r="C36" s="29" t="s">
        <v>94</v>
      </c>
      <c r="D36" s="41">
        <v>40909</v>
      </c>
      <c r="E36" s="41">
        <v>44896</v>
      </c>
      <c r="F36" s="20" t="s">
        <v>38</v>
      </c>
      <c r="G36" s="6"/>
      <c r="H36" s="7"/>
      <c r="I36" s="6"/>
      <c r="J36" s="29" t="s">
        <v>95</v>
      </c>
      <c r="K36" s="47">
        <v>0</v>
      </c>
      <c r="L36" s="38" t="s">
        <v>96</v>
      </c>
      <c r="M36" s="19" t="s">
        <v>97</v>
      </c>
      <c r="N36" s="6"/>
      <c r="O36" s="6"/>
    </row>
    <row r="37" spans="1:15" ht="150.75" customHeight="1" x14ac:dyDescent="0.25">
      <c r="A37" s="29"/>
      <c r="B37" s="29"/>
      <c r="C37" s="49" t="s">
        <v>98</v>
      </c>
      <c r="D37" s="41">
        <v>40909</v>
      </c>
      <c r="E37" s="41">
        <v>42705</v>
      </c>
      <c r="F37" s="31" t="s">
        <v>99</v>
      </c>
      <c r="G37" s="6"/>
      <c r="H37" s="17">
        <v>0.89</v>
      </c>
      <c r="I37" s="6"/>
      <c r="J37" s="50"/>
      <c r="K37" s="17">
        <v>0.82</v>
      </c>
      <c r="L37" s="38" t="s">
        <v>100</v>
      </c>
      <c r="M37" s="19" t="s">
        <v>101</v>
      </c>
      <c r="N37" s="6"/>
      <c r="O37" s="6"/>
    </row>
    <row r="38" spans="1:15" ht="94.5" customHeight="1" x14ac:dyDescent="0.25">
      <c r="A38" s="29"/>
      <c r="B38" s="29"/>
      <c r="C38" s="49" t="s">
        <v>102</v>
      </c>
      <c r="D38" s="41">
        <v>40909</v>
      </c>
      <c r="E38" s="41">
        <v>42705</v>
      </c>
      <c r="F38" s="31" t="s">
        <v>99</v>
      </c>
      <c r="G38" s="6"/>
      <c r="H38" s="17">
        <v>1</v>
      </c>
      <c r="I38" s="6"/>
      <c r="J38" s="50"/>
      <c r="K38" s="17">
        <v>1</v>
      </c>
      <c r="L38" s="6"/>
      <c r="M38" s="19" t="s">
        <v>101</v>
      </c>
      <c r="N38" s="6"/>
      <c r="O38" s="6"/>
    </row>
    <row r="39" spans="1:15" ht="34.5" customHeight="1" x14ac:dyDescent="0.25">
      <c r="A39" s="25"/>
      <c r="B39" s="25"/>
      <c r="C39" s="25"/>
      <c r="D39" s="25"/>
      <c r="E39" s="25"/>
      <c r="F39" s="25"/>
      <c r="G39" s="26"/>
      <c r="H39" s="27"/>
      <c r="I39" s="26"/>
      <c r="J39" s="26"/>
      <c r="K39" s="26"/>
      <c r="L39" s="26"/>
      <c r="M39" s="26"/>
      <c r="N39" s="26"/>
      <c r="O39" s="26"/>
    </row>
    <row r="40" spans="1:15" ht="105" customHeight="1" x14ac:dyDescent="0.25">
      <c r="A40" s="183" t="s">
        <v>103</v>
      </c>
      <c r="B40" s="182" t="s">
        <v>104</v>
      </c>
      <c r="C40" s="29" t="s">
        <v>105</v>
      </c>
      <c r="D40" s="41">
        <v>40909</v>
      </c>
      <c r="E40" s="41">
        <v>44896</v>
      </c>
      <c r="F40" s="35" t="s">
        <v>106</v>
      </c>
      <c r="G40" s="6"/>
      <c r="H40" s="51">
        <v>0.5</v>
      </c>
      <c r="I40" s="29" t="s">
        <v>107</v>
      </c>
      <c r="J40" s="6" t="s">
        <v>108</v>
      </c>
      <c r="K40" s="17">
        <v>0.5</v>
      </c>
      <c r="L40" s="6"/>
      <c r="M40" s="52" t="s">
        <v>109</v>
      </c>
      <c r="N40" s="6"/>
      <c r="O40" s="6"/>
    </row>
    <row r="41" spans="1:15" ht="99.75" customHeight="1" x14ac:dyDescent="0.25">
      <c r="A41" s="184"/>
      <c r="B41" s="172"/>
      <c r="C41" s="29" t="s">
        <v>110</v>
      </c>
      <c r="D41" s="41">
        <v>40909</v>
      </c>
      <c r="E41" s="41">
        <v>44896</v>
      </c>
      <c r="F41" s="35" t="s">
        <v>106</v>
      </c>
      <c r="G41" s="6"/>
      <c r="H41" s="7"/>
      <c r="I41" s="6"/>
      <c r="J41" s="29" t="s">
        <v>111</v>
      </c>
      <c r="K41" s="17">
        <v>1</v>
      </c>
      <c r="L41" s="29" t="s">
        <v>112</v>
      </c>
      <c r="M41" s="53" t="s">
        <v>109</v>
      </c>
      <c r="N41" s="6"/>
      <c r="O41" s="6"/>
    </row>
    <row r="42" spans="1:15" ht="111" customHeight="1" x14ac:dyDescent="0.25">
      <c r="A42" s="184"/>
      <c r="B42" s="172"/>
      <c r="C42" s="29" t="s">
        <v>113</v>
      </c>
      <c r="D42" s="41">
        <v>40909</v>
      </c>
      <c r="E42" s="41">
        <v>44896</v>
      </c>
      <c r="F42" s="35" t="s">
        <v>106</v>
      </c>
      <c r="G42" s="6"/>
      <c r="H42" s="7"/>
      <c r="I42" s="6"/>
      <c r="J42" s="29" t="s">
        <v>114</v>
      </c>
      <c r="K42" s="17">
        <v>0.5</v>
      </c>
      <c r="L42" s="6"/>
      <c r="M42" s="53" t="s">
        <v>115</v>
      </c>
      <c r="N42" s="6"/>
      <c r="O42" s="6"/>
    </row>
    <row r="43" spans="1:15" ht="55.5" hidden="1" customHeight="1" x14ac:dyDescent="0.25">
      <c r="A43" s="184"/>
      <c r="B43" s="172"/>
      <c r="C43" s="29" t="s">
        <v>116</v>
      </c>
      <c r="D43" s="41">
        <v>40909</v>
      </c>
      <c r="E43" s="41" t="s">
        <v>117</v>
      </c>
      <c r="F43" s="35" t="s">
        <v>106</v>
      </c>
      <c r="G43" s="6"/>
      <c r="H43" s="17">
        <v>1</v>
      </c>
      <c r="I43" s="6"/>
      <c r="J43" s="6" t="s">
        <v>108</v>
      </c>
      <c r="K43" s="17"/>
      <c r="L43" s="6"/>
      <c r="M43" s="6" t="s">
        <v>40</v>
      </c>
      <c r="N43" s="6"/>
      <c r="O43" s="6"/>
    </row>
    <row r="44" spans="1:15" ht="77.25" hidden="1" customHeight="1" x14ac:dyDescent="0.25">
      <c r="A44" s="184"/>
      <c r="B44" s="173"/>
      <c r="C44" s="29" t="s">
        <v>118</v>
      </c>
      <c r="D44" s="41">
        <v>40909</v>
      </c>
      <c r="E44" s="41" t="s">
        <v>117</v>
      </c>
      <c r="F44" s="35" t="s">
        <v>106</v>
      </c>
      <c r="G44" s="6"/>
      <c r="H44" s="51">
        <v>0</v>
      </c>
      <c r="I44" s="29" t="s">
        <v>119</v>
      </c>
      <c r="J44" s="6" t="s">
        <v>108</v>
      </c>
      <c r="K44" s="17"/>
      <c r="L44" s="6"/>
      <c r="M44" s="6" t="s">
        <v>40</v>
      </c>
      <c r="N44" s="6"/>
      <c r="O44" s="6"/>
    </row>
    <row r="45" spans="1:15" ht="68.25" customHeight="1" x14ac:dyDescent="0.25">
      <c r="A45" s="184"/>
      <c r="B45" s="182" t="s">
        <v>120</v>
      </c>
      <c r="C45" s="29" t="s">
        <v>121</v>
      </c>
      <c r="D45" s="41">
        <v>41061</v>
      </c>
      <c r="E45" s="41">
        <v>41487</v>
      </c>
      <c r="F45" s="35" t="s">
        <v>106</v>
      </c>
      <c r="G45" s="6"/>
      <c r="H45" s="7"/>
      <c r="I45" s="6"/>
      <c r="J45" s="29" t="s">
        <v>122</v>
      </c>
      <c r="K45" s="17">
        <v>1</v>
      </c>
      <c r="L45" s="6"/>
      <c r="M45" s="6" t="s">
        <v>40</v>
      </c>
      <c r="N45" s="6"/>
      <c r="O45" s="6"/>
    </row>
    <row r="46" spans="1:15" ht="83.25" customHeight="1" x14ac:dyDescent="0.25">
      <c r="A46" s="184"/>
      <c r="B46" s="172"/>
      <c r="C46" s="29" t="s">
        <v>123</v>
      </c>
      <c r="D46" s="41">
        <v>41061</v>
      </c>
      <c r="E46" s="41">
        <v>41487</v>
      </c>
      <c r="F46" s="35" t="s">
        <v>106</v>
      </c>
      <c r="G46" s="6"/>
      <c r="H46" s="7"/>
      <c r="I46" s="6"/>
      <c r="J46" s="29" t="s">
        <v>124</v>
      </c>
      <c r="K46" s="17">
        <v>1</v>
      </c>
      <c r="L46" s="6"/>
      <c r="M46" s="6" t="s">
        <v>40</v>
      </c>
      <c r="N46" s="6"/>
      <c r="O46" s="6"/>
    </row>
    <row r="47" spans="1:15" ht="96.75" customHeight="1" x14ac:dyDescent="0.25">
      <c r="A47" s="184"/>
      <c r="B47" s="173"/>
      <c r="C47" s="29" t="s">
        <v>125</v>
      </c>
      <c r="D47" s="41">
        <v>41061</v>
      </c>
      <c r="E47" s="41">
        <v>41609</v>
      </c>
      <c r="F47" s="35" t="s">
        <v>106</v>
      </c>
      <c r="G47" s="6"/>
      <c r="H47" s="7"/>
      <c r="I47" s="6"/>
      <c r="J47" s="29" t="s">
        <v>126</v>
      </c>
      <c r="K47" s="17">
        <v>1</v>
      </c>
      <c r="L47" s="6"/>
      <c r="M47" s="6" t="s">
        <v>40</v>
      </c>
      <c r="N47" s="6"/>
      <c r="O47" s="6"/>
    </row>
    <row r="48" spans="1:15" ht="85.5" customHeight="1" x14ac:dyDescent="0.25">
      <c r="A48" s="184"/>
      <c r="B48" s="184" t="s">
        <v>127</v>
      </c>
      <c r="C48" s="29" t="s">
        <v>128</v>
      </c>
      <c r="D48" s="41">
        <v>41275</v>
      </c>
      <c r="E48" s="41">
        <v>44896</v>
      </c>
      <c r="F48" s="35" t="s">
        <v>129</v>
      </c>
      <c r="G48" s="6"/>
      <c r="H48" s="7"/>
      <c r="I48" s="6"/>
      <c r="J48" s="29" t="s">
        <v>130</v>
      </c>
      <c r="K48" s="17">
        <v>1</v>
      </c>
      <c r="L48" s="12"/>
      <c r="M48" s="6" t="s">
        <v>40</v>
      </c>
      <c r="N48" s="6"/>
      <c r="O48" s="6"/>
    </row>
    <row r="49" spans="1:15" ht="73.5" customHeight="1" x14ac:dyDescent="0.25">
      <c r="A49" s="184"/>
      <c r="B49" s="185"/>
      <c r="C49" s="29" t="s">
        <v>131</v>
      </c>
      <c r="D49" s="54">
        <v>41275</v>
      </c>
      <c r="E49" s="41">
        <v>41244</v>
      </c>
      <c r="F49" s="35" t="s">
        <v>129</v>
      </c>
      <c r="G49" s="6"/>
      <c r="H49" s="17">
        <v>0.75</v>
      </c>
      <c r="I49" s="29" t="s">
        <v>132</v>
      </c>
      <c r="J49" s="29" t="s">
        <v>133</v>
      </c>
      <c r="K49" s="17">
        <v>1</v>
      </c>
      <c r="L49" s="12"/>
      <c r="M49" s="55"/>
      <c r="N49" s="6"/>
      <c r="O49" s="6"/>
    </row>
    <row r="50" spans="1:15" ht="83.25" customHeight="1" thickBot="1" x14ac:dyDescent="0.3">
      <c r="A50" s="184"/>
      <c r="B50" s="185"/>
      <c r="C50" s="29" t="s">
        <v>134</v>
      </c>
      <c r="D50" s="54">
        <v>41275</v>
      </c>
      <c r="E50" s="41">
        <v>44896</v>
      </c>
      <c r="F50" s="35" t="s">
        <v>129</v>
      </c>
      <c r="G50" s="6"/>
      <c r="H50" s="7"/>
      <c r="I50" s="29"/>
      <c r="J50" s="29" t="s">
        <v>135</v>
      </c>
      <c r="K50" s="56"/>
      <c r="L50" s="57"/>
      <c r="M50" s="58" t="s">
        <v>135</v>
      </c>
      <c r="N50" s="6"/>
      <c r="O50" s="6"/>
    </row>
    <row r="51" spans="1:15" ht="67.5" customHeight="1" x14ac:dyDescent="0.25">
      <c r="A51" s="184"/>
      <c r="B51" s="184" t="s">
        <v>136</v>
      </c>
      <c r="C51" s="29" t="s">
        <v>137</v>
      </c>
      <c r="D51" s="41">
        <v>41275</v>
      </c>
      <c r="E51" s="41">
        <v>43070</v>
      </c>
      <c r="F51" s="35" t="s">
        <v>138</v>
      </c>
      <c r="G51" s="6"/>
      <c r="H51" s="17">
        <v>0.75</v>
      </c>
      <c r="I51" s="29" t="s">
        <v>139</v>
      </c>
      <c r="J51" s="6" t="s">
        <v>108</v>
      </c>
      <c r="K51" s="48"/>
      <c r="L51" s="12"/>
      <c r="M51" s="12"/>
      <c r="N51" s="6"/>
      <c r="O51" s="6"/>
    </row>
    <row r="52" spans="1:15" ht="81.75" hidden="1" customHeight="1" x14ac:dyDescent="0.25">
      <c r="A52" s="184"/>
      <c r="B52" s="185"/>
      <c r="C52" s="59" t="s">
        <v>140</v>
      </c>
      <c r="D52" s="41">
        <v>41275</v>
      </c>
      <c r="E52" s="41">
        <v>43070</v>
      </c>
      <c r="F52" s="35" t="s">
        <v>138</v>
      </c>
      <c r="G52" s="6"/>
      <c r="H52" s="7"/>
      <c r="I52" s="6"/>
      <c r="J52" s="6" t="s">
        <v>108</v>
      </c>
      <c r="K52" s="37" t="s">
        <v>141</v>
      </c>
      <c r="L52" s="6"/>
      <c r="M52" s="12" t="s">
        <v>142</v>
      </c>
      <c r="N52" s="6"/>
      <c r="O52" s="6"/>
    </row>
    <row r="53" spans="1:15" ht="174.75" customHeight="1" thickBot="1" x14ac:dyDescent="0.3">
      <c r="A53" s="184"/>
      <c r="B53" s="185"/>
      <c r="C53" s="29" t="s">
        <v>143</v>
      </c>
      <c r="D53" s="54">
        <v>41275</v>
      </c>
      <c r="E53" s="41">
        <v>43070</v>
      </c>
      <c r="F53" s="35" t="s">
        <v>138</v>
      </c>
      <c r="G53" s="6"/>
      <c r="H53" s="56">
        <v>0.75</v>
      </c>
      <c r="I53" s="60" t="s">
        <v>144</v>
      </c>
      <c r="J53" s="29" t="s">
        <v>145</v>
      </c>
      <c r="K53" s="56"/>
      <c r="L53" s="38" t="s">
        <v>146</v>
      </c>
      <c r="M53" s="19" t="s">
        <v>147</v>
      </c>
      <c r="N53" s="6"/>
      <c r="O53" s="6"/>
    </row>
    <row r="54" spans="1:15" ht="88.5" hidden="1" customHeight="1" x14ac:dyDescent="0.25">
      <c r="A54" s="184"/>
      <c r="B54" s="185"/>
      <c r="C54" s="29" t="s">
        <v>148</v>
      </c>
      <c r="D54" s="41">
        <v>41275</v>
      </c>
      <c r="E54" s="41">
        <v>43070</v>
      </c>
      <c r="F54" s="31" t="s">
        <v>138</v>
      </c>
      <c r="G54" s="6"/>
      <c r="H54" s="7"/>
      <c r="I54" s="6"/>
      <c r="J54" s="6" t="s">
        <v>108</v>
      </c>
      <c r="K54" s="17"/>
      <c r="L54" s="6"/>
      <c r="M54" s="12"/>
      <c r="N54" s="6"/>
      <c r="O54" s="6"/>
    </row>
    <row r="55" spans="1:15" ht="83.25" customHeight="1" x14ac:dyDescent="0.25">
      <c r="A55" s="184"/>
      <c r="B55" s="29" t="s">
        <v>149</v>
      </c>
      <c r="C55" s="29" t="s">
        <v>150</v>
      </c>
      <c r="D55" s="41">
        <v>40909</v>
      </c>
      <c r="E55" s="41">
        <v>44896</v>
      </c>
      <c r="F55" s="31" t="s">
        <v>138</v>
      </c>
      <c r="G55" s="6"/>
      <c r="H55" s="17">
        <v>1</v>
      </c>
      <c r="I55" s="6"/>
      <c r="J55" s="29" t="s">
        <v>151</v>
      </c>
      <c r="K55" s="17">
        <v>1</v>
      </c>
      <c r="L55" s="6"/>
      <c r="M55" s="29" t="s">
        <v>152</v>
      </c>
      <c r="N55" s="6"/>
      <c r="O55" s="6"/>
    </row>
    <row r="56" spans="1:15" ht="105.75" customHeight="1" x14ac:dyDescent="0.25">
      <c r="A56" s="61"/>
      <c r="B56" s="61"/>
      <c r="C56" s="62" t="s">
        <v>153</v>
      </c>
      <c r="D56" s="41">
        <v>40909</v>
      </c>
      <c r="E56" s="41">
        <v>42705</v>
      </c>
      <c r="F56" s="31" t="s">
        <v>154</v>
      </c>
      <c r="G56" s="6"/>
      <c r="H56" s="17">
        <v>0.91</v>
      </c>
      <c r="I56" s="6"/>
      <c r="J56" s="63"/>
      <c r="K56" s="48">
        <v>0.8</v>
      </c>
      <c r="L56" s="29" t="s">
        <v>155</v>
      </c>
      <c r="M56" s="29" t="s">
        <v>156</v>
      </c>
      <c r="N56" s="6"/>
      <c r="O56" s="6"/>
    </row>
    <row r="57" spans="1:15" ht="36.75" customHeight="1" x14ac:dyDescent="0.25">
      <c r="A57" s="25"/>
      <c r="B57" s="25"/>
      <c r="C57" s="25"/>
      <c r="D57" s="25"/>
      <c r="E57" s="25"/>
      <c r="F57" s="25"/>
      <c r="G57" s="26"/>
      <c r="H57" s="27"/>
      <c r="I57" s="26"/>
      <c r="J57" s="26"/>
      <c r="K57" s="17"/>
      <c r="L57" s="26"/>
      <c r="M57" s="26"/>
      <c r="N57" s="26"/>
      <c r="O57" s="26"/>
    </row>
    <row r="58" spans="1:15" ht="170.25" customHeight="1" x14ac:dyDescent="0.25">
      <c r="A58" s="181" t="s">
        <v>157</v>
      </c>
      <c r="B58" s="182" t="s">
        <v>158</v>
      </c>
      <c r="C58" s="29" t="s">
        <v>159</v>
      </c>
      <c r="D58" s="41">
        <v>40909</v>
      </c>
      <c r="E58" s="41">
        <v>41609</v>
      </c>
      <c r="F58" s="31" t="s">
        <v>160</v>
      </c>
      <c r="G58" s="6"/>
      <c r="H58" s="7"/>
      <c r="I58" s="6"/>
      <c r="J58" s="63" t="s">
        <v>161</v>
      </c>
      <c r="K58" s="17">
        <v>0</v>
      </c>
      <c r="L58" s="38" t="s">
        <v>162</v>
      </c>
      <c r="M58" s="6" t="s">
        <v>40</v>
      </c>
      <c r="N58" s="6"/>
      <c r="O58" s="6"/>
    </row>
    <row r="59" spans="1:15" ht="81" customHeight="1" x14ac:dyDescent="0.25">
      <c r="A59" s="172"/>
      <c r="B59" s="172"/>
      <c r="C59" s="29" t="s">
        <v>163</v>
      </c>
      <c r="D59" s="41">
        <v>40909</v>
      </c>
      <c r="E59" s="41">
        <v>44896</v>
      </c>
      <c r="F59" s="31" t="s">
        <v>160</v>
      </c>
      <c r="G59" s="6"/>
      <c r="H59" s="17">
        <v>1</v>
      </c>
      <c r="I59" s="6"/>
      <c r="J59" s="63" t="s">
        <v>164</v>
      </c>
      <c r="K59" s="17">
        <v>1</v>
      </c>
      <c r="L59" s="6"/>
      <c r="M59" s="182" t="s">
        <v>165</v>
      </c>
      <c r="N59" s="6"/>
      <c r="O59" s="6"/>
    </row>
    <row r="60" spans="1:15" ht="103.5" customHeight="1" x14ac:dyDescent="0.25">
      <c r="A60" s="172"/>
      <c r="B60" s="172"/>
      <c r="C60" s="29" t="s">
        <v>166</v>
      </c>
      <c r="D60" s="54">
        <v>41275</v>
      </c>
      <c r="E60" s="41">
        <v>44896</v>
      </c>
      <c r="F60" s="31" t="s">
        <v>160</v>
      </c>
      <c r="G60" s="6"/>
      <c r="H60" s="7"/>
      <c r="I60" s="6"/>
      <c r="J60" s="63" t="s">
        <v>167</v>
      </c>
      <c r="K60" s="17">
        <v>1</v>
      </c>
      <c r="L60" s="6"/>
      <c r="M60" s="172"/>
      <c r="N60" s="6"/>
      <c r="O60" s="6"/>
    </row>
    <row r="61" spans="1:15" ht="75" x14ac:dyDescent="0.25">
      <c r="A61" s="173"/>
      <c r="B61" s="173"/>
      <c r="C61" s="29" t="s">
        <v>168</v>
      </c>
      <c r="D61" s="41">
        <v>40909</v>
      </c>
      <c r="E61" s="41">
        <v>44896</v>
      </c>
      <c r="F61" s="31" t="s">
        <v>160</v>
      </c>
      <c r="G61" s="6"/>
      <c r="H61" s="17">
        <v>1</v>
      </c>
      <c r="I61" s="6"/>
      <c r="J61" s="63" t="s">
        <v>167</v>
      </c>
      <c r="K61" s="17">
        <v>1</v>
      </c>
      <c r="L61" s="6"/>
      <c r="M61" s="173"/>
      <c r="N61" s="6"/>
      <c r="O61" s="6"/>
    </row>
    <row r="62" spans="1:15" ht="39.75" customHeight="1" x14ac:dyDescent="0.25">
      <c r="A62" s="25"/>
      <c r="B62" s="25"/>
      <c r="C62" s="25"/>
      <c r="D62" s="25"/>
      <c r="E62" s="25"/>
      <c r="F62" s="25"/>
      <c r="G62" s="26"/>
      <c r="H62" s="27"/>
      <c r="I62" s="26"/>
      <c r="J62" s="26"/>
      <c r="K62" s="26"/>
      <c r="L62" s="26"/>
      <c r="M62" s="26"/>
      <c r="N62" s="26"/>
      <c r="O62" s="26"/>
    </row>
    <row r="63" spans="1:15" ht="94.5" hidden="1" customHeight="1" x14ac:dyDescent="0.25">
      <c r="A63" s="182" t="s">
        <v>157</v>
      </c>
      <c r="B63" s="182" t="s">
        <v>169</v>
      </c>
      <c r="C63" s="29" t="s">
        <v>170</v>
      </c>
      <c r="D63" s="41">
        <v>40909</v>
      </c>
      <c r="E63" s="41">
        <v>44896</v>
      </c>
      <c r="F63" s="31" t="s">
        <v>160</v>
      </c>
      <c r="G63" s="6"/>
      <c r="H63" s="7"/>
      <c r="I63" s="6"/>
      <c r="J63" s="6" t="s">
        <v>108</v>
      </c>
      <c r="K63" s="17"/>
      <c r="L63" s="6"/>
      <c r="M63" s="19" t="s">
        <v>171</v>
      </c>
      <c r="N63" s="6"/>
      <c r="O63" s="6"/>
    </row>
    <row r="64" spans="1:15" ht="151.5" hidden="1" customHeight="1" x14ac:dyDescent="0.25">
      <c r="A64" s="172"/>
      <c r="B64" s="172"/>
      <c r="C64" s="29" t="s">
        <v>172</v>
      </c>
      <c r="D64" s="41">
        <v>40909</v>
      </c>
      <c r="E64" s="41">
        <v>44896</v>
      </c>
      <c r="F64" s="31" t="s">
        <v>160</v>
      </c>
      <c r="G64" s="6"/>
      <c r="H64" s="7"/>
      <c r="I64" s="6"/>
      <c r="J64" s="6" t="s">
        <v>108</v>
      </c>
      <c r="K64" s="17"/>
      <c r="L64" s="6"/>
      <c r="M64" s="40"/>
      <c r="N64" s="6"/>
      <c r="O64" s="6"/>
    </row>
    <row r="65" spans="1:15" ht="141" customHeight="1" x14ac:dyDescent="0.25">
      <c r="A65" s="173"/>
      <c r="B65" s="173"/>
      <c r="C65" s="29" t="s">
        <v>173</v>
      </c>
      <c r="D65" s="41">
        <v>40909</v>
      </c>
      <c r="E65" s="41">
        <v>44896</v>
      </c>
      <c r="F65" s="31" t="s">
        <v>160</v>
      </c>
      <c r="G65" s="6"/>
      <c r="H65" s="7"/>
      <c r="I65" s="6"/>
      <c r="J65" s="23" t="s">
        <v>174</v>
      </c>
      <c r="K65" s="17">
        <v>1</v>
      </c>
      <c r="L65" s="6"/>
      <c r="M65" s="19" t="s">
        <v>175</v>
      </c>
      <c r="N65" s="6"/>
      <c r="O65" s="6"/>
    </row>
    <row r="66" spans="1:15" ht="170.25" customHeight="1" x14ac:dyDescent="0.25">
      <c r="A66" s="28" t="s">
        <v>176</v>
      </c>
      <c r="B66" s="29" t="s">
        <v>177</v>
      </c>
      <c r="C66" s="29" t="s">
        <v>178</v>
      </c>
      <c r="D66" s="41">
        <v>40909</v>
      </c>
      <c r="E66" s="41">
        <v>44896</v>
      </c>
      <c r="F66" s="31" t="s">
        <v>160</v>
      </c>
      <c r="G66" s="6"/>
      <c r="H66" s="7"/>
      <c r="I66" s="6"/>
      <c r="J66" s="63" t="s">
        <v>161</v>
      </c>
      <c r="K66" s="17">
        <v>0</v>
      </c>
      <c r="L66" s="38" t="s">
        <v>162</v>
      </c>
      <c r="M66" s="6" t="s">
        <v>40</v>
      </c>
      <c r="N66" s="6"/>
      <c r="O66" s="6"/>
    </row>
    <row r="67" spans="1:15" ht="135.75" hidden="1" customHeight="1" x14ac:dyDescent="0.25">
      <c r="A67" s="28" t="s">
        <v>176</v>
      </c>
      <c r="B67" s="29" t="s">
        <v>177</v>
      </c>
      <c r="C67" s="29" t="s">
        <v>179</v>
      </c>
      <c r="D67" s="41">
        <v>40909</v>
      </c>
      <c r="E67" s="41">
        <v>44896</v>
      </c>
      <c r="F67" s="31" t="s">
        <v>160</v>
      </c>
      <c r="G67" s="6"/>
      <c r="H67" s="17">
        <v>1</v>
      </c>
      <c r="I67" s="64" t="s">
        <v>180</v>
      </c>
      <c r="J67" s="6" t="s">
        <v>108</v>
      </c>
      <c r="K67" s="17"/>
      <c r="L67" s="6"/>
      <c r="M67" s="6" t="s">
        <v>40</v>
      </c>
      <c r="N67" s="6"/>
      <c r="O67" s="6"/>
    </row>
    <row r="68" spans="1:15" ht="154.5" hidden="1" customHeight="1" x14ac:dyDescent="0.25">
      <c r="A68" s="28" t="s">
        <v>176</v>
      </c>
      <c r="B68" s="29" t="s">
        <v>177</v>
      </c>
      <c r="C68" s="29" t="s">
        <v>181</v>
      </c>
      <c r="D68" s="41">
        <v>40909</v>
      </c>
      <c r="E68" s="41">
        <v>44896</v>
      </c>
      <c r="F68" s="31" t="s">
        <v>160</v>
      </c>
      <c r="G68" s="6"/>
      <c r="H68" s="7"/>
      <c r="I68" s="6"/>
      <c r="J68" s="6" t="s">
        <v>108</v>
      </c>
      <c r="K68" s="17"/>
      <c r="L68" s="6"/>
      <c r="M68" s="23" t="s">
        <v>182</v>
      </c>
      <c r="N68" s="6"/>
      <c r="O68" s="6"/>
    </row>
    <row r="69" spans="1:15" ht="105" hidden="1" x14ac:dyDescent="0.25">
      <c r="A69" s="28" t="s">
        <v>176</v>
      </c>
      <c r="B69" s="29" t="s">
        <v>183</v>
      </c>
      <c r="C69" s="29" t="s">
        <v>184</v>
      </c>
      <c r="D69" s="41">
        <v>40909</v>
      </c>
      <c r="E69" s="41">
        <v>44896</v>
      </c>
      <c r="F69" s="35" t="s">
        <v>185</v>
      </c>
      <c r="G69" s="6"/>
      <c r="H69" s="7"/>
      <c r="I69" s="6"/>
      <c r="J69" s="6" t="s">
        <v>108</v>
      </c>
      <c r="K69" s="17"/>
      <c r="L69" s="6"/>
      <c r="M69" s="19" t="s">
        <v>186</v>
      </c>
      <c r="N69" s="6"/>
      <c r="O69" s="6"/>
    </row>
    <row r="70" spans="1:15" ht="105" hidden="1" x14ac:dyDescent="0.25">
      <c r="A70" s="28" t="s">
        <v>176</v>
      </c>
      <c r="B70" s="29" t="s">
        <v>183</v>
      </c>
      <c r="C70" s="29" t="s">
        <v>187</v>
      </c>
      <c r="D70" s="41">
        <v>40909</v>
      </c>
      <c r="E70" s="41">
        <v>44896</v>
      </c>
      <c r="F70" s="35" t="s">
        <v>185</v>
      </c>
      <c r="G70" s="6"/>
      <c r="H70" s="7"/>
      <c r="I70" s="6"/>
      <c r="J70" s="6" t="s">
        <v>108</v>
      </c>
      <c r="K70" s="17"/>
      <c r="L70" s="6"/>
      <c r="M70" s="6" t="s">
        <v>40</v>
      </c>
      <c r="N70" s="6"/>
      <c r="O70" s="6"/>
    </row>
    <row r="71" spans="1:15" ht="105" hidden="1" x14ac:dyDescent="0.25">
      <c r="A71" s="28" t="s">
        <v>176</v>
      </c>
      <c r="B71" s="29" t="s">
        <v>183</v>
      </c>
      <c r="C71" s="29" t="s">
        <v>188</v>
      </c>
      <c r="D71" s="41">
        <v>40909</v>
      </c>
      <c r="E71" s="41">
        <v>44896</v>
      </c>
      <c r="F71" s="35" t="s">
        <v>185</v>
      </c>
      <c r="G71" s="6"/>
      <c r="H71" s="7"/>
      <c r="I71" s="6"/>
      <c r="J71" s="6" t="s">
        <v>108</v>
      </c>
      <c r="K71" s="17"/>
      <c r="L71" s="6"/>
      <c r="M71" s="6" t="s">
        <v>40</v>
      </c>
      <c r="N71" s="6"/>
      <c r="O71" s="6"/>
    </row>
    <row r="72" spans="1:15" ht="104.25" customHeight="1" x14ac:dyDescent="0.25">
      <c r="A72" s="28"/>
      <c r="B72" s="29"/>
      <c r="C72" s="62" t="s">
        <v>189</v>
      </c>
      <c r="D72" s="41">
        <v>40909</v>
      </c>
      <c r="E72" s="41">
        <v>42705</v>
      </c>
      <c r="F72" s="31" t="s">
        <v>160</v>
      </c>
      <c r="G72" s="6"/>
      <c r="H72" s="17">
        <v>0.87</v>
      </c>
      <c r="I72" s="6"/>
      <c r="J72" s="6"/>
      <c r="K72" s="17">
        <v>1</v>
      </c>
      <c r="L72" s="6"/>
      <c r="M72" s="6"/>
      <c r="N72" s="6"/>
      <c r="O72" s="6"/>
    </row>
    <row r="73" spans="1:15" ht="38.25" customHeight="1" x14ac:dyDescent="0.25">
      <c r="A73" s="25"/>
      <c r="B73" s="25"/>
      <c r="C73" s="25"/>
      <c r="D73" s="25"/>
      <c r="E73" s="25"/>
      <c r="F73" s="25"/>
      <c r="G73" s="26"/>
      <c r="H73" s="27"/>
      <c r="I73" s="26"/>
      <c r="J73" s="26"/>
      <c r="K73" s="26"/>
      <c r="L73" s="26"/>
      <c r="M73" s="26"/>
      <c r="N73" s="26"/>
      <c r="O73" s="26"/>
    </row>
    <row r="74" spans="1:15" ht="102" customHeight="1" x14ac:dyDescent="0.25">
      <c r="A74" s="181" t="s">
        <v>190</v>
      </c>
      <c r="B74" s="182" t="s">
        <v>191</v>
      </c>
      <c r="C74" s="29" t="s">
        <v>192</v>
      </c>
      <c r="D74" s="30">
        <v>40909</v>
      </c>
      <c r="E74" s="30">
        <v>42339</v>
      </c>
      <c r="F74" s="35" t="s">
        <v>193</v>
      </c>
      <c r="G74" s="6"/>
      <c r="H74" s="7"/>
      <c r="I74" s="6"/>
      <c r="J74" s="29" t="s">
        <v>194</v>
      </c>
      <c r="K74" s="42">
        <v>0</v>
      </c>
      <c r="L74" s="38" t="s">
        <v>195</v>
      </c>
      <c r="M74" s="53" t="s">
        <v>196</v>
      </c>
      <c r="N74" s="6"/>
      <c r="O74" s="6"/>
    </row>
    <row r="75" spans="1:15" ht="111.75" customHeight="1" x14ac:dyDescent="0.25">
      <c r="A75" s="172"/>
      <c r="B75" s="172"/>
      <c r="C75" s="29" t="s">
        <v>197</v>
      </c>
      <c r="D75" s="41">
        <v>40909</v>
      </c>
      <c r="E75" s="41">
        <v>42339</v>
      </c>
      <c r="F75" s="35" t="s">
        <v>193</v>
      </c>
      <c r="G75" s="6"/>
      <c r="H75" s="7"/>
      <c r="I75" s="6"/>
      <c r="J75" s="52" t="s">
        <v>198</v>
      </c>
      <c r="K75" s="42">
        <v>0</v>
      </c>
      <c r="L75" s="38" t="s">
        <v>195</v>
      </c>
      <c r="M75" s="11" t="s">
        <v>199</v>
      </c>
      <c r="N75" s="6"/>
      <c r="O75" s="6"/>
    </row>
    <row r="76" spans="1:15" ht="108" hidden="1" customHeight="1" x14ac:dyDescent="0.25">
      <c r="A76" s="173"/>
      <c r="B76" s="173"/>
      <c r="C76" s="29" t="s">
        <v>200</v>
      </c>
      <c r="D76" s="41">
        <v>40909</v>
      </c>
      <c r="E76" s="41">
        <v>42339</v>
      </c>
      <c r="F76" s="65" t="s">
        <v>193</v>
      </c>
      <c r="G76" s="6"/>
      <c r="H76" s="7"/>
      <c r="I76" s="6"/>
      <c r="J76" s="6" t="s">
        <v>108</v>
      </c>
      <c r="K76" s="17"/>
      <c r="L76" s="6"/>
      <c r="M76" s="53" t="s">
        <v>201</v>
      </c>
      <c r="N76" s="6"/>
      <c r="O76" s="6"/>
    </row>
    <row r="77" spans="1:15" ht="126.75" customHeight="1" x14ac:dyDescent="0.25">
      <c r="A77" s="181" t="s">
        <v>190</v>
      </c>
      <c r="B77" s="182" t="s">
        <v>202</v>
      </c>
      <c r="C77" s="29" t="s">
        <v>203</v>
      </c>
      <c r="D77" s="41">
        <v>40909</v>
      </c>
      <c r="E77" s="41">
        <v>44896</v>
      </c>
      <c r="F77" s="35" t="s">
        <v>204</v>
      </c>
      <c r="G77" s="6"/>
      <c r="H77" s="7"/>
      <c r="I77" s="6"/>
      <c r="J77" s="29" t="s">
        <v>203</v>
      </c>
      <c r="K77" s="17">
        <v>1</v>
      </c>
      <c r="L77" s="6"/>
      <c r="M77" s="55" t="s">
        <v>205</v>
      </c>
      <c r="N77" s="6"/>
      <c r="O77" s="6"/>
    </row>
    <row r="78" spans="1:15" ht="179.25" hidden="1" customHeight="1" x14ac:dyDescent="0.25">
      <c r="A78" s="172"/>
      <c r="B78" s="172"/>
      <c r="C78" s="59" t="s">
        <v>206</v>
      </c>
      <c r="D78" s="41">
        <v>40909</v>
      </c>
      <c r="E78" s="41">
        <v>44896</v>
      </c>
      <c r="F78" s="35" t="s">
        <v>204</v>
      </c>
      <c r="G78" s="6"/>
      <c r="H78" s="7"/>
      <c r="I78" s="6"/>
      <c r="J78" s="29" t="s">
        <v>207</v>
      </c>
      <c r="K78" s="186" t="s">
        <v>208</v>
      </c>
      <c r="L78" s="6"/>
      <c r="M78" s="9" t="s">
        <v>29</v>
      </c>
      <c r="N78" s="6"/>
      <c r="O78" s="6"/>
    </row>
    <row r="79" spans="1:15" ht="99" hidden="1" customHeight="1" x14ac:dyDescent="0.25">
      <c r="A79" s="172"/>
      <c r="B79" s="172"/>
      <c r="C79" s="59" t="s">
        <v>209</v>
      </c>
      <c r="D79" s="41">
        <v>40909</v>
      </c>
      <c r="E79" s="41">
        <v>44896</v>
      </c>
      <c r="F79" s="35" t="s">
        <v>204</v>
      </c>
      <c r="G79" s="6"/>
      <c r="H79" s="7"/>
      <c r="I79" s="6"/>
      <c r="J79" s="29" t="s">
        <v>210</v>
      </c>
      <c r="K79" s="187"/>
      <c r="L79" s="6"/>
      <c r="M79" s="9" t="s">
        <v>29</v>
      </c>
      <c r="N79" s="6"/>
      <c r="O79" s="6"/>
    </row>
    <row r="80" spans="1:15" ht="139.5" hidden="1" customHeight="1" x14ac:dyDescent="0.25">
      <c r="A80" s="173"/>
      <c r="B80" s="173"/>
      <c r="C80" s="59" t="s">
        <v>211</v>
      </c>
      <c r="D80" s="41">
        <v>40909</v>
      </c>
      <c r="E80" s="41">
        <v>44896</v>
      </c>
      <c r="F80" s="35" t="s">
        <v>204</v>
      </c>
      <c r="G80" s="6"/>
      <c r="H80" s="17">
        <v>1</v>
      </c>
      <c r="I80" s="6"/>
      <c r="J80" s="29" t="s">
        <v>212</v>
      </c>
      <c r="K80" s="188"/>
      <c r="L80" s="6"/>
      <c r="M80" s="29" t="s">
        <v>213</v>
      </c>
      <c r="N80" s="6"/>
      <c r="O80" s="6"/>
    </row>
    <row r="81" spans="1:15" ht="139.5" customHeight="1" x14ac:dyDescent="0.25">
      <c r="A81" s="66"/>
      <c r="B81" s="66"/>
      <c r="C81" s="29" t="s">
        <v>214</v>
      </c>
      <c r="D81" s="41">
        <v>40909</v>
      </c>
      <c r="E81" s="41">
        <v>42705</v>
      </c>
      <c r="F81" s="35"/>
      <c r="G81" s="6"/>
      <c r="H81" s="17">
        <v>1</v>
      </c>
      <c r="I81" s="6"/>
      <c r="J81" s="29"/>
      <c r="K81" s="17">
        <v>0.44</v>
      </c>
      <c r="L81" s="67" t="s">
        <v>215</v>
      </c>
      <c r="M81" s="59" t="s">
        <v>216</v>
      </c>
      <c r="N81" s="6"/>
      <c r="O81" s="6"/>
    </row>
    <row r="82" spans="1:15" ht="139.5" customHeight="1" x14ac:dyDescent="0.25">
      <c r="A82" s="66"/>
      <c r="B82" s="66"/>
      <c r="C82" s="29" t="s">
        <v>217</v>
      </c>
      <c r="D82" s="41">
        <v>40909</v>
      </c>
      <c r="E82" s="41">
        <v>42705</v>
      </c>
      <c r="F82" s="35"/>
      <c r="G82" s="6"/>
      <c r="H82" s="17">
        <v>1</v>
      </c>
      <c r="I82" s="6"/>
      <c r="J82" s="29"/>
      <c r="K82" s="17">
        <v>1</v>
      </c>
      <c r="L82" s="6"/>
      <c r="M82" s="59" t="s">
        <v>218</v>
      </c>
      <c r="N82" s="6"/>
      <c r="O82" s="6"/>
    </row>
    <row r="83" spans="1:15" ht="139.5" customHeight="1" x14ac:dyDescent="0.25">
      <c r="A83" s="66"/>
      <c r="B83" s="66"/>
      <c r="C83" s="29" t="s">
        <v>219</v>
      </c>
      <c r="D83" s="41">
        <v>40909</v>
      </c>
      <c r="E83" s="41">
        <v>42705</v>
      </c>
      <c r="F83" s="35"/>
      <c r="G83" s="6"/>
      <c r="H83" s="17">
        <v>0.55000000000000004</v>
      </c>
      <c r="I83" s="6"/>
      <c r="J83" s="29"/>
      <c r="K83" s="17">
        <v>1</v>
      </c>
      <c r="L83" s="6"/>
      <c r="M83" s="63" t="s">
        <v>220</v>
      </c>
      <c r="N83" s="6"/>
      <c r="O83" s="6"/>
    </row>
    <row r="84" spans="1:15" ht="120" hidden="1" x14ac:dyDescent="0.25">
      <c r="A84" s="28" t="s">
        <v>190</v>
      </c>
      <c r="B84" s="29" t="s">
        <v>221</v>
      </c>
      <c r="C84" s="29" t="s">
        <v>222</v>
      </c>
      <c r="D84" s="41">
        <v>40909</v>
      </c>
      <c r="E84" s="41">
        <v>44896</v>
      </c>
      <c r="F84" s="35" t="s">
        <v>223</v>
      </c>
      <c r="G84" s="6"/>
      <c r="H84" s="7"/>
      <c r="I84" s="6"/>
      <c r="J84" s="6" t="s">
        <v>108</v>
      </c>
      <c r="K84" s="17"/>
      <c r="L84" s="6"/>
      <c r="M84" s="6" t="s">
        <v>40</v>
      </c>
      <c r="N84" s="6"/>
      <c r="O84" s="6"/>
    </row>
    <row r="85" spans="1:15" ht="33" customHeight="1" x14ac:dyDescent="0.25">
      <c r="A85" s="25"/>
      <c r="B85" s="25"/>
      <c r="C85" s="25"/>
      <c r="D85" s="25"/>
      <c r="E85" s="25"/>
      <c r="F85" s="25"/>
      <c r="G85" s="26"/>
      <c r="H85" s="27"/>
      <c r="I85" s="26"/>
      <c r="J85" s="26"/>
      <c r="K85" s="26"/>
      <c r="L85" s="26"/>
      <c r="M85" s="26"/>
      <c r="N85" s="26"/>
      <c r="O85" s="26"/>
    </row>
    <row r="86" spans="1:15" ht="78" hidden="1" customHeight="1" x14ac:dyDescent="0.25">
      <c r="A86" s="181" t="s">
        <v>224</v>
      </c>
      <c r="B86" s="182" t="s">
        <v>225</v>
      </c>
      <c r="C86" s="29" t="s">
        <v>226</v>
      </c>
      <c r="D86" s="30">
        <v>40909</v>
      </c>
      <c r="E86" s="30">
        <v>44896</v>
      </c>
      <c r="F86" s="35" t="s">
        <v>227</v>
      </c>
      <c r="G86" s="6"/>
      <c r="H86" s="7">
        <v>1</v>
      </c>
      <c r="I86" s="6"/>
      <c r="J86" s="6" t="s">
        <v>108</v>
      </c>
      <c r="K86" s="17"/>
      <c r="L86" s="6"/>
      <c r="M86" s="6" t="s">
        <v>40</v>
      </c>
      <c r="N86" s="6"/>
      <c r="O86" s="6"/>
    </row>
    <row r="87" spans="1:15" ht="128.25" customHeight="1" x14ac:dyDescent="0.25">
      <c r="A87" s="170"/>
      <c r="B87" s="172"/>
      <c r="C87" s="29" t="s">
        <v>228</v>
      </c>
      <c r="D87" s="30">
        <v>40909</v>
      </c>
      <c r="E87" s="30">
        <v>44896</v>
      </c>
      <c r="F87" s="31" t="s">
        <v>227</v>
      </c>
      <c r="G87" s="6"/>
      <c r="H87" s="7"/>
      <c r="I87" s="6"/>
      <c r="J87" s="19" t="s">
        <v>229</v>
      </c>
      <c r="K87" s="17">
        <v>0</v>
      </c>
      <c r="L87" s="57"/>
      <c r="M87" s="6" t="s">
        <v>40</v>
      </c>
      <c r="N87" s="6"/>
      <c r="O87" s="6"/>
    </row>
    <row r="88" spans="1:15" ht="109.5" customHeight="1" x14ac:dyDescent="0.25">
      <c r="A88" s="170"/>
      <c r="B88" s="172"/>
      <c r="C88" s="29" t="s">
        <v>230</v>
      </c>
      <c r="D88" s="30">
        <v>40909</v>
      </c>
      <c r="E88" s="30">
        <v>44896</v>
      </c>
      <c r="F88" s="31" t="s">
        <v>227</v>
      </c>
      <c r="G88" s="6"/>
      <c r="H88" s="7">
        <v>1</v>
      </c>
      <c r="I88" s="6"/>
      <c r="J88" s="19" t="s">
        <v>231</v>
      </c>
      <c r="K88" s="17">
        <v>1</v>
      </c>
      <c r="L88" s="6"/>
      <c r="M88" s="63" t="s">
        <v>232</v>
      </c>
      <c r="N88" s="6"/>
      <c r="O88" s="6"/>
    </row>
    <row r="89" spans="1:15" ht="99.75" customHeight="1" x14ac:dyDescent="0.25">
      <c r="A89" s="171"/>
      <c r="B89" s="173"/>
      <c r="C89" s="29" t="s">
        <v>233</v>
      </c>
      <c r="D89" s="30">
        <v>40909</v>
      </c>
      <c r="E89" s="30">
        <v>44896</v>
      </c>
      <c r="F89" s="31" t="s">
        <v>227</v>
      </c>
      <c r="G89" s="6"/>
      <c r="H89" s="7">
        <v>1</v>
      </c>
      <c r="I89" s="6"/>
      <c r="J89" s="19" t="s">
        <v>234</v>
      </c>
      <c r="K89" s="17">
        <v>1</v>
      </c>
      <c r="L89" s="6"/>
      <c r="M89" s="63" t="s">
        <v>232</v>
      </c>
      <c r="N89" s="6"/>
      <c r="O89" s="6"/>
    </row>
    <row r="90" spans="1:15" ht="97.5" hidden="1" customHeight="1" x14ac:dyDescent="0.25">
      <c r="A90" s="181" t="s">
        <v>224</v>
      </c>
      <c r="B90" s="182" t="s">
        <v>235</v>
      </c>
      <c r="C90" s="29" t="s">
        <v>236</v>
      </c>
      <c r="D90" s="30">
        <v>40909</v>
      </c>
      <c r="E90" s="30">
        <v>43800</v>
      </c>
      <c r="F90" s="31" t="s">
        <v>227</v>
      </c>
      <c r="G90" s="6"/>
      <c r="H90" s="7">
        <v>1</v>
      </c>
      <c r="I90" s="6"/>
      <c r="J90" s="6" t="s">
        <v>108</v>
      </c>
      <c r="K90" s="17"/>
      <c r="L90" s="6"/>
      <c r="M90" s="6" t="s">
        <v>40</v>
      </c>
      <c r="N90" s="6"/>
      <c r="O90" s="6"/>
    </row>
    <row r="91" spans="1:15" ht="84.75" customHeight="1" x14ac:dyDescent="0.25">
      <c r="A91" s="172"/>
      <c r="B91" s="172"/>
      <c r="C91" s="29" t="s">
        <v>237</v>
      </c>
      <c r="D91" s="30">
        <v>40909</v>
      </c>
      <c r="E91" s="30">
        <v>43800</v>
      </c>
      <c r="F91" s="31" t="s">
        <v>227</v>
      </c>
      <c r="G91" s="6"/>
      <c r="H91" s="7">
        <v>1</v>
      </c>
      <c r="I91" s="6"/>
      <c r="J91" s="6" t="s">
        <v>108</v>
      </c>
      <c r="K91" s="17">
        <v>0.5</v>
      </c>
      <c r="L91" s="6"/>
      <c r="M91" s="6" t="s">
        <v>40</v>
      </c>
      <c r="N91" s="6"/>
      <c r="O91" s="6"/>
    </row>
    <row r="92" spans="1:15" ht="143.25" customHeight="1" x14ac:dyDescent="0.25">
      <c r="A92" s="172"/>
      <c r="B92" s="172"/>
      <c r="C92" s="29" t="s">
        <v>238</v>
      </c>
      <c r="D92" s="30">
        <v>40909</v>
      </c>
      <c r="E92" s="30">
        <v>43800</v>
      </c>
      <c r="F92" s="31" t="s">
        <v>227</v>
      </c>
      <c r="G92" s="6"/>
      <c r="H92" s="7">
        <v>1</v>
      </c>
      <c r="I92" s="6"/>
      <c r="J92" s="19" t="s">
        <v>239</v>
      </c>
      <c r="K92" s="17">
        <v>1</v>
      </c>
      <c r="L92" s="6"/>
      <c r="M92" s="19" t="s">
        <v>240</v>
      </c>
      <c r="N92" s="6"/>
      <c r="O92" s="6"/>
    </row>
    <row r="93" spans="1:15" ht="119.25" customHeight="1" x14ac:dyDescent="0.25">
      <c r="A93" s="172"/>
      <c r="B93" s="172"/>
      <c r="C93" s="29" t="s">
        <v>241</v>
      </c>
      <c r="D93" s="30">
        <v>40909</v>
      </c>
      <c r="E93" s="30">
        <v>43800</v>
      </c>
      <c r="F93" s="31" t="s">
        <v>227</v>
      </c>
      <c r="G93" s="6"/>
      <c r="H93" s="7">
        <v>1</v>
      </c>
      <c r="I93" s="6"/>
      <c r="J93" s="6"/>
      <c r="K93" s="17">
        <v>0.5</v>
      </c>
      <c r="L93" s="6"/>
      <c r="M93" s="6"/>
      <c r="N93" s="6"/>
      <c r="O93" s="6"/>
    </row>
    <row r="94" spans="1:15" ht="110.25" customHeight="1" x14ac:dyDescent="0.25">
      <c r="A94" s="173"/>
      <c r="B94" s="173"/>
      <c r="C94" s="29" t="s">
        <v>242</v>
      </c>
      <c r="D94" s="30">
        <v>40909</v>
      </c>
      <c r="E94" s="30">
        <v>43800</v>
      </c>
      <c r="F94" s="31" t="s">
        <v>227</v>
      </c>
      <c r="G94" s="6"/>
      <c r="H94" s="7">
        <v>1</v>
      </c>
      <c r="I94" s="6"/>
      <c r="J94" s="19" t="s">
        <v>243</v>
      </c>
      <c r="K94" s="17">
        <v>1</v>
      </c>
      <c r="L94" s="6"/>
      <c r="M94" s="19" t="s">
        <v>244</v>
      </c>
      <c r="N94" s="6"/>
      <c r="O94" s="6"/>
    </row>
    <row r="95" spans="1:15" ht="126.75" customHeight="1" x14ac:dyDescent="0.25">
      <c r="A95" s="181" t="s">
        <v>224</v>
      </c>
      <c r="B95" s="182" t="s">
        <v>245</v>
      </c>
      <c r="C95" s="29" t="s">
        <v>246</v>
      </c>
      <c r="D95" s="30">
        <v>40909</v>
      </c>
      <c r="E95" s="30">
        <v>43070</v>
      </c>
      <c r="F95" s="31" t="s">
        <v>227</v>
      </c>
      <c r="G95" s="6"/>
      <c r="H95" s="7"/>
      <c r="I95" s="6"/>
      <c r="J95" s="19" t="s">
        <v>247</v>
      </c>
      <c r="K95" s="17">
        <v>1</v>
      </c>
      <c r="L95" s="6"/>
      <c r="M95" s="6" t="s">
        <v>40</v>
      </c>
      <c r="N95" s="6"/>
      <c r="O95" s="6"/>
    </row>
    <row r="96" spans="1:15" ht="129" customHeight="1" x14ac:dyDescent="0.25">
      <c r="A96" s="173"/>
      <c r="B96" s="173"/>
      <c r="C96" s="29" t="s">
        <v>248</v>
      </c>
      <c r="D96" s="30">
        <v>40909</v>
      </c>
      <c r="E96" s="30">
        <v>43070</v>
      </c>
      <c r="F96" s="31" t="s">
        <v>227</v>
      </c>
      <c r="G96" s="6"/>
      <c r="H96" s="17">
        <v>1</v>
      </c>
      <c r="I96" s="6"/>
      <c r="J96" s="19" t="s">
        <v>249</v>
      </c>
      <c r="K96" s="17">
        <v>1</v>
      </c>
      <c r="L96" s="6"/>
      <c r="M96" s="19" t="s">
        <v>250</v>
      </c>
      <c r="N96" s="6"/>
      <c r="O96" s="6"/>
    </row>
    <row r="97" spans="1:15" ht="111.75" customHeight="1" x14ac:dyDescent="0.25">
      <c r="A97" s="181" t="s">
        <v>251</v>
      </c>
      <c r="B97" s="182" t="s">
        <v>252</v>
      </c>
      <c r="C97" s="29" t="s">
        <v>253</v>
      </c>
      <c r="D97" s="30">
        <v>40909</v>
      </c>
      <c r="E97" s="30">
        <v>44896</v>
      </c>
      <c r="F97" s="31" t="s">
        <v>227</v>
      </c>
      <c r="G97" s="6"/>
      <c r="H97" s="7"/>
      <c r="I97" s="6"/>
      <c r="J97" s="19" t="s">
        <v>254</v>
      </c>
      <c r="K97" s="17">
        <v>0</v>
      </c>
      <c r="L97" s="6"/>
      <c r="M97" s="19"/>
      <c r="N97" s="6"/>
      <c r="O97" s="6"/>
    </row>
    <row r="98" spans="1:15" ht="112.5" hidden="1" customHeight="1" x14ac:dyDescent="0.25">
      <c r="A98" s="172"/>
      <c r="B98" s="172"/>
      <c r="C98" s="29" t="s">
        <v>255</v>
      </c>
      <c r="D98" s="30">
        <v>40909</v>
      </c>
      <c r="E98" s="30">
        <v>44896</v>
      </c>
      <c r="F98" s="31" t="s">
        <v>227</v>
      </c>
      <c r="G98" s="6"/>
      <c r="H98" s="7"/>
      <c r="I98" s="6"/>
      <c r="J98" s="6" t="s">
        <v>108</v>
      </c>
      <c r="K98" s="17"/>
      <c r="L98" s="6"/>
      <c r="M98" s="19" t="s">
        <v>256</v>
      </c>
      <c r="N98" s="6"/>
      <c r="O98" s="6"/>
    </row>
    <row r="99" spans="1:15" ht="84.75" hidden="1" customHeight="1" x14ac:dyDescent="0.25">
      <c r="A99" s="172"/>
      <c r="B99" s="172"/>
      <c r="C99" s="59" t="s">
        <v>257</v>
      </c>
      <c r="D99" s="30">
        <v>40909</v>
      </c>
      <c r="E99" s="30">
        <v>44896</v>
      </c>
      <c r="F99" s="31" t="s">
        <v>227</v>
      </c>
      <c r="G99" s="6"/>
      <c r="H99" s="7"/>
      <c r="I99" s="6"/>
      <c r="J99" s="19" t="s">
        <v>258</v>
      </c>
      <c r="K99" s="37" t="s">
        <v>141</v>
      </c>
      <c r="L99" s="6"/>
      <c r="M99" s="19" t="s">
        <v>259</v>
      </c>
      <c r="N99" s="6"/>
      <c r="O99" s="6"/>
    </row>
    <row r="100" spans="1:15" ht="140.25" customHeight="1" x14ac:dyDescent="0.25">
      <c r="A100" s="191" t="s">
        <v>251</v>
      </c>
      <c r="B100" s="182" t="s">
        <v>260</v>
      </c>
      <c r="C100" s="29" t="s">
        <v>261</v>
      </c>
      <c r="D100" s="30">
        <v>40909</v>
      </c>
      <c r="E100" s="30">
        <v>44896</v>
      </c>
      <c r="F100" s="31" t="s">
        <v>227</v>
      </c>
      <c r="G100" s="6"/>
      <c r="H100" s="7"/>
      <c r="I100" s="6"/>
      <c r="J100" s="29" t="s">
        <v>262</v>
      </c>
      <c r="K100" s="17">
        <v>1</v>
      </c>
      <c r="L100" s="6"/>
      <c r="M100" s="29"/>
      <c r="N100" s="6"/>
      <c r="O100" s="6"/>
    </row>
    <row r="101" spans="1:15" ht="98.25" customHeight="1" x14ac:dyDescent="0.25">
      <c r="A101" s="184"/>
      <c r="B101" s="172"/>
      <c r="C101" s="29" t="s">
        <v>263</v>
      </c>
      <c r="D101" s="30">
        <v>40909</v>
      </c>
      <c r="E101" s="30">
        <v>44896</v>
      </c>
      <c r="F101" s="31" t="s">
        <v>227</v>
      </c>
      <c r="G101" s="6"/>
      <c r="H101" s="7"/>
      <c r="I101" s="6"/>
      <c r="J101" s="19" t="s">
        <v>264</v>
      </c>
      <c r="K101" s="17">
        <v>1</v>
      </c>
      <c r="L101" s="6"/>
      <c r="M101" s="19"/>
      <c r="N101" s="6"/>
      <c r="O101" s="6"/>
    </row>
    <row r="102" spans="1:15" ht="160.5" hidden="1" customHeight="1" x14ac:dyDescent="0.25">
      <c r="A102" s="184"/>
      <c r="B102" s="172"/>
      <c r="C102" s="29" t="s">
        <v>265</v>
      </c>
      <c r="D102" s="30">
        <v>40909</v>
      </c>
      <c r="E102" s="30">
        <v>44896</v>
      </c>
      <c r="F102" s="31" t="s">
        <v>227</v>
      </c>
      <c r="G102" s="6"/>
      <c r="H102" s="7"/>
      <c r="I102" s="6"/>
      <c r="J102" s="6" t="s">
        <v>108</v>
      </c>
      <c r="K102" s="17"/>
      <c r="L102" s="6"/>
      <c r="M102" s="6"/>
      <c r="N102" s="6"/>
      <c r="O102" s="6"/>
    </row>
    <row r="103" spans="1:15" ht="90.75" hidden="1" customHeight="1" x14ac:dyDescent="0.25">
      <c r="A103" s="184"/>
      <c r="B103" s="173"/>
      <c r="C103" s="29" t="s">
        <v>266</v>
      </c>
      <c r="D103" s="30">
        <v>40909</v>
      </c>
      <c r="E103" s="30">
        <v>44896</v>
      </c>
      <c r="F103" s="31" t="s">
        <v>227</v>
      </c>
      <c r="G103" s="6"/>
      <c r="H103" s="7"/>
      <c r="I103" s="6"/>
      <c r="J103" s="6" t="s">
        <v>108</v>
      </c>
      <c r="K103" s="17"/>
      <c r="L103" s="6"/>
      <c r="M103" s="6"/>
      <c r="N103" s="6"/>
      <c r="O103" s="6"/>
    </row>
    <row r="104" spans="1:15" ht="215.25" hidden="1" customHeight="1" x14ac:dyDescent="0.25">
      <c r="A104" s="189" t="s">
        <v>251</v>
      </c>
      <c r="B104" s="182" t="s">
        <v>267</v>
      </c>
      <c r="C104" s="29" t="s">
        <v>268</v>
      </c>
      <c r="D104" s="30">
        <v>40909</v>
      </c>
      <c r="E104" s="30">
        <v>44896</v>
      </c>
      <c r="F104" s="31" t="s">
        <v>227</v>
      </c>
      <c r="G104" s="6"/>
      <c r="H104" s="7"/>
      <c r="I104" s="6"/>
      <c r="J104" s="6" t="s">
        <v>108</v>
      </c>
      <c r="K104" s="17"/>
      <c r="L104" s="6"/>
      <c r="M104" s="6"/>
      <c r="N104" s="6"/>
      <c r="O104" s="6"/>
    </row>
    <row r="105" spans="1:15" ht="169.5" hidden="1" customHeight="1" x14ac:dyDescent="0.25">
      <c r="A105" s="172"/>
      <c r="B105" s="172"/>
      <c r="C105" s="29" t="s">
        <v>269</v>
      </c>
      <c r="D105" s="30">
        <v>40909</v>
      </c>
      <c r="E105" s="30">
        <v>44896</v>
      </c>
      <c r="F105" s="31" t="s">
        <v>227</v>
      </c>
      <c r="G105" s="6"/>
      <c r="H105" s="7"/>
      <c r="I105" s="6"/>
      <c r="J105" s="6" t="s">
        <v>108</v>
      </c>
      <c r="K105" s="17"/>
      <c r="L105" s="6"/>
      <c r="M105" s="6"/>
      <c r="N105" s="6"/>
      <c r="O105" s="6"/>
    </row>
    <row r="106" spans="1:15" ht="160.5" hidden="1" customHeight="1" x14ac:dyDescent="0.25">
      <c r="A106" s="173"/>
      <c r="B106" s="173"/>
      <c r="C106" s="29" t="s">
        <v>270</v>
      </c>
      <c r="D106" s="30">
        <v>40909</v>
      </c>
      <c r="E106" s="30">
        <v>44896</v>
      </c>
      <c r="F106" s="31" t="s">
        <v>227</v>
      </c>
      <c r="G106" s="6"/>
      <c r="H106" s="7"/>
      <c r="I106" s="6"/>
      <c r="J106" s="6" t="s">
        <v>108</v>
      </c>
      <c r="K106" s="17"/>
      <c r="L106" s="6"/>
      <c r="M106" s="19" t="s">
        <v>271</v>
      </c>
      <c r="N106" s="6"/>
      <c r="O106" s="6"/>
    </row>
    <row r="107" spans="1:15" ht="143.25" customHeight="1" x14ac:dyDescent="0.25">
      <c r="A107" s="190" t="s">
        <v>272</v>
      </c>
      <c r="B107" s="68" t="s">
        <v>273</v>
      </c>
      <c r="C107" s="68" t="s">
        <v>274</v>
      </c>
      <c r="D107" s="41">
        <v>40909</v>
      </c>
      <c r="E107" s="41">
        <v>42705</v>
      </c>
      <c r="F107" s="6"/>
      <c r="G107" s="6"/>
      <c r="H107" s="17">
        <v>0.79</v>
      </c>
      <c r="I107" s="6"/>
      <c r="J107" s="6"/>
      <c r="K107" s="17">
        <v>0.91</v>
      </c>
      <c r="L107" s="68" t="s">
        <v>275</v>
      </c>
      <c r="M107" s="6"/>
      <c r="N107" s="6"/>
      <c r="O107" s="6"/>
    </row>
    <row r="108" spans="1:15" ht="118.5" customHeight="1" x14ac:dyDescent="0.25">
      <c r="A108" s="185"/>
      <c r="B108" s="68" t="s">
        <v>276</v>
      </c>
      <c r="C108" s="14" t="s">
        <v>277</v>
      </c>
      <c r="D108" s="41">
        <v>40909</v>
      </c>
      <c r="E108" s="41">
        <v>42705</v>
      </c>
      <c r="F108" s="6"/>
      <c r="G108" s="6"/>
      <c r="H108" s="17">
        <v>0.8</v>
      </c>
      <c r="I108" s="6"/>
      <c r="J108" s="6"/>
      <c r="K108" s="17">
        <v>0.85</v>
      </c>
      <c r="L108" s="68" t="s">
        <v>275</v>
      </c>
      <c r="M108" s="6"/>
      <c r="N108" s="6"/>
      <c r="O108" s="6"/>
    </row>
    <row r="109" spans="1:15" ht="151.5" customHeight="1" x14ac:dyDescent="0.25">
      <c r="A109" s="185"/>
      <c r="B109" s="29" t="s">
        <v>278</v>
      </c>
      <c r="C109" s="14" t="s">
        <v>279</v>
      </c>
      <c r="D109" s="41">
        <v>40909</v>
      </c>
      <c r="E109" s="41">
        <v>42705</v>
      </c>
      <c r="F109" s="6"/>
      <c r="G109" s="6"/>
      <c r="H109" s="17">
        <v>0.7</v>
      </c>
      <c r="I109" s="6"/>
      <c r="J109" s="6"/>
      <c r="K109" s="17">
        <v>0.72</v>
      </c>
      <c r="L109" s="29" t="s">
        <v>275</v>
      </c>
      <c r="M109" s="6"/>
      <c r="N109" s="6"/>
      <c r="O109" s="6"/>
    </row>
  </sheetData>
  <protectedRanges>
    <protectedRange sqref="J30" name="Rango1_4"/>
    <protectedRange sqref="J77" name="Rango1_4_1"/>
    <protectedRange sqref="J79" name="Rango1_4_2"/>
    <protectedRange sqref="J53" name="Rango1_4_3"/>
    <protectedRange sqref="J59" name="Rango1_4_4"/>
    <protectedRange sqref="J66" name="Rango1_4_6"/>
    <protectedRange sqref="J60" name="Rango1_4_7"/>
    <protectedRange sqref="J61" name="Rango1_4_8"/>
    <protectedRange sqref="J65" name="Rango1_4_9"/>
    <protectedRange sqref="J49" name="Rango1_4_10"/>
    <protectedRange sqref="J50" name="Rango1_4_11"/>
    <protectedRange sqref="J11" name="Rango1_4_12"/>
    <protectedRange sqref="J87" name="Rango1_4_13"/>
    <protectedRange sqref="J88" name="Rango1_4_14"/>
    <protectedRange sqref="J89" name="Rango1_4_15"/>
    <protectedRange sqref="J92" name="Rango1_4_16"/>
    <protectedRange sqref="J94" name="Rango1_4_17"/>
    <protectedRange sqref="J95" name="Rango1_4_18"/>
    <protectedRange sqref="J96" name="Rango1_4_19"/>
    <protectedRange sqref="J97" name="Rango1_4_20"/>
    <protectedRange sqref="J99" name="Rango1_4_21"/>
    <protectedRange sqref="M12" name="Rango1_4_23"/>
    <protectedRange sqref="M16" name="Rango1_4_24"/>
    <protectedRange sqref="M17" name="Rango1_4_25"/>
    <protectedRange sqref="M20" name="Rango1_4_26"/>
    <protectedRange sqref="M22" name="Rango1_4_27"/>
    <protectedRange sqref="M28" name="Rango1_4_28"/>
    <protectedRange sqref="M30" name="Rango1_4_29"/>
    <protectedRange sqref="M32" name="Rango1_4_30"/>
    <protectedRange sqref="M77" name="Rango1_4_31"/>
    <protectedRange sqref="M35" name="Rango1_4_5"/>
    <protectedRange sqref="M50" name="Rango1_4_2_1"/>
    <protectedRange sqref="M53" name="Rango1_4_22"/>
    <protectedRange sqref="M68" name="Rango1_4_32"/>
    <protectedRange sqref="M96" name="Rango1_4_33"/>
  </protectedRanges>
  <mergeCells count="71">
    <mergeCell ref="A104:A106"/>
    <mergeCell ref="B104:B106"/>
    <mergeCell ref="A107:A109"/>
    <mergeCell ref="A95:A96"/>
    <mergeCell ref="B95:B96"/>
    <mergeCell ref="A97:A99"/>
    <mergeCell ref="B97:B99"/>
    <mergeCell ref="A100:A103"/>
    <mergeCell ref="B100:B103"/>
    <mergeCell ref="A90:A94"/>
    <mergeCell ref="B90:B94"/>
    <mergeCell ref="A58:A61"/>
    <mergeCell ref="B58:B61"/>
    <mergeCell ref="M59:M61"/>
    <mergeCell ref="A63:A65"/>
    <mergeCell ref="B63:B65"/>
    <mergeCell ref="A74:A76"/>
    <mergeCell ref="B74:B76"/>
    <mergeCell ref="A77:A80"/>
    <mergeCell ref="B77:B80"/>
    <mergeCell ref="K78:K80"/>
    <mergeCell ref="A86:A89"/>
    <mergeCell ref="B86:B89"/>
    <mergeCell ref="A29:A36"/>
    <mergeCell ref="B29:B31"/>
    <mergeCell ref="B32:B36"/>
    <mergeCell ref="A40:A55"/>
    <mergeCell ref="B40:B44"/>
    <mergeCell ref="B45:B47"/>
    <mergeCell ref="B48:B50"/>
    <mergeCell ref="B51:B54"/>
    <mergeCell ref="N8:N10"/>
    <mergeCell ref="O8:O10"/>
    <mergeCell ref="F11:F13"/>
    <mergeCell ref="A12:A14"/>
    <mergeCell ref="A15:A24"/>
    <mergeCell ref="B15:B17"/>
    <mergeCell ref="B18:B22"/>
    <mergeCell ref="B23:B24"/>
    <mergeCell ref="H8:H10"/>
    <mergeCell ref="I8:I10"/>
    <mergeCell ref="J8:J10"/>
    <mergeCell ref="K8:K10"/>
    <mergeCell ref="L8:L10"/>
    <mergeCell ref="M8:M10"/>
    <mergeCell ref="M6:M7"/>
    <mergeCell ref="N6:N7"/>
    <mergeCell ref="O6:O7"/>
    <mergeCell ref="A8:A10"/>
    <mergeCell ref="B8:B10"/>
    <mergeCell ref="C8:C10"/>
    <mergeCell ref="D8:D10"/>
    <mergeCell ref="E8:E10"/>
    <mergeCell ref="F8:F10"/>
    <mergeCell ref="G8:G10"/>
    <mergeCell ref="G6:G7"/>
    <mergeCell ref="H6:H7"/>
    <mergeCell ref="I6:I7"/>
    <mergeCell ref="J6:J7"/>
    <mergeCell ref="K6:K7"/>
    <mergeCell ref="L6:L7"/>
    <mergeCell ref="A1:L1"/>
    <mergeCell ref="A2:L2"/>
    <mergeCell ref="A3:L3"/>
    <mergeCell ref="A5:G5"/>
    <mergeCell ref="J5:L5"/>
    <mergeCell ref="A6:A7"/>
    <mergeCell ref="B6:B7"/>
    <mergeCell ref="C6:C7"/>
    <mergeCell ref="D6:E6"/>
    <mergeCell ref="F6:F7"/>
  </mergeCells>
  <printOptions horizontalCentered="1" verticalCentered="1"/>
  <pageMargins left="0.43307086614173229" right="0.23622047244094491" top="0.43307086614173229" bottom="0.51181102362204722" header="0.31496062992125984" footer="0.31496062992125984"/>
  <pageSetup paperSize="9" scale="6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496"/>
  <sheetViews>
    <sheetView tabSelected="1" topLeftCell="A291" workbookViewId="0">
      <selection activeCell="B341" sqref="B341"/>
    </sheetView>
  </sheetViews>
  <sheetFormatPr baseColWidth="10" defaultRowHeight="15" x14ac:dyDescent="0.25"/>
  <cols>
    <col min="1" max="1" width="9.140625" customWidth="1"/>
    <col min="2" max="2" width="52.7109375" customWidth="1"/>
    <col min="3" max="3" width="9.85546875" customWidth="1"/>
    <col min="4" max="5" width="10.140625" hidden="1" customWidth="1"/>
    <col min="6" max="6" width="12" hidden="1" customWidth="1"/>
    <col min="7" max="7" width="12.140625" customWidth="1"/>
    <col min="8" max="8" width="15.5703125" style="149" customWidth="1"/>
    <col min="9" max="9" width="15" customWidth="1"/>
    <col min="10" max="10" width="9.28515625" hidden="1" customWidth="1"/>
    <col min="11" max="17" width="8.28515625" hidden="1" customWidth="1"/>
    <col min="18" max="18" width="7.85546875" hidden="1" customWidth="1"/>
    <col min="19" max="19" width="13.85546875" hidden="1" customWidth="1"/>
    <col min="20" max="21" width="11.42578125" customWidth="1"/>
  </cols>
  <sheetData>
    <row r="1" spans="1:20" ht="18.75" x14ac:dyDescent="0.3">
      <c r="A1" s="192" t="s">
        <v>0</v>
      </c>
      <c r="B1" s="192"/>
      <c r="C1" s="192"/>
      <c r="D1" s="192"/>
      <c r="E1" s="192"/>
      <c r="F1" s="192"/>
      <c r="G1" s="192"/>
      <c r="H1" s="192"/>
      <c r="I1" s="192"/>
      <c r="J1" s="192"/>
      <c r="K1" s="192"/>
      <c r="L1" s="192"/>
      <c r="M1" s="192"/>
      <c r="N1" s="192"/>
      <c r="O1" s="192"/>
      <c r="P1" s="192"/>
      <c r="Q1" s="192"/>
      <c r="R1" s="192"/>
      <c r="S1" s="192"/>
    </row>
    <row r="2" spans="1:20" ht="18.75" x14ac:dyDescent="0.3">
      <c r="A2" s="192" t="s">
        <v>280</v>
      </c>
      <c r="B2" s="192"/>
      <c r="C2" s="192"/>
      <c r="D2" s="192"/>
      <c r="E2" s="192"/>
      <c r="F2" s="192"/>
      <c r="G2" s="192"/>
      <c r="H2" s="192"/>
      <c r="I2" s="192"/>
      <c r="J2" s="192"/>
      <c r="K2" s="192"/>
      <c r="L2" s="192"/>
      <c r="M2" s="192"/>
      <c r="N2" s="192"/>
      <c r="O2" s="192"/>
      <c r="P2" s="192"/>
      <c r="Q2" s="192"/>
      <c r="R2" s="192"/>
      <c r="S2" s="192"/>
    </row>
    <row r="3" spans="1:20" ht="18.75" x14ac:dyDescent="0.3">
      <c r="A3" s="192" t="s">
        <v>281</v>
      </c>
      <c r="B3" s="192"/>
      <c r="C3" s="192"/>
      <c r="D3" s="192"/>
      <c r="E3" s="192"/>
      <c r="F3" s="192"/>
      <c r="G3" s="192"/>
      <c r="H3" s="192"/>
      <c r="I3" s="192"/>
      <c r="J3" s="192"/>
      <c r="K3" s="192"/>
      <c r="L3" s="192"/>
      <c r="M3" s="192"/>
      <c r="N3" s="192"/>
      <c r="O3" s="192"/>
      <c r="P3" s="192"/>
      <c r="Q3" s="192"/>
      <c r="R3" s="192"/>
      <c r="S3" s="192"/>
    </row>
    <row r="4" spans="1:20" ht="18.75" x14ac:dyDescent="0.3">
      <c r="A4" s="192" t="s">
        <v>282</v>
      </c>
      <c r="B4" s="192"/>
      <c r="C4" s="192"/>
      <c r="D4" s="192"/>
      <c r="E4" s="192"/>
      <c r="F4" s="192"/>
      <c r="G4" s="192"/>
      <c r="H4" s="192"/>
      <c r="I4" s="192"/>
      <c r="J4" s="192"/>
      <c r="K4" s="192"/>
      <c r="L4" s="192"/>
      <c r="M4" s="192"/>
      <c r="N4" s="192"/>
      <c r="O4" s="192"/>
      <c r="P4" s="192"/>
      <c r="Q4" s="192"/>
      <c r="R4" s="192"/>
      <c r="S4" s="192"/>
    </row>
    <row r="5" spans="1:20" ht="18.75" x14ac:dyDescent="0.3">
      <c r="A5" s="192" t="s">
        <v>283</v>
      </c>
      <c r="B5" s="192"/>
      <c r="C5" s="192"/>
      <c r="D5" s="192"/>
      <c r="E5" s="192"/>
      <c r="F5" s="192"/>
      <c r="G5" s="192"/>
      <c r="H5" s="192"/>
      <c r="I5" s="192"/>
      <c r="J5" s="192"/>
      <c r="K5" s="192"/>
      <c r="L5" s="192"/>
      <c r="M5" s="192"/>
      <c r="N5" s="192"/>
      <c r="O5" s="192"/>
      <c r="P5" s="192"/>
      <c r="Q5" s="192"/>
      <c r="R5" s="192"/>
      <c r="S5" s="192"/>
    </row>
    <row r="6" spans="1:20" x14ac:dyDescent="0.25">
      <c r="A6" s="193" t="s">
        <v>3</v>
      </c>
      <c r="B6" s="194"/>
      <c r="C6" s="197" t="s">
        <v>284</v>
      </c>
      <c r="D6" s="199" t="s">
        <v>285</v>
      </c>
      <c r="E6" s="200"/>
      <c r="F6" s="200"/>
      <c r="G6" s="200"/>
      <c r="H6" s="200"/>
      <c r="I6" s="200"/>
      <c r="J6" s="200"/>
      <c r="K6" s="200"/>
      <c r="L6" s="200"/>
      <c r="M6" s="200"/>
      <c r="N6" s="200"/>
      <c r="O6" s="200"/>
      <c r="P6" s="200"/>
      <c r="Q6" s="200"/>
      <c r="R6" s="200"/>
      <c r="S6" s="201"/>
    </row>
    <row r="7" spans="1:20" x14ac:dyDescent="0.25">
      <c r="A7" s="195"/>
      <c r="B7" s="196"/>
      <c r="C7" s="198" t="s">
        <v>284</v>
      </c>
      <c r="D7" s="69">
        <v>2012</v>
      </c>
      <c r="E7" s="69" t="s">
        <v>286</v>
      </c>
      <c r="F7" s="69" t="s">
        <v>287</v>
      </c>
      <c r="G7" s="69">
        <v>2013</v>
      </c>
      <c r="H7" s="69" t="s">
        <v>286</v>
      </c>
      <c r="I7" s="69" t="s">
        <v>287</v>
      </c>
      <c r="J7" s="69">
        <v>2014</v>
      </c>
      <c r="K7" s="69">
        <v>2015</v>
      </c>
      <c r="L7" s="69">
        <v>2016</v>
      </c>
      <c r="M7" s="69">
        <v>2017</v>
      </c>
      <c r="N7" s="69">
        <v>2018</v>
      </c>
      <c r="O7" s="69">
        <v>2019</v>
      </c>
      <c r="P7" s="69">
        <v>2020</v>
      </c>
      <c r="Q7" s="69">
        <v>2021</v>
      </c>
      <c r="R7" s="69">
        <v>2022</v>
      </c>
      <c r="S7" s="69" t="s">
        <v>288</v>
      </c>
    </row>
    <row r="8" spans="1:20" ht="30" x14ac:dyDescent="0.25">
      <c r="A8" s="70">
        <v>1</v>
      </c>
      <c r="B8" s="71" t="s">
        <v>289</v>
      </c>
      <c r="C8" s="72">
        <v>0.15</v>
      </c>
      <c r="D8" s="73">
        <f>+D68</f>
        <v>8.9090909090909109E-2</v>
      </c>
      <c r="E8" s="73">
        <f>+E68</f>
        <v>8.8210909090909104E-2</v>
      </c>
      <c r="F8" s="74">
        <f>+E8/D8</f>
        <v>0.99012244897959178</v>
      </c>
      <c r="G8" s="73">
        <f t="shared" ref="G8:R8" si="0">+G68</f>
        <v>0.18209090909090914</v>
      </c>
      <c r="H8" s="73">
        <f>+H68</f>
        <v>0.11165090909090911</v>
      </c>
      <c r="I8" s="73">
        <f>+H8/G8</f>
        <v>0.61316025961058407</v>
      </c>
      <c r="J8" s="73">
        <f t="shared" si="0"/>
        <v>0.21334090909090914</v>
      </c>
      <c r="K8" s="73">
        <f t="shared" si="0"/>
        <v>0.1001409090909091</v>
      </c>
      <c r="L8" s="73">
        <f t="shared" si="0"/>
        <v>7.314090909090909E-2</v>
      </c>
      <c r="M8" s="73">
        <f t="shared" si="0"/>
        <v>5.0340909090909089E-2</v>
      </c>
      <c r="N8" s="73">
        <f t="shared" si="0"/>
        <v>5.0340909090909089E-2</v>
      </c>
      <c r="O8" s="73">
        <f t="shared" si="0"/>
        <v>5.0340909090909089E-2</v>
      </c>
      <c r="P8" s="73">
        <f t="shared" si="0"/>
        <v>5.0340909090909089E-2</v>
      </c>
      <c r="Q8" s="73">
        <f t="shared" si="0"/>
        <v>5.0340909090909089E-2</v>
      </c>
      <c r="R8" s="73">
        <f t="shared" si="0"/>
        <v>9.0340909090909097E-2</v>
      </c>
      <c r="S8" s="75">
        <f>+D8+G8+J8+K8+L8+M8+N8+O8+P8+Q8+R8</f>
        <v>0.99984999999999991</v>
      </c>
    </row>
    <row r="9" spans="1:20" ht="45" x14ac:dyDescent="0.25">
      <c r="A9" s="70">
        <v>2</v>
      </c>
      <c r="B9" s="71" t="s">
        <v>290</v>
      </c>
      <c r="C9" s="72">
        <v>0.2</v>
      </c>
      <c r="D9" s="73">
        <f>+D96</f>
        <v>0.12</v>
      </c>
      <c r="E9" s="73">
        <f>+E96</f>
        <v>0.09</v>
      </c>
      <c r="F9" s="74">
        <f>+E9/D9</f>
        <v>0.75</v>
      </c>
      <c r="G9" s="73">
        <f t="shared" ref="G9:R9" si="1">+G96</f>
        <v>0.27700000000000002</v>
      </c>
      <c r="H9" s="73">
        <f>+H96</f>
        <v>0.27700000000000002</v>
      </c>
      <c r="I9" s="73">
        <f t="shared" ref="I9:I15" si="2">+H9/G9</f>
        <v>1</v>
      </c>
      <c r="J9" s="73">
        <f t="shared" si="1"/>
        <v>7.3459222222222217E-2</v>
      </c>
      <c r="K9" s="73">
        <f t="shared" si="1"/>
        <v>4.899047222222222E-2</v>
      </c>
      <c r="L9" s="73">
        <f t="shared" si="1"/>
        <v>0.10899047222222222</v>
      </c>
      <c r="M9" s="73">
        <f t="shared" si="1"/>
        <v>5.1490472222222222E-2</v>
      </c>
      <c r="N9" s="73">
        <f t="shared" si="1"/>
        <v>5.1490472222222222E-2</v>
      </c>
      <c r="O9" s="73">
        <f t="shared" si="1"/>
        <v>5.1490472222222222E-2</v>
      </c>
      <c r="P9" s="73">
        <f t="shared" si="1"/>
        <v>5.1490472222222222E-2</v>
      </c>
      <c r="Q9" s="73">
        <f t="shared" si="1"/>
        <v>5.1490472222222222E-2</v>
      </c>
      <c r="R9" s="73">
        <f t="shared" si="1"/>
        <v>7.3990472222222214E-2</v>
      </c>
      <c r="S9" s="75">
        <f t="shared" ref="S9:S15" si="3">+D9+G9+J9+K9+L9+M9+N9+O9+P9+Q9+R9</f>
        <v>0.95988300000000015</v>
      </c>
    </row>
    <row r="10" spans="1:20" ht="30" x14ac:dyDescent="0.25">
      <c r="A10" s="70">
        <v>3</v>
      </c>
      <c r="B10" s="71" t="s">
        <v>291</v>
      </c>
      <c r="C10" s="72">
        <v>0.1</v>
      </c>
      <c r="D10" s="73">
        <f>+D142</f>
        <v>0.1125</v>
      </c>
      <c r="E10" s="73">
        <f>+E142</f>
        <v>4.2931818181818189E-2</v>
      </c>
      <c r="F10" s="74">
        <f>+E10/D10</f>
        <v>0.38161616161616169</v>
      </c>
      <c r="G10" s="73">
        <f t="shared" ref="G10:R10" si="4">+G142</f>
        <v>0.20500000000000002</v>
      </c>
      <c r="H10" s="73">
        <f>+H142</f>
        <v>7.2010000000000005E-2</v>
      </c>
      <c r="I10" s="73">
        <f t="shared" si="2"/>
        <v>0.35126829268292681</v>
      </c>
      <c r="J10" s="73">
        <f t="shared" si="4"/>
        <v>6.7500000000000004E-2</v>
      </c>
      <c r="K10" s="73">
        <f t="shared" si="4"/>
        <v>0.13</v>
      </c>
      <c r="L10" s="73">
        <f t="shared" si="4"/>
        <v>0.21750000000000003</v>
      </c>
      <c r="M10" s="73">
        <f t="shared" si="4"/>
        <v>4.4583333333333336E-2</v>
      </c>
      <c r="N10" s="73">
        <f t="shared" si="4"/>
        <v>4.4583333333333336E-2</v>
      </c>
      <c r="O10" s="73">
        <f t="shared" si="4"/>
        <v>4.4583333333333336E-2</v>
      </c>
      <c r="P10" s="73">
        <f t="shared" si="4"/>
        <v>4.4583333333333336E-2</v>
      </c>
      <c r="Q10" s="73">
        <f t="shared" si="4"/>
        <v>4.4583333333333336E-2</v>
      </c>
      <c r="R10" s="73">
        <f t="shared" si="4"/>
        <v>4.4583333333333336E-2</v>
      </c>
      <c r="S10" s="75">
        <f t="shared" si="3"/>
        <v>0.99999999999999989</v>
      </c>
    </row>
    <row r="11" spans="1:20" ht="45" x14ac:dyDescent="0.25">
      <c r="A11" s="70">
        <v>4</v>
      </c>
      <c r="B11" s="71" t="s">
        <v>292</v>
      </c>
      <c r="C11" s="72">
        <v>0.1</v>
      </c>
      <c r="D11" s="73">
        <f>+D175</f>
        <v>0.32499999999999996</v>
      </c>
      <c r="E11" s="73">
        <f>+E175</f>
        <v>0.27499999999999997</v>
      </c>
      <c r="F11" s="76">
        <f>+E11/D11</f>
        <v>0.84615384615384615</v>
      </c>
      <c r="G11" s="73">
        <f t="shared" ref="G11:R11" si="5">+G175</f>
        <v>0.29249999999999998</v>
      </c>
      <c r="H11" s="73">
        <f>+H175</f>
        <v>0.16749999999999998</v>
      </c>
      <c r="I11" s="73">
        <f t="shared" si="2"/>
        <v>0.57264957264957261</v>
      </c>
      <c r="J11" s="73">
        <f t="shared" si="5"/>
        <v>4.2499999999999996E-2</v>
      </c>
      <c r="K11" s="73">
        <f t="shared" si="5"/>
        <v>4.2499999999999996E-2</v>
      </c>
      <c r="L11" s="73">
        <f t="shared" si="5"/>
        <v>4.2499999999999996E-2</v>
      </c>
      <c r="M11" s="73">
        <f t="shared" si="5"/>
        <v>4.2499999999999996E-2</v>
      </c>
      <c r="N11" s="73">
        <f t="shared" si="5"/>
        <v>4.2499999999999996E-2</v>
      </c>
      <c r="O11" s="73">
        <f t="shared" si="5"/>
        <v>4.2499999999999996E-2</v>
      </c>
      <c r="P11" s="73">
        <f t="shared" si="5"/>
        <v>4.2499999999999996E-2</v>
      </c>
      <c r="Q11" s="73">
        <f t="shared" si="5"/>
        <v>4.2499999999999996E-2</v>
      </c>
      <c r="R11" s="73">
        <f t="shared" si="5"/>
        <v>4.2499999999999996E-2</v>
      </c>
      <c r="S11" s="77">
        <f t="shared" si="3"/>
        <v>0.99999999999999978</v>
      </c>
      <c r="T11" s="78"/>
    </row>
    <row r="12" spans="1:20" ht="45" x14ac:dyDescent="0.25">
      <c r="A12" s="70">
        <v>5</v>
      </c>
      <c r="B12" s="71" t="s">
        <v>293</v>
      </c>
      <c r="C12" s="72">
        <v>0.15</v>
      </c>
      <c r="D12" s="73">
        <f>+D215</f>
        <v>0.10159090909090909</v>
      </c>
      <c r="E12" s="73">
        <f>+E215</f>
        <v>0.1002909090909091</v>
      </c>
      <c r="F12" s="76">
        <f>+E12/D12</f>
        <v>0.98720357941834458</v>
      </c>
      <c r="G12" s="73">
        <f t="shared" ref="G12:R12" si="6">+G215</f>
        <v>0.16509090909090912</v>
      </c>
      <c r="H12" s="73">
        <f>+H215</f>
        <v>3.2590909090909101E-2</v>
      </c>
      <c r="I12" s="73">
        <f t="shared" si="2"/>
        <v>0.19741189427312777</v>
      </c>
      <c r="J12" s="73">
        <f t="shared" si="6"/>
        <v>0.2169159090909091</v>
      </c>
      <c r="K12" s="73">
        <f t="shared" si="6"/>
        <v>6.4322159090909103E-2</v>
      </c>
      <c r="L12" s="73">
        <f t="shared" si="6"/>
        <v>6.4322159090909103E-2</v>
      </c>
      <c r="M12" s="73">
        <f t="shared" si="6"/>
        <v>5.4322159090909095E-2</v>
      </c>
      <c r="N12" s="73">
        <f t="shared" si="6"/>
        <v>5.0197159090909098E-2</v>
      </c>
      <c r="O12" s="73">
        <f t="shared" si="6"/>
        <v>9.2697159090909087E-2</v>
      </c>
      <c r="P12" s="73">
        <f t="shared" si="6"/>
        <v>6.3513825757575762E-2</v>
      </c>
      <c r="Q12" s="73">
        <f t="shared" si="6"/>
        <v>6.3513825757575762E-2</v>
      </c>
      <c r="R12" s="73">
        <f t="shared" si="6"/>
        <v>6.3513825757575762E-2</v>
      </c>
      <c r="S12" s="75">
        <f t="shared" si="3"/>
        <v>1.0000000000000002</v>
      </c>
    </row>
    <row r="13" spans="1:20" ht="45" x14ac:dyDescent="0.25">
      <c r="A13" s="70">
        <v>6</v>
      </c>
      <c r="B13" s="71" t="s">
        <v>294</v>
      </c>
      <c r="C13" s="72">
        <v>0.1</v>
      </c>
      <c r="D13" s="73"/>
      <c r="E13" s="73"/>
      <c r="F13" s="76"/>
      <c r="G13" s="73">
        <f t="shared" ref="G13:R13" si="7">+G244</f>
        <v>0.47499999999999998</v>
      </c>
      <c r="H13" s="73">
        <f>+H244</f>
        <v>0.35</v>
      </c>
      <c r="I13" s="73">
        <f t="shared" si="2"/>
        <v>0.73684210526315785</v>
      </c>
      <c r="J13" s="73">
        <f t="shared" si="7"/>
        <v>7.6388888888888895E-2</v>
      </c>
      <c r="K13" s="73">
        <f t="shared" si="7"/>
        <v>0.1388888888888889</v>
      </c>
      <c r="L13" s="73">
        <f t="shared" si="7"/>
        <v>7.6388888888888895E-2</v>
      </c>
      <c r="M13" s="73">
        <f t="shared" si="7"/>
        <v>2.6388888888888889E-2</v>
      </c>
      <c r="N13" s="73">
        <f t="shared" si="7"/>
        <v>2.6388888888888889E-2</v>
      </c>
      <c r="O13" s="73">
        <f t="shared" si="7"/>
        <v>2.6388888888888889E-2</v>
      </c>
      <c r="P13" s="73">
        <f t="shared" si="7"/>
        <v>0.10138888888888889</v>
      </c>
      <c r="Q13" s="73">
        <f t="shared" si="7"/>
        <v>2.6388888888888889E-2</v>
      </c>
      <c r="R13" s="73">
        <f t="shared" si="7"/>
        <v>2.6388888888888889E-2</v>
      </c>
      <c r="S13" s="75">
        <f t="shared" si="3"/>
        <v>1</v>
      </c>
    </row>
    <row r="14" spans="1:20" ht="45" x14ac:dyDescent="0.25">
      <c r="A14" s="70">
        <v>7</v>
      </c>
      <c r="B14" s="71" t="s">
        <v>295</v>
      </c>
      <c r="C14" s="72">
        <v>0.1</v>
      </c>
      <c r="D14" s="73">
        <f>+D285</f>
        <v>0.25604545454545458</v>
      </c>
      <c r="E14" s="73">
        <f>+E285</f>
        <v>0.17557045454545456</v>
      </c>
      <c r="F14" s="76">
        <f>+E14/D14</f>
        <v>0.6857003372980649</v>
      </c>
      <c r="G14" s="73">
        <f t="shared" ref="G14:R14" si="8">+G285</f>
        <v>0.30759545454545456</v>
      </c>
      <c r="H14" s="73">
        <f>+H285</f>
        <v>0.29669545454545454</v>
      </c>
      <c r="I14" s="73">
        <f t="shared" si="2"/>
        <v>0.96456384566505582</v>
      </c>
      <c r="J14" s="73">
        <f t="shared" si="8"/>
        <v>6.7595454545454556E-2</v>
      </c>
      <c r="K14" s="73">
        <f t="shared" si="8"/>
        <v>6.7595454545454556E-2</v>
      </c>
      <c r="L14" s="73">
        <f t="shared" si="8"/>
        <v>6.7595454545454556E-2</v>
      </c>
      <c r="M14" s="73">
        <f t="shared" si="8"/>
        <v>3.8928787878787882E-2</v>
      </c>
      <c r="N14" s="73">
        <f t="shared" si="8"/>
        <v>3.8928787878787882E-2</v>
      </c>
      <c r="O14" s="73">
        <f t="shared" si="8"/>
        <v>3.8928787878787882E-2</v>
      </c>
      <c r="P14" s="73">
        <f t="shared" si="8"/>
        <v>3.8928787878787882E-2</v>
      </c>
      <c r="Q14" s="73">
        <f t="shared" si="8"/>
        <v>3.8928787878787882E-2</v>
      </c>
      <c r="R14" s="73">
        <f t="shared" si="8"/>
        <v>3.8928787878787882E-2</v>
      </c>
      <c r="S14" s="75">
        <f t="shared" si="3"/>
        <v>0.99999999999999989</v>
      </c>
    </row>
    <row r="15" spans="1:20" ht="75" x14ac:dyDescent="0.25">
      <c r="A15" s="70">
        <v>8</v>
      </c>
      <c r="B15" s="71" t="s">
        <v>296</v>
      </c>
      <c r="C15" s="72">
        <v>0.1</v>
      </c>
      <c r="D15" s="73">
        <f>+D327</f>
        <v>0.2</v>
      </c>
      <c r="E15" s="73">
        <f>+E327</f>
        <v>0.15254000000000004</v>
      </c>
      <c r="F15" s="76">
        <f>+E15/D15</f>
        <v>0.76270000000000016</v>
      </c>
      <c r="G15" s="73">
        <f t="shared" ref="G15:R15" si="9">+G327</f>
        <v>0.2</v>
      </c>
      <c r="H15" s="73">
        <f>+H327</f>
        <v>0.16512000000000002</v>
      </c>
      <c r="I15" s="73">
        <f t="shared" si="2"/>
        <v>0.8256</v>
      </c>
      <c r="J15" s="73">
        <f t="shared" si="9"/>
        <v>0.2</v>
      </c>
      <c r="K15" s="73">
        <f t="shared" si="9"/>
        <v>0.2</v>
      </c>
      <c r="L15" s="73">
        <f t="shared" si="9"/>
        <v>0.2</v>
      </c>
      <c r="M15" s="73">
        <f t="shared" si="9"/>
        <v>0</v>
      </c>
      <c r="N15" s="73">
        <f t="shared" si="9"/>
        <v>0</v>
      </c>
      <c r="O15" s="73">
        <f t="shared" si="9"/>
        <v>0</v>
      </c>
      <c r="P15" s="73">
        <f t="shared" si="9"/>
        <v>0</v>
      </c>
      <c r="Q15" s="73">
        <f t="shared" si="9"/>
        <v>0</v>
      </c>
      <c r="R15" s="73">
        <f t="shared" si="9"/>
        <v>0</v>
      </c>
      <c r="S15" s="75">
        <f t="shared" si="3"/>
        <v>1</v>
      </c>
    </row>
    <row r="16" spans="1:20" hidden="1" x14ac:dyDescent="0.25">
      <c r="A16" s="206"/>
      <c r="B16" s="206"/>
      <c r="C16" s="208"/>
      <c r="D16" s="202"/>
      <c r="E16" s="79"/>
      <c r="F16" s="79"/>
      <c r="G16" s="202"/>
      <c r="H16" s="80"/>
      <c r="I16" s="79"/>
      <c r="J16" s="202"/>
      <c r="K16" s="202"/>
      <c r="L16" s="79"/>
      <c r="M16" s="79"/>
      <c r="N16" s="79"/>
      <c r="O16" s="79"/>
      <c r="P16" s="79"/>
      <c r="Q16" s="79"/>
      <c r="R16" s="202"/>
      <c r="S16" s="204">
        <f t="shared" ref="S16" si="10">SUM(D16:R17)</f>
        <v>0</v>
      </c>
    </row>
    <row r="17" spans="1:19" hidden="1" x14ac:dyDescent="0.25">
      <c r="A17" s="207"/>
      <c r="B17" s="207"/>
      <c r="C17" s="195"/>
      <c r="D17" s="203"/>
      <c r="E17" s="81"/>
      <c r="F17" s="81"/>
      <c r="G17" s="203"/>
      <c r="H17" s="82"/>
      <c r="I17" s="81"/>
      <c r="J17" s="203"/>
      <c r="K17" s="203"/>
      <c r="L17" s="81"/>
      <c r="M17" s="81"/>
      <c r="N17" s="81"/>
      <c r="O17" s="81"/>
      <c r="P17" s="81"/>
      <c r="Q17" s="81"/>
      <c r="R17" s="203"/>
      <c r="S17" s="205"/>
    </row>
    <row r="18" spans="1:19" hidden="1" x14ac:dyDescent="0.25">
      <c r="A18" s="206"/>
      <c r="B18" s="206"/>
      <c r="C18" s="208"/>
      <c r="D18" s="202"/>
      <c r="E18" s="79"/>
      <c r="F18" s="79"/>
      <c r="G18" s="202"/>
      <c r="H18" s="80"/>
      <c r="I18" s="79"/>
      <c r="J18" s="202"/>
      <c r="K18" s="202"/>
      <c r="L18" s="79"/>
      <c r="M18" s="79"/>
      <c r="N18" s="79"/>
      <c r="O18" s="79"/>
      <c r="P18" s="79"/>
      <c r="Q18" s="79"/>
      <c r="R18" s="202"/>
      <c r="S18" s="204">
        <f>SUM(D18:R19)</f>
        <v>0</v>
      </c>
    </row>
    <row r="19" spans="1:19" hidden="1" x14ac:dyDescent="0.25">
      <c r="A19" s="207"/>
      <c r="B19" s="207"/>
      <c r="C19" s="195"/>
      <c r="D19" s="203"/>
      <c r="E19" s="81"/>
      <c r="F19" s="81"/>
      <c r="G19" s="203"/>
      <c r="H19" s="82"/>
      <c r="I19" s="81"/>
      <c r="J19" s="203"/>
      <c r="K19" s="203"/>
      <c r="L19" s="81"/>
      <c r="M19" s="81"/>
      <c r="N19" s="81"/>
      <c r="O19" s="81"/>
      <c r="P19" s="81"/>
      <c r="Q19" s="81"/>
      <c r="R19" s="203"/>
      <c r="S19" s="205"/>
    </row>
    <row r="20" spans="1:19" hidden="1" x14ac:dyDescent="0.25">
      <c r="A20" s="206"/>
      <c r="B20" s="206"/>
      <c r="C20" s="208"/>
      <c r="D20" s="202"/>
      <c r="E20" s="79"/>
      <c r="F20" s="79"/>
      <c r="G20" s="202"/>
      <c r="H20" s="80"/>
      <c r="I20" s="79"/>
      <c r="J20" s="202"/>
      <c r="K20" s="202"/>
      <c r="L20" s="79"/>
      <c r="M20" s="79"/>
      <c r="N20" s="79"/>
      <c r="O20" s="79"/>
      <c r="P20" s="79"/>
      <c r="Q20" s="79"/>
      <c r="R20" s="202"/>
      <c r="S20" s="204">
        <f>SUM(D20:R21)</f>
        <v>0</v>
      </c>
    </row>
    <row r="21" spans="1:19" hidden="1" x14ac:dyDescent="0.25">
      <c r="A21" s="207"/>
      <c r="B21" s="207"/>
      <c r="C21" s="195"/>
      <c r="D21" s="203"/>
      <c r="E21" s="81"/>
      <c r="F21" s="81"/>
      <c r="G21" s="203"/>
      <c r="H21" s="82"/>
      <c r="I21" s="81"/>
      <c r="J21" s="203"/>
      <c r="K21" s="203"/>
      <c r="L21" s="81"/>
      <c r="M21" s="81"/>
      <c r="N21" s="81"/>
      <c r="O21" s="81"/>
      <c r="P21" s="81"/>
      <c r="Q21" s="81"/>
      <c r="R21" s="203"/>
      <c r="S21" s="205"/>
    </row>
    <row r="22" spans="1:19" x14ac:dyDescent="0.25">
      <c r="A22" s="206" t="s">
        <v>288</v>
      </c>
      <c r="B22" s="206"/>
      <c r="C22" s="209"/>
      <c r="D22" s="202"/>
      <c r="E22" s="202"/>
      <c r="F22" s="202"/>
      <c r="G22" s="203"/>
      <c r="H22" s="203"/>
      <c r="I22" s="203"/>
      <c r="J22" s="203"/>
      <c r="K22" s="203"/>
      <c r="L22" s="203"/>
      <c r="M22" s="203"/>
      <c r="N22" s="203"/>
      <c r="O22" s="203"/>
      <c r="P22" s="203"/>
      <c r="Q22" s="203"/>
      <c r="R22" s="203"/>
      <c r="S22" s="203"/>
    </row>
    <row r="23" spans="1:19" x14ac:dyDescent="0.25">
      <c r="A23" s="207"/>
      <c r="B23" s="207"/>
      <c r="C23" s="210"/>
      <c r="D23" s="211"/>
      <c r="E23" s="211"/>
      <c r="F23" s="211"/>
      <c r="G23" s="203"/>
      <c r="H23" s="203"/>
      <c r="I23" s="203"/>
      <c r="J23" s="203"/>
      <c r="K23" s="203"/>
      <c r="L23" s="203"/>
      <c r="M23" s="203"/>
      <c r="N23" s="203"/>
      <c r="O23" s="203"/>
      <c r="P23" s="203"/>
      <c r="Q23" s="203"/>
      <c r="R23" s="203"/>
      <c r="S23" s="203"/>
    </row>
    <row r="24" spans="1:19" x14ac:dyDescent="0.25">
      <c r="A24" s="212" t="s">
        <v>297</v>
      </c>
      <c r="B24" s="212"/>
      <c r="C24" s="83">
        <f>+C8+C9+C10+C12+C11+C13+C14+C15</f>
        <v>0.99999999999999989</v>
      </c>
      <c r="D24" s="83">
        <f>+D8*$C$8+D9*$C$9+D10*$C$10+D11*$C$11+D12*$C$12+D13*$C$13+D14*$C$14+D15*$C$15</f>
        <v>0.14195681818181821</v>
      </c>
      <c r="E24" s="83">
        <f>+E8*$C$8+E9*$C$9+E10*$C$10+E11*$C$11+E12*$C$12+E13*$C$13+E14*$C$14+E15*$C$15</f>
        <v>0.11087950000000001</v>
      </c>
      <c r="F24" s="83">
        <f>+E24/D24</f>
        <v>0.78107907334176518</v>
      </c>
      <c r="G24" s="83">
        <f t="shared" ref="G24:R24" si="11">+G8*$C$8+G9*$C$9+G10*$C$10+G11*$C$11+G12*$C$12+G13*$C$13+G14*$C$14+G15*$C$15</f>
        <v>0.25548681818181823</v>
      </c>
      <c r="H24" s="83">
        <f>+H8*$C$8+H9*$C$9+H10*$C$10+H11*$C$11+H12*$C$12+H13*$C$13+H14*$C$14+H15*$C$15</f>
        <v>0.18216881818181818</v>
      </c>
      <c r="I24" s="83">
        <f>+H24/G24</f>
        <v>0.71302629027293696</v>
      </c>
      <c r="J24" s="83">
        <f t="shared" si="11"/>
        <v>0.12462880151515153</v>
      </c>
      <c r="K24" s="83">
        <f t="shared" si="11"/>
        <v>9.2365989015151514E-2</v>
      </c>
      <c r="L24" s="83">
        <f t="shared" si="11"/>
        <v>0.10281598901515153</v>
      </c>
      <c r="M24" s="83">
        <f t="shared" si="11"/>
        <v>4.1237655681818183E-2</v>
      </c>
      <c r="N24" s="83">
        <f t="shared" si="11"/>
        <v>4.0618905681818182E-2</v>
      </c>
      <c r="O24" s="83">
        <f t="shared" si="11"/>
        <v>4.6993905681818181E-2</v>
      </c>
      <c r="P24" s="83">
        <f t="shared" si="11"/>
        <v>5.0116405681818181E-2</v>
      </c>
      <c r="Q24" s="83">
        <f t="shared" si="11"/>
        <v>4.2616405681818181E-2</v>
      </c>
      <c r="R24" s="83">
        <f t="shared" si="11"/>
        <v>5.3116405681818177E-2</v>
      </c>
      <c r="S24" s="75">
        <f>+D24+G24+J24+K24+L24+M24+N24+O24+P24+Q24+R24</f>
        <v>0.99195409999999995</v>
      </c>
    </row>
    <row r="25" spans="1:19" x14ac:dyDescent="0.25">
      <c r="H25" s="84"/>
    </row>
    <row r="26" spans="1:19" x14ac:dyDescent="0.25">
      <c r="H26" s="84"/>
    </row>
    <row r="27" spans="1:19" ht="18.75" x14ac:dyDescent="0.3">
      <c r="A27" s="192" t="s">
        <v>0</v>
      </c>
      <c r="B27" s="192"/>
      <c r="C27" s="192"/>
      <c r="D27" s="192"/>
      <c r="E27" s="192"/>
      <c r="F27" s="192"/>
      <c r="G27" s="192"/>
      <c r="H27" s="192"/>
      <c r="I27" s="192"/>
      <c r="J27" s="192"/>
      <c r="K27" s="192"/>
      <c r="L27" s="192"/>
      <c r="M27" s="192"/>
      <c r="N27" s="192"/>
      <c r="O27" s="192"/>
      <c r="P27" s="192"/>
      <c r="Q27" s="192"/>
      <c r="R27" s="192"/>
      <c r="S27" s="192"/>
    </row>
    <row r="28" spans="1:19" ht="18.75" x14ac:dyDescent="0.3">
      <c r="A28" s="192" t="s">
        <v>298</v>
      </c>
      <c r="B28" s="192"/>
      <c r="C28" s="192"/>
      <c r="D28" s="192"/>
      <c r="E28" s="192"/>
      <c r="F28" s="192"/>
      <c r="G28" s="192"/>
      <c r="H28" s="192"/>
      <c r="I28" s="192"/>
      <c r="J28" s="192"/>
      <c r="K28" s="192"/>
      <c r="L28" s="192"/>
      <c r="M28" s="192"/>
      <c r="N28" s="192"/>
      <c r="O28" s="192"/>
      <c r="P28" s="192"/>
      <c r="Q28" s="192"/>
      <c r="R28" s="192"/>
      <c r="S28" s="192"/>
    </row>
    <row r="29" spans="1:19" ht="18.75" x14ac:dyDescent="0.3">
      <c r="A29" s="192" t="s">
        <v>281</v>
      </c>
      <c r="B29" s="192"/>
      <c r="C29" s="192"/>
      <c r="D29" s="192"/>
      <c r="E29" s="192"/>
      <c r="F29" s="192"/>
      <c r="G29" s="192"/>
      <c r="H29" s="192"/>
      <c r="I29" s="192"/>
      <c r="J29" s="192"/>
      <c r="K29" s="192"/>
      <c r="L29" s="192"/>
      <c r="M29" s="192"/>
      <c r="N29" s="192"/>
      <c r="O29" s="192"/>
      <c r="P29" s="192"/>
      <c r="Q29" s="192"/>
      <c r="R29" s="192"/>
      <c r="S29" s="192"/>
    </row>
    <row r="30" spans="1:19" ht="18.75" x14ac:dyDescent="0.25">
      <c r="A30" s="220" t="s">
        <v>299</v>
      </c>
      <c r="B30" s="220"/>
      <c r="C30" s="220"/>
      <c r="D30" s="220"/>
      <c r="E30" s="220"/>
      <c r="F30" s="220"/>
      <c r="G30" s="220"/>
      <c r="H30" s="220"/>
      <c r="I30" s="220"/>
      <c r="J30" s="220"/>
      <c r="K30" s="220"/>
      <c r="L30" s="220"/>
      <c r="M30" s="220"/>
      <c r="N30" s="220"/>
      <c r="O30" s="220"/>
      <c r="P30" s="220"/>
      <c r="Q30" s="220"/>
      <c r="R30" s="220"/>
      <c r="S30" s="220"/>
    </row>
    <row r="31" spans="1:19" ht="18.75" x14ac:dyDescent="0.3">
      <c r="A31" s="192" t="s">
        <v>282</v>
      </c>
      <c r="B31" s="192"/>
      <c r="C31" s="192"/>
      <c r="D31" s="192"/>
      <c r="E31" s="192"/>
      <c r="F31" s="192"/>
      <c r="G31" s="192"/>
      <c r="H31" s="192"/>
      <c r="I31" s="192"/>
      <c r="J31" s="192"/>
      <c r="K31" s="192"/>
      <c r="L31" s="192"/>
      <c r="M31" s="192"/>
      <c r="N31" s="192"/>
      <c r="O31" s="192"/>
      <c r="P31" s="192"/>
      <c r="Q31" s="192"/>
      <c r="R31" s="192"/>
      <c r="S31" s="192"/>
    </row>
    <row r="32" spans="1:19" ht="18.75" x14ac:dyDescent="0.3">
      <c r="A32" s="192" t="s">
        <v>283</v>
      </c>
      <c r="B32" s="192"/>
      <c r="C32" s="192"/>
      <c r="D32" s="192"/>
      <c r="E32" s="192"/>
      <c r="F32" s="192"/>
      <c r="G32" s="192"/>
      <c r="H32" s="192"/>
      <c r="I32" s="192"/>
      <c r="J32" s="192"/>
      <c r="K32" s="192"/>
      <c r="L32" s="192"/>
      <c r="M32" s="192"/>
      <c r="N32" s="192"/>
      <c r="O32" s="192"/>
      <c r="P32" s="192"/>
      <c r="Q32" s="192"/>
      <c r="R32" s="192"/>
      <c r="S32" s="192"/>
    </row>
    <row r="33" spans="1:19" x14ac:dyDescent="0.25">
      <c r="A33" s="197" t="s">
        <v>300</v>
      </c>
      <c r="B33" s="197" t="s">
        <v>301</v>
      </c>
      <c r="C33" s="197" t="s">
        <v>284</v>
      </c>
      <c r="D33" s="213" t="s">
        <v>302</v>
      </c>
      <c r="E33" s="214"/>
      <c r="F33" s="214"/>
      <c r="G33" s="214"/>
      <c r="H33" s="214"/>
      <c r="I33" s="214"/>
      <c r="J33" s="214"/>
      <c r="K33" s="214"/>
      <c r="L33" s="214"/>
      <c r="M33" s="214"/>
      <c r="N33" s="214"/>
      <c r="O33" s="214"/>
      <c r="P33" s="214"/>
      <c r="Q33" s="214"/>
      <c r="R33" s="214"/>
      <c r="S33" s="215"/>
    </row>
    <row r="34" spans="1:19" x14ac:dyDescent="0.25">
      <c r="A34" s="198" t="s">
        <v>300</v>
      </c>
      <c r="B34" s="198"/>
      <c r="C34" s="198" t="s">
        <v>284</v>
      </c>
      <c r="D34" s="69">
        <v>2012</v>
      </c>
      <c r="E34" s="69" t="s">
        <v>286</v>
      </c>
      <c r="F34" s="69" t="s">
        <v>287</v>
      </c>
      <c r="G34" s="69">
        <v>2013</v>
      </c>
      <c r="H34" s="69" t="s">
        <v>286</v>
      </c>
      <c r="I34" s="69" t="s">
        <v>287</v>
      </c>
      <c r="J34" s="69">
        <v>2014</v>
      </c>
      <c r="K34" s="69">
        <v>2015</v>
      </c>
      <c r="L34" s="69">
        <v>2016</v>
      </c>
      <c r="M34" s="69">
        <v>2017</v>
      </c>
      <c r="N34" s="69">
        <v>2018</v>
      </c>
      <c r="O34" s="69">
        <v>2019</v>
      </c>
      <c r="P34" s="69">
        <v>2020</v>
      </c>
      <c r="Q34" s="69">
        <v>2021</v>
      </c>
      <c r="R34" s="69">
        <v>2022</v>
      </c>
      <c r="S34" s="69" t="s">
        <v>288</v>
      </c>
    </row>
    <row r="35" spans="1:19" ht="30" hidden="1" x14ac:dyDescent="0.25">
      <c r="A35" s="85" t="s">
        <v>303</v>
      </c>
      <c r="B35" s="86" t="s">
        <v>304</v>
      </c>
      <c r="C35" s="87">
        <v>0.3</v>
      </c>
      <c r="D35" s="76">
        <f>+D36*$C$36+D37*$C$37+D38*$C$38+D39*$C$39</f>
        <v>0</v>
      </c>
      <c r="E35" s="76">
        <f>+E36*$C$36+E37*$C$37+E38*$C$38+E39*$C$39</f>
        <v>0</v>
      </c>
      <c r="F35" s="76"/>
      <c r="G35" s="76">
        <f t="shared" ref="G35:R35" si="12">+G36*$C$36+G37*$C$37+G38*$C$38+G39*$C$39</f>
        <v>0</v>
      </c>
      <c r="H35" s="76">
        <f t="shared" si="12"/>
        <v>0</v>
      </c>
      <c r="I35" s="76" t="e">
        <f>+H35/G35</f>
        <v>#DIV/0!</v>
      </c>
      <c r="J35" s="76">
        <f t="shared" si="12"/>
        <v>0.42200000000000004</v>
      </c>
      <c r="K35" s="76">
        <f t="shared" si="12"/>
        <v>0.17800000000000005</v>
      </c>
      <c r="L35" s="76">
        <f t="shared" si="12"/>
        <v>8.7999999999999995E-2</v>
      </c>
      <c r="M35" s="76">
        <f t="shared" si="12"/>
        <v>5.2000000000000005E-2</v>
      </c>
      <c r="N35" s="76">
        <f t="shared" si="12"/>
        <v>5.2000000000000005E-2</v>
      </c>
      <c r="O35" s="76">
        <f t="shared" si="12"/>
        <v>5.2000000000000005E-2</v>
      </c>
      <c r="P35" s="76">
        <f t="shared" si="12"/>
        <v>5.2000000000000005E-2</v>
      </c>
      <c r="Q35" s="76">
        <f t="shared" si="12"/>
        <v>5.2000000000000005E-2</v>
      </c>
      <c r="R35" s="76">
        <f t="shared" si="12"/>
        <v>5.2000000000000005E-2</v>
      </c>
      <c r="S35" s="75">
        <f t="shared" ref="S35:S55" si="13">+D35+G35+J35+K35+L35+M35+N35+O35+P35+Q35+R35</f>
        <v>1.0000000000000002</v>
      </c>
    </row>
    <row r="36" spans="1:19" ht="60" hidden="1" x14ac:dyDescent="0.25">
      <c r="A36" s="88" t="s">
        <v>305</v>
      </c>
      <c r="B36" s="89" t="s">
        <v>26</v>
      </c>
      <c r="C36" s="90">
        <v>0.6</v>
      </c>
      <c r="D36" s="37"/>
      <c r="E36" s="37"/>
      <c r="F36" s="76"/>
      <c r="G36" s="37"/>
      <c r="H36" s="42"/>
      <c r="I36" s="73" t="e">
        <f t="shared" ref="I36:I39" si="14">+H36/G36</f>
        <v>#DIV/0!</v>
      </c>
      <c r="J36" s="91">
        <f>50%+5%+2%</f>
        <v>0.57000000000000006</v>
      </c>
      <c r="K36" s="91">
        <f>15%+5%+3%</f>
        <v>0.23</v>
      </c>
      <c r="L36" s="91">
        <f>5%+3%</f>
        <v>0.08</v>
      </c>
      <c r="M36" s="91">
        <v>0.02</v>
      </c>
      <c r="N36" s="91">
        <v>0.02</v>
      </c>
      <c r="O36" s="91">
        <v>0.02</v>
      </c>
      <c r="P36" s="91">
        <v>0.02</v>
      </c>
      <c r="Q36" s="91">
        <v>0.02</v>
      </c>
      <c r="R36" s="91">
        <v>0.02</v>
      </c>
      <c r="S36" s="75">
        <f t="shared" si="13"/>
        <v>1</v>
      </c>
    </row>
    <row r="37" spans="1:19" ht="60" hidden="1" x14ac:dyDescent="0.25">
      <c r="A37" s="88" t="s">
        <v>306</v>
      </c>
      <c r="B37" s="89" t="s">
        <v>31</v>
      </c>
      <c r="C37" s="90">
        <v>0.2</v>
      </c>
      <c r="D37" s="37"/>
      <c r="E37" s="37"/>
      <c r="F37" s="76"/>
      <c r="G37" s="37"/>
      <c r="H37" s="42"/>
      <c r="I37" s="73" t="e">
        <f t="shared" si="14"/>
        <v>#DIV/0!</v>
      </c>
      <c r="J37" s="37">
        <v>0.4</v>
      </c>
      <c r="K37" s="37">
        <f>60%/8</f>
        <v>7.4999999999999997E-2</v>
      </c>
      <c r="L37" s="37">
        <f t="shared" ref="L37:R37" si="15">60%/8</f>
        <v>7.4999999999999997E-2</v>
      </c>
      <c r="M37" s="37">
        <f t="shared" si="15"/>
        <v>7.4999999999999997E-2</v>
      </c>
      <c r="N37" s="37">
        <f t="shared" si="15"/>
        <v>7.4999999999999997E-2</v>
      </c>
      <c r="O37" s="37">
        <f t="shared" si="15"/>
        <v>7.4999999999999997E-2</v>
      </c>
      <c r="P37" s="37">
        <f t="shared" si="15"/>
        <v>7.4999999999999997E-2</v>
      </c>
      <c r="Q37" s="37">
        <f t="shared" si="15"/>
        <v>7.4999999999999997E-2</v>
      </c>
      <c r="R37" s="37">
        <f t="shared" si="15"/>
        <v>7.4999999999999997E-2</v>
      </c>
      <c r="S37" s="75">
        <f t="shared" si="13"/>
        <v>0.99999999999999978</v>
      </c>
    </row>
    <row r="38" spans="1:19" ht="45" hidden="1" x14ac:dyDescent="0.25">
      <c r="A38" s="81" t="s">
        <v>307</v>
      </c>
      <c r="B38" s="64" t="s">
        <v>308</v>
      </c>
      <c r="C38" s="90">
        <v>0.1</v>
      </c>
      <c r="D38" s="37"/>
      <c r="E38" s="37"/>
      <c r="F38" s="76"/>
      <c r="G38" s="37"/>
      <c r="H38" s="42"/>
      <c r="I38" s="73" t="e">
        <f t="shared" si="14"/>
        <v>#DIV/0!</v>
      </c>
      <c r="J38" s="37"/>
      <c r="K38" s="91">
        <v>0.125</v>
      </c>
      <c r="L38" s="91">
        <v>0.125</v>
      </c>
      <c r="M38" s="91">
        <v>0.125</v>
      </c>
      <c r="N38" s="91">
        <v>0.125</v>
      </c>
      <c r="O38" s="91">
        <v>0.125</v>
      </c>
      <c r="P38" s="91">
        <v>0.125</v>
      </c>
      <c r="Q38" s="91">
        <v>0.125</v>
      </c>
      <c r="R38" s="91">
        <v>0.125</v>
      </c>
      <c r="S38" s="75">
        <f t="shared" si="13"/>
        <v>1</v>
      </c>
    </row>
    <row r="39" spans="1:19" ht="45" hidden="1" x14ac:dyDescent="0.25">
      <c r="A39" s="81" t="s">
        <v>309</v>
      </c>
      <c r="B39" s="64" t="s">
        <v>35</v>
      </c>
      <c r="C39" s="90">
        <v>0.1</v>
      </c>
      <c r="D39" s="37"/>
      <c r="E39" s="37"/>
      <c r="F39" s="76"/>
      <c r="G39" s="37"/>
      <c r="H39" s="42"/>
      <c r="I39" s="73" t="e">
        <f t="shared" si="14"/>
        <v>#DIV/0!</v>
      </c>
      <c r="J39" s="37"/>
      <c r="K39" s="91">
        <v>0.125</v>
      </c>
      <c r="L39" s="91">
        <v>0.125</v>
      </c>
      <c r="M39" s="91">
        <v>0.125</v>
      </c>
      <c r="N39" s="91">
        <v>0.125</v>
      </c>
      <c r="O39" s="91">
        <v>0.125</v>
      </c>
      <c r="P39" s="91">
        <v>0.125</v>
      </c>
      <c r="Q39" s="91">
        <v>0.125</v>
      </c>
      <c r="R39" s="91">
        <v>0.125</v>
      </c>
      <c r="S39" s="75">
        <f t="shared" si="13"/>
        <v>1</v>
      </c>
    </row>
    <row r="40" spans="1:19" ht="60" x14ac:dyDescent="0.25">
      <c r="A40" s="85"/>
      <c r="B40" s="86" t="s">
        <v>310</v>
      </c>
      <c r="C40" s="87">
        <v>0.2</v>
      </c>
      <c r="D40" s="76">
        <f>+D41*$C$41+D42*$C$42+D43*$C$43+D44*$C$44+D45*$C$45+D46*$C$46</f>
        <v>0.10545454545454548</v>
      </c>
      <c r="E40" s="76">
        <f>+E41*$C$41+E42*$C$42+E43*$C$43+E44*$C$44+E45*$C$45+E46*$C$46</f>
        <v>0.10105454545454547</v>
      </c>
      <c r="F40" s="76">
        <f t="shared" ref="F40:F66" si="16">+E40/D40</f>
        <v>0.95827586206896542</v>
      </c>
      <c r="G40" s="76">
        <f t="shared" ref="G40:R40" si="17">+G41*$C$41+G42*$C$42+G43*$C$43+G44*$C$44+G45*$C$45+G46*$C$46</f>
        <v>0.10545454545454548</v>
      </c>
      <c r="H40" s="76">
        <f t="shared" si="17"/>
        <v>9.8254545454545469E-2</v>
      </c>
      <c r="I40" s="76">
        <f>+H40/G40</f>
        <v>0.93172413793103437</v>
      </c>
      <c r="J40" s="76">
        <f t="shared" si="17"/>
        <v>0.10545454545454548</v>
      </c>
      <c r="K40" s="76">
        <f t="shared" si="17"/>
        <v>0.10545454545454548</v>
      </c>
      <c r="L40" s="76">
        <f t="shared" si="17"/>
        <v>0.10545454545454548</v>
      </c>
      <c r="M40" s="76">
        <f t="shared" si="17"/>
        <v>4.5454545454545463E-2</v>
      </c>
      <c r="N40" s="76">
        <f t="shared" si="17"/>
        <v>4.5454545454545463E-2</v>
      </c>
      <c r="O40" s="76">
        <f t="shared" si="17"/>
        <v>4.5454545454545463E-2</v>
      </c>
      <c r="P40" s="76">
        <f t="shared" si="17"/>
        <v>4.5454545454545463E-2</v>
      </c>
      <c r="Q40" s="76">
        <f t="shared" si="17"/>
        <v>4.5454545454545463E-2</v>
      </c>
      <c r="R40" s="76">
        <f t="shared" si="17"/>
        <v>0.24545454545454548</v>
      </c>
      <c r="S40" s="75">
        <f t="shared" si="13"/>
        <v>1</v>
      </c>
    </row>
    <row r="41" spans="1:19" ht="30" x14ac:dyDescent="0.25">
      <c r="A41" s="81" t="s">
        <v>311</v>
      </c>
      <c r="B41" s="64" t="s">
        <v>73</v>
      </c>
      <c r="C41" s="90">
        <v>0.2</v>
      </c>
      <c r="D41" s="37">
        <v>9.0909090909090912E-2</v>
      </c>
      <c r="E41" s="37">
        <v>9.0909090909090912E-2</v>
      </c>
      <c r="F41" s="76">
        <f t="shared" si="16"/>
        <v>1</v>
      </c>
      <c r="G41" s="37">
        <v>9.0909090909090912E-2</v>
      </c>
      <c r="H41" s="37">
        <v>9.0909090909090912E-2</v>
      </c>
      <c r="I41" s="73">
        <f t="shared" ref="I41:I46" si="18">+H41/G41</f>
        <v>1</v>
      </c>
      <c r="J41" s="37">
        <v>9.0909090909090912E-2</v>
      </c>
      <c r="K41" s="37">
        <v>9.0909090909090912E-2</v>
      </c>
      <c r="L41" s="37">
        <v>9.0909090909090912E-2</v>
      </c>
      <c r="M41" s="37">
        <v>9.0909090909090912E-2</v>
      </c>
      <c r="N41" s="37">
        <v>9.0909090909090912E-2</v>
      </c>
      <c r="O41" s="37">
        <v>9.0909090909090912E-2</v>
      </c>
      <c r="P41" s="37">
        <v>9.0909090909090912E-2</v>
      </c>
      <c r="Q41" s="37">
        <v>9.0909090909090912E-2</v>
      </c>
      <c r="R41" s="37">
        <v>9.0909090909090912E-2</v>
      </c>
      <c r="S41" s="75">
        <f t="shared" si="13"/>
        <v>1.0000000000000002</v>
      </c>
    </row>
    <row r="42" spans="1:19" ht="30" hidden="1" x14ac:dyDescent="0.25">
      <c r="A42" s="81" t="s">
        <v>312</v>
      </c>
      <c r="B42" s="64" t="s">
        <v>75</v>
      </c>
      <c r="C42" s="90">
        <v>0.2</v>
      </c>
      <c r="D42" s="37"/>
      <c r="E42" s="37"/>
      <c r="F42" s="76"/>
      <c r="G42" s="37"/>
      <c r="H42" s="42"/>
      <c r="I42" s="73" t="e">
        <f t="shared" si="18"/>
        <v>#DIV/0!</v>
      </c>
      <c r="J42" s="37"/>
      <c r="K42" s="37"/>
      <c r="L42" s="37"/>
      <c r="M42" s="37"/>
      <c r="N42" s="37"/>
      <c r="O42" s="37"/>
      <c r="P42" s="37"/>
      <c r="Q42" s="37"/>
      <c r="R42" s="37">
        <v>1</v>
      </c>
      <c r="S42" s="75">
        <f t="shared" si="13"/>
        <v>1</v>
      </c>
    </row>
    <row r="43" spans="1:19" ht="30" x14ac:dyDescent="0.25">
      <c r="A43" s="81" t="s">
        <v>313</v>
      </c>
      <c r="B43" s="64" t="s">
        <v>78</v>
      </c>
      <c r="C43" s="90">
        <v>0.2</v>
      </c>
      <c r="D43" s="37">
        <v>9.0909090909090912E-2</v>
      </c>
      <c r="E43" s="37">
        <v>9.0909090909090912E-2</v>
      </c>
      <c r="F43" s="76">
        <f t="shared" si="16"/>
        <v>1</v>
      </c>
      <c r="G43" s="37">
        <v>9.0909090909090912E-2</v>
      </c>
      <c r="H43" s="37">
        <v>9.0909090909090912E-2</v>
      </c>
      <c r="I43" s="73">
        <f t="shared" si="18"/>
        <v>1</v>
      </c>
      <c r="J43" s="37">
        <v>9.0909090909090912E-2</v>
      </c>
      <c r="K43" s="37">
        <v>9.0909090909090912E-2</v>
      </c>
      <c r="L43" s="37">
        <v>9.0909090909090912E-2</v>
      </c>
      <c r="M43" s="37">
        <v>9.0909090909090912E-2</v>
      </c>
      <c r="N43" s="37">
        <v>9.0909090909090912E-2</v>
      </c>
      <c r="O43" s="37">
        <v>9.0909090909090912E-2</v>
      </c>
      <c r="P43" s="37">
        <v>9.0909090909090912E-2</v>
      </c>
      <c r="Q43" s="37">
        <v>9.0909090909090912E-2</v>
      </c>
      <c r="R43" s="37">
        <v>9.0909090909090912E-2</v>
      </c>
      <c r="S43" s="75">
        <f t="shared" si="13"/>
        <v>1.0000000000000002</v>
      </c>
    </row>
    <row r="44" spans="1:19" ht="45" x14ac:dyDescent="0.25">
      <c r="A44" s="81" t="s">
        <v>314</v>
      </c>
      <c r="B44" s="64" t="s">
        <v>315</v>
      </c>
      <c r="C44" s="90">
        <v>0.1</v>
      </c>
      <c r="D44" s="37">
        <v>9.0909090909090912E-2</v>
      </c>
      <c r="E44" s="37">
        <v>9.0909090909090912E-2</v>
      </c>
      <c r="F44" s="76">
        <f t="shared" si="16"/>
        <v>1</v>
      </c>
      <c r="G44" s="37">
        <v>9.0909090909090912E-2</v>
      </c>
      <c r="H44" s="37">
        <v>9.0909090909090912E-2</v>
      </c>
      <c r="I44" s="73">
        <f t="shared" si="18"/>
        <v>1</v>
      </c>
      <c r="J44" s="37">
        <v>9.0909090909090912E-2</v>
      </c>
      <c r="K44" s="37">
        <v>9.0909090909090912E-2</v>
      </c>
      <c r="L44" s="37">
        <v>9.0909090909090912E-2</v>
      </c>
      <c r="M44" s="37">
        <v>9.0909090909090912E-2</v>
      </c>
      <c r="N44" s="37">
        <v>9.0909090909090912E-2</v>
      </c>
      <c r="O44" s="37">
        <v>9.0909090909090912E-2</v>
      </c>
      <c r="P44" s="37">
        <v>9.0909090909090912E-2</v>
      </c>
      <c r="Q44" s="37">
        <v>9.0909090909090912E-2</v>
      </c>
      <c r="R44" s="37">
        <v>9.0909090909090912E-2</v>
      </c>
      <c r="S44" s="75">
        <f t="shared" si="13"/>
        <v>1.0000000000000002</v>
      </c>
    </row>
    <row r="45" spans="1:19" ht="60" x14ac:dyDescent="0.25">
      <c r="A45" s="92" t="s">
        <v>316</v>
      </c>
      <c r="B45" s="62" t="s">
        <v>317</v>
      </c>
      <c r="C45" s="90">
        <v>0.2</v>
      </c>
      <c r="D45" s="37">
        <v>0.2</v>
      </c>
      <c r="E45" s="37">
        <f>20%*89%</f>
        <v>0.17800000000000002</v>
      </c>
      <c r="F45" s="76">
        <f t="shared" si="16"/>
        <v>0.89</v>
      </c>
      <c r="G45" s="37">
        <v>0.2</v>
      </c>
      <c r="H45" s="42">
        <f>20%*82%</f>
        <v>0.16400000000000001</v>
      </c>
      <c r="I45" s="73">
        <f t="shared" si="18"/>
        <v>0.82</v>
      </c>
      <c r="J45" s="37">
        <v>0.2</v>
      </c>
      <c r="K45" s="37">
        <v>0.2</v>
      </c>
      <c r="L45" s="37">
        <v>0.2</v>
      </c>
      <c r="M45" s="37"/>
      <c r="N45" s="37"/>
      <c r="O45" s="37"/>
      <c r="P45" s="37"/>
      <c r="Q45" s="37"/>
      <c r="R45" s="37"/>
      <c r="S45" s="75">
        <f t="shared" si="13"/>
        <v>1</v>
      </c>
    </row>
    <row r="46" spans="1:19" ht="45" x14ac:dyDescent="0.25">
      <c r="A46" s="92" t="s">
        <v>318</v>
      </c>
      <c r="B46" s="49" t="s">
        <v>102</v>
      </c>
      <c r="C46" s="90">
        <v>0.1</v>
      </c>
      <c r="D46" s="37">
        <v>0.2</v>
      </c>
      <c r="E46" s="37">
        <v>0.2</v>
      </c>
      <c r="F46" s="76">
        <f t="shared" si="16"/>
        <v>1</v>
      </c>
      <c r="G46" s="37">
        <v>0.2</v>
      </c>
      <c r="H46" s="37">
        <v>0.2</v>
      </c>
      <c r="I46" s="73">
        <f t="shared" si="18"/>
        <v>1</v>
      </c>
      <c r="J46" s="37">
        <v>0.2</v>
      </c>
      <c r="K46" s="37">
        <v>0.2</v>
      </c>
      <c r="L46" s="37">
        <v>0.2</v>
      </c>
      <c r="M46" s="37"/>
      <c r="N46" s="37"/>
      <c r="O46" s="37"/>
      <c r="P46" s="37"/>
      <c r="Q46" s="37"/>
      <c r="R46" s="37"/>
      <c r="S46" s="75">
        <f t="shared" si="13"/>
        <v>1</v>
      </c>
    </row>
    <row r="47" spans="1:19" x14ac:dyDescent="0.25">
      <c r="A47" s="93"/>
      <c r="B47" s="86" t="s">
        <v>319</v>
      </c>
      <c r="C47" s="87">
        <v>0.3</v>
      </c>
      <c r="D47" s="76">
        <f>+D48*$C$48+D49*$C$49</f>
        <v>0.2</v>
      </c>
      <c r="E47" s="76">
        <f>+E48*$C$48+E49*$C$49</f>
        <v>0.2</v>
      </c>
      <c r="F47" s="76">
        <f t="shared" si="16"/>
        <v>1</v>
      </c>
      <c r="G47" s="76">
        <f t="shared" ref="G47:R47" si="19">+G48*$C$48+G49*$C$49</f>
        <v>0.23</v>
      </c>
      <c r="H47" s="76">
        <f t="shared" si="19"/>
        <v>9.9999999999999992E-2</v>
      </c>
      <c r="I47" s="76">
        <f>+H47/G47</f>
        <v>0.43478260869565211</v>
      </c>
      <c r="J47" s="76">
        <f t="shared" si="19"/>
        <v>6.3299999999999995E-2</v>
      </c>
      <c r="K47" s="76">
        <f t="shared" si="19"/>
        <v>6.3299999999999995E-2</v>
      </c>
      <c r="L47" s="76">
        <f t="shared" si="19"/>
        <v>6.3299999999999995E-2</v>
      </c>
      <c r="M47" s="76">
        <f t="shared" si="19"/>
        <v>6.3299999999999995E-2</v>
      </c>
      <c r="N47" s="76">
        <f t="shared" si="19"/>
        <v>6.3299999999999995E-2</v>
      </c>
      <c r="O47" s="76">
        <f t="shared" si="19"/>
        <v>6.3299999999999995E-2</v>
      </c>
      <c r="P47" s="76">
        <f t="shared" si="19"/>
        <v>6.3299999999999995E-2</v>
      </c>
      <c r="Q47" s="76">
        <f t="shared" si="19"/>
        <v>6.3299999999999995E-2</v>
      </c>
      <c r="R47" s="76">
        <f t="shared" si="19"/>
        <v>6.3299999999999995E-2</v>
      </c>
      <c r="S47" s="75">
        <f t="shared" si="13"/>
        <v>0.99970000000000026</v>
      </c>
    </row>
    <row r="48" spans="1:19" ht="45" x14ac:dyDescent="0.25">
      <c r="A48" s="92" t="s">
        <v>320</v>
      </c>
      <c r="B48" s="64" t="s">
        <v>69</v>
      </c>
      <c r="C48" s="90">
        <v>0.5</v>
      </c>
      <c r="D48" s="37"/>
      <c r="E48" s="37"/>
      <c r="F48" s="76"/>
      <c r="G48" s="37">
        <v>0.4</v>
      </c>
      <c r="H48" s="42">
        <f>40%*35%</f>
        <v>0.13999999999999999</v>
      </c>
      <c r="I48" s="73">
        <f t="shared" ref="I48:I49" si="20">+H48/G48</f>
        <v>0.34999999999999992</v>
      </c>
      <c r="J48" s="37">
        <v>6.6600000000000006E-2</v>
      </c>
      <c r="K48" s="37">
        <v>6.6600000000000006E-2</v>
      </c>
      <c r="L48" s="37">
        <v>6.6600000000000006E-2</v>
      </c>
      <c r="M48" s="37">
        <v>6.6600000000000006E-2</v>
      </c>
      <c r="N48" s="37">
        <v>6.6600000000000006E-2</v>
      </c>
      <c r="O48" s="37">
        <v>6.6600000000000006E-2</v>
      </c>
      <c r="P48" s="37">
        <v>6.6600000000000006E-2</v>
      </c>
      <c r="Q48" s="37">
        <v>6.6600000000000006E-2</v>
      </c>
      <c r="R48" s="37">
        <v>6.6600000000000006E-2</v>
      </c>
      <c r="S48" s="75">
        <f t="shared" si="13"/>
        <v>0.99939999999999996</v>
      </c>
    </row>
    <row r="49" spans="1:19" ht="45" x14ac:dyDescent="0.25">
      <c r="A49" s="92" t="s">
        <v>321</v>
      </c>
      <c r="B49" s="64" t="s">
        <v>66</v>
      </c>
      <c r="C49" s="90">
        <v>0.5</v>
      </c>
      <c r="D49" s="44">
        <v>0.4</v>
      </c>
      <c r="E49" s="44">
        <v>0.4</v>
      </c>
      <c r="F49" s="76">
        <f t="shared" si="16"/>
        <v>1</v>
      </c>
      <c r="G49" s="44">
        <v>0.06</v>
      </c>
      <c r="H49" s="44">
        <v>0.06</v>
      </c>
      <c r="I49" s="73">
        <f t="shared" si="20"/>
        <v>1</v>
      </c>
      <c r="J49" s="44">
        <v>0.06</v>
      </c>
      <c r="K49" s="44">
        <v>0.06</v>
      </c>
      <c r="L49" s="44">
        <v>0.06</v>
      </c>
      <c r="M49" s="44">
        <v>0.06</v>
      </c>
      <c r="N49" s="44">
        <v>0.06</v>
      </c>
      <c r="O49" s="44">
        <v>0.06</v>
      </c>
      <c r="P49" s="44">
        <v>0.06</v>
      </c>
      <c r="Q49" s="44">
        <v>0.06</v>
      </c>
      <c r="R49" s="44">
        <v>0.06</v>
      </c>
      <c r="S49" s="75">
        <f t="shared" si="13"/>
        <v>1.0000000000000004</v>
      </c>
    </row>
    <row r="50" spans="1:19" ht="30" x14ac:dyDescent="0.25">
      <c r="A50" s="93"/>
      <c r="B50" s="86" t="s">
        <v>322</v>
      </c>
      <c r="C50" s="87">
        <v>0.2</v>
      </c>
      <c r="D50" s="94">
        <f>+D51*$C$51+D52*$C$52+D53*$C$53+D54*$C$54+D55*$C$55</f>
        <v>4.0000000000000008E-2</v>
      </c>
      <c r="E50" s="94">
        <f>+E51*$C$51+E52*$C$52+E53*$C$53+E54*$C$54+E55*$C$55</f>
        <v>4.0000000000000008E-2</v>
      </c>
      <c r="F50" s="76">
        <f t="shared" si="16"/>
        <v>1</v>
      </c>
      <c r="G50" s="94">
        <f t="shared" ref="G50:R50" si="21">+G51*$C$51+G52*$C$52+G53*$C$53+G54*$C$54+G55*$C$55</f>
        <v>0.46000000000000008</v>
      </c>
      <c r="H50" s="94">
        <f t="shared" si="21"/>
        <v>0.31000000000000005</v>
      </c>
      <c r="I50" s="76">
        <f>+H50/G50</f>
        <v>0.67391304347826086</v>
      </c>
      <c r="J50" s="94">
        <f t="shared" si="21"/>
        <v>0.23330000000000001</v>
      </c>
      <c r="K50" s="94">
        <f t="shared" si="21"/>
        <v>3.3300000000000003E-2</v>
      </c>
      <c r="L50" s="94">
        <f t="shared" si="21"/>
        <v>3.3300000000000003E-2</v>
      </c>
      <c r="M50" s="94">
        <f t="shared" si="21"/>
        <v>3.3300000000000003E-2</v>
      </c>
      <c r="N50" s="94">
        <f t="shared" si="21"/>
        <v>3.3300000000000003E-2</v>
      </c>
      <c r="O50" s="94">
        <f t="shared" si="21"/>
        <v>3.3300000000000003E-2</v>
      </c>
      <c r="P50" s="94">
        <f t="shared" si="21"/>
        <v>3.3300000000000003E-2</v>
      </c>
      <c r="Q50" s="94">
        <f t="shared" si="21"/>
        <v>3.3300000000000003E-2</v>
      </c>
      <c r="R50" s="94">
        <f t="shared" si="21"/>
        <v>3.3300000000000003E-2</v>
      </c>
      <c r="S50" s="75">
        <f t="shared" si="13"/>
        <v>0.99970000000000003</v>
      </c>
    </row>
    <row r="51" spans="1:19" ht="45" x14ac:dyDescent="0.25">
      <c r="A51" s="95" t="s">
        <v>323</v>
      </c>
      <c r="B51" s="64" t="s">
        <v>82</v>
      </c>
      <c r="C51" s="90">
        <v>0.4</v>
      </c>
      <c r="D51" s="44"/>
      <c r="E51" s="44"/>
      <c r="F51" s="76"/>
      <c r="G51" s="37">
        <v>0.4</v>
      </c>
      <c r="H51" s="37">
        <f>40%*25%</f>
        <v>0.1</v>
      </c>
      <c r="I51" s="73">
        <f t="shared" ref="I51:I54" si="22">+H51/G51</f>
        <v>0.25</v>
      </c>
      <c r="J51" s="37">
        <v>6.6600000000000006E-2</v>
      </c>
      <c r="K51" s="37">
        <v>6.6600000000000006E-2</v>
      </c>
      <c r="L51" s="37">
        <v>6.6600000000000006E-2</v>
      </c>
      <c r="M51" s="37">
        <v>6.6600000000000006E-2</v>
      </c>
      <c r="N51" s="37">
        <v>6.6600000000000006E-2</v>
      </c>
      <c r="O51" s="37">
        <v>6.6600000000000006E-2</v>
      </c>
      <c r="P51" s="37">
        <v>6.6600000000000006E-2</v>
      </c>
      <c r="Q51" s="37">
        <v>6.6600000000000006E-2</v>
      </c>
      <c r="R51" s="37">
        <v>6.6600000000000006E-2</v>
      </c>
      <c r="S51" s="75">
        <f t="shared" si="13"/>
        <v>0.99939999999999996</v>
      </c>
    </row>
    <row r="52" spans="1:19" ht="30" x14ac:dyDescent="0.25">
      <c r="A52" s="95" t="s">
        <v>324</v>
      </c>
      <c r="B52" s="64" t="s">
        <v>87</v>
      </c>
      <c r="C52" s="90">
        <v>0.2</v>
      </c>
      <c r="D52" s="44"/>
      <c r="E52" s="44"/>
      <c r="F52" s="76"/>
      <c r="G52" s="44">
        <v>1</v>
      </c>
      <c r="H52" s="44">
        <v>1</v>
      </c>
      <c r="I52" s="73">
        <f t="shared" si="22"/>
        <v>1</v>
      </c>
      <c r="J52" s="44"/>
      <c r="K52" s="44"/>
      <c r="L52" s="44"/>
      <c r="M52" s="44"/>
      <c r="N52" s="44"/>
      <c r="O52" s="44"/>
      <c r="P52" s="44"/>
      <c r="Q52" s="44"/>
      <c r="R52" s="44"/>
      <c r="S52" s="75">
        <f t="shared" si="13"/>
        <v>1</v>
      </c>
    </row>
    <row r="53" spans="1:19" ht="45" x14ac:dyDescent="0.25">
      <c r="A53" s="95" t="s">
        <v>325</v>
      </c>
      <c r="B53" s="64" t="s">
        <v>89</v>
      </c>
      <c r="C53" s="90">
        <v>0.1</v>
      </c>
      <c r="D53" s="44">
        <v>0.4</v>
      </c>
      <c r="E53" s="44">
        <v>0.4</v>
      </c>
      <c r="F53" s="76">
        <f t="shared" si="16"/>
        <v>1</v>
      </c>
      <c r="G53" s="44">
        <v>0.6</v>
      </c>
      <c r="H53" s="44">
        <v>0.6</v>
      </c>
      <c r="I53" s="73">
        <f t="shared" si="22"/>
        <v>1</v>
      </c>
      <c r="J53" s="44"/>
      <c r="K53" s="44"/>
      <c r="L53" s="44"/>
      <c r="M53" s="44"/>
      <c r="N53" s="44"/>
      <c r="O53" s="44"/>
      <c r="P53" s="44"/>
      <c r="Q53" s="44"/>
      <c r="R53" s="44"/>
      <c r="S53" s="75">
        <f t="shared" si="13"/>
        <v>1</v>
      </c>
    </row>
    <row r="54" spans="1:19" ht="45" x14ac:dyDescent="0.25">
      <c r="A54" s="95" t="s">
        <v>326</v>
      </c>
      <c r="B54" s="64" t="s">
        <v>91</v>
      </c>
      <c r="C54" s="90">
        <v>0.1</v>
      </c>
      <c r="D54" s="44"/>
      <c r="E54" s="44"/>
      <c r="F54" s="76"/>
      <c r="G54" s="37">
        <v>0.4</v>
      </c>
      <c r="H54" s="42">
        <f>40%*25%</f>
        <v>0.1</v>
      </c>
      <c r="I54" s="73">
        <f t="shared" si="22"/>
        <v>0.25</v>
      </c>
      <c r="J54" s="37">
        <v>6.6600000000000006E-2</v>
      </c>
      <c r="K54" s="37">
        <v>6.6600000000000006E-2</v>
      </c>
      <c r="L54" s="37">
        <v>6.6600000000000006E-2</v>
      </c>
      <c r="M54" s="37">
        <v>6.6600000000000006E-2</v>
      </c>
      <c r="N54" s="37">
        <v>6.6600000000000006E-2</v>
      </c>
      <c r="O54" s="37">
        <v>6.6600000000000006E-2</v>
      </c>
      <c r="P54" s="37">
        <v>6.6600000000000006E-2</v>
      </c>
      <c r="Q54" s="37">
        <v>6.6600000000000006E-2</v>
      </c>
      <c r="R54" s="37">
        <v>6.6600000000000006E-2</v>
      </c>
      <c r="S54" s="75">
        <f t="shared" si="13"/>
        <v>0.99939999999999996</v>
      </c>
    </row>
    <row r="55" spans="1:19" ht="30" hidden="1" x14ac:dyDescent="0.25">
      <c r="A55" s="95" t="s">
        <v>327</v>
      </c>
      <c r="B55" s="64" t="s">
        <v>94</v>
      </c>
      <c r="C55" s="90">
        <v>0.2</v>
      </c>
      <c r="D55" s="44"/>
      <c r="E55" s="44"/>
      <c r="F55" s="76"/>
      <c r="G55" s="44"/>
      <c r="H55" s="96"/>
      <c r="I55" s="73" t="e">
        <f>+H55/G55</f>
        <v>#DIV/0!</v>
      </c>
      <c r="J55" s="44">
        <v>1</v>
      </c>
      <c r="K55" s="44"/>
      <c r="L55" s="44"/>
      <c r="M55" s="44"/>
      <c r="N55" s="44"/>
      <c r="O55" s="44"/>
      <c r="P55" s="44"/>
      <c r="Q55" s="44"/>
      <c r="R55" s="44"/>
      <c r="S55" s="75">
        <f t="shared" si="13"/>
        <v>1</v>
      </c>
    </row>
    <row r="56" spans="1:19" hidden="1" x14ac:dyDescent="0.25">
      <c r="A56" s="95"/>
      <c r="B56" s="59"/>
      <c r="C56" s="90"/>
      <c r="D56" s="44"/>
      <c r="E56" s="44"/>
      <c r="F56" s="76" t="e">
        <f t="shared" si="16"/>
        <v>#DIV/0!</v>
      </c>
      <c r="G56" s="44"/>
      <c r="H56" s="97"/>
      <c r="I56" s="44"/>
      <c r="J56" s="44"/>
      <c r="K56" s="44"/>
      <c r="L56" s="44"/>
      <c r="M56" s="44"/>
      <c r="N56" s="44"/>
      <c r="O56" s="44"/>
      <c r="P56" s="44"/>
      <c r="Q56" s="44"/>
      <c r="R56" s="44"/>
      <c r="S56" s="90" t="e">
        <f t="shared" ref="S56:S66" si="23">SUM(D56:R56)</f>
        <v>#DIV/0!</v>
      </c>
    </row>
    <row r="57" spans="1:19" hidden="1" x14ac:dyDescent="0.25">
      <c r="A57" s="95"/>
      <c r="B57" s="59"/>
      <c r="C57" s="90"/>
      <c r="D57" s="44"/>
      <c r="E57" s="44"/>
      <c r="F57" s="76" t="e">
        <f t="shared" si="16"/>
        <v>#DIV/0!</v>
      </c>
      <c r="G57" s="44"/>
      <c r="H57" s="97"/>
      <c r="I57" s="44"/>
      <c r="J57" s="44"/>
      <c r="K57" s="44"/>
      <c r="L57" s="44"/>
      <c r="M57" s="44"/>
      <c r="N57" s="44"/>
      <c r="O57" s="44"/>
      <c r="P57" s="44"/>
      <c r="Q57" s="44"/>
      <c r="R57" s="44"/>
      <c r="S57" s="90" t="e">
        <f t="shared" si="23"/>
        <v>#DIV/0!</v>
      </c>
    </row>
    <row r="58" spans="1:19" hidden="1" x14ac:dyDescent="0.25">
      <c r="A58" s="95"/>
      <c r="B58" s="59"/>
      <c r="C58" s="90"/>
      <c r="D58" s="44"/>
      <c r="E58" s="44"/>
      <c r="F58" s="76" t="e">
        <f t="shared" si="16"/>
        <v>#DIV/0!</v>
      </c>
      <c r="G58" s="44"/>
      <c r="H58" s="97"/>
      <c r="I58" s="44"/>
      <c r="J58" s="44"/>
      <c r="K58" s="44"/>
      <c r="L58" s="44"/>
      <c r="M58" s="44"/>
      <c r="N58" s="44"/>
      <c r="O58" s="44"/>
      <c r="P58" s="44"/>
      <c r="Q58" s="44"/>
      <c r="R58" s="44"/>
      <c r="S58" s="90" t="e">
        <f t="shared" si="23"/>
        <v>#DIV/0!</v>
      </c>
    </row>
    <row r="59" spans="1:19" hidden="1" x14ac:dyDescent="0.25">
      <c r="A59" s="95"/>
      <c r="B59" s="59"/>
      <c r="C59" s="90"/>
      <c r="D59" s="44"/>
      <c r="E59" s="44"/>
      <c r="F59" s="76" t="e">
        <f t="shared" si="16"/>
        <v>#DIV/0!</v>
      </c>
      <c r="G59" s="44"/>
      <c r="H59" s="97"/>
      <c r="I59" s="44"/>
      <c r="J59" s="44"/>
      <c r="K59" s="44"/>
      <c r="L59" s="44"/>
      <c r="M59" s="44"/>
      <c r="N59" s="44"/>
      <c r="O59" s="44"/>
      <c r="P59" s="44"/>
      <c r="Q59" s="44"/>
      <c r="R59" s="44"/>
      <c r="S59" s="90" t="e">
        <f t="shared" si="23"/>
        <v>#DIV/0!</v>
      </c>
    </row>
    <row r="60" spans="1:19" hidden="1" x14ac:dyDescent="0.25">
      <c r="A60" s="95"/>
      <c r="B60" s="59"/>
      <c r="C60" s="90"/>
      <c r="D60" s="44"/>
      <c r="E60" s="44"/>
      <c r="F60" s="76" t="e">
        <f t="shared" si="16"/>
        <v>#DIV/0!</v>
      </c>
      <c r="G60" s="44"/>
      <c r="H60" s="97"/>
      <c r="I60" s="44"/>
      <c r="J60" s="44"/>
      <c r="K60" s="44"/>
      <c r="L60" s="44"/>
      <c r="M60" s="44"/>
      <c r="N60" s="44"/>
      <c r="O60" s="44"/>
      <c r="P60" s="44"/>
      <c r="Q60" s="44"/>
      <c r="R60" s="44"/>
      <c r="S60" s="90"/>
    </row>
    <row r="61" spans="1:19" hidden="1" x14ac:dyDescent="0.25">
      <c r="A61" s="95"/>
      <c r="B61" s="59"/>
      <c r="C61" s="90"/>
      <c r="D61" s="44"/>
      <c r="E61" s="44"/>
      <c r="F61" s="76" t="e">
        <f t="shared" si="16"/>
        <v>#DIV/0!</v>
      </c>
      <c r="G61" s="44"/>
      <c r="H61" s="97"/>
      <c r="I61" s="44"/>
      <c r="J61" s="44"/>
      <c r="K61" s="44"/>
      <c r="L61" s="44"/>
      <c r="M61" s="44"/>
      <c r="N61" s="44"/>
      <c r="O61" s="44"/>
      <c r="P61" s="44"/>
      <c r="Q61" s="44"/>
      <c r="R61" s="44"/>
      <c r="S61" s="90" t="e">
        <f t="shared" si="23"/>
        <v>#DIV/0!</v>
      </c>
    </row>
    <row r="62" spans="1:19" hidden="1" x14ac:dyDescent="0.25">
      <c r="A62" s="95"/>
      <c r="B62" s="59"/>
      <c r="C62" s="90"/>
      <c r="D62" s="44"/>
      <c r="E62" s="44"/>
      <c r="F62" s="76" t="e">
        <f t="shared" si="16"/>
        <v>#DIV/0!</v>
      </c>
      <c r="G62" s="44"/>
      <c r="H62" s="97"/>
      <c r="I62" s="44"/>
      <c r="J62" s="44"/>
      <c r="K62" s="44"/>
      <c r="L62" s="44"/>
      <c r="M62" s="44"/>
      <c r="N62" s="44"/>
      <c r="O62" s="44"/>
      <c r="P62" s="44"/>
      <c r="Q62" s="44"/>
      <c r="R62" s="44"/>
      <c r="S62" s="90" t="e">
        <f t="shared" si="23"/>
        <v>#DIV/0!</v>
      </c>
    </row>
    <row r="63" spans="1:19" hidden="1" x14ac:dyDescent="0.25">
      <c r="A63" s="67"/>
      <c r="B63" s="59"/>
      <c r="C63" s="90"/>
      <c r="D63" s="67"/>
      <c r="E63" s="67"/>
      <c r="F63" s="76" t="e">
        <f t="shared" si="16"/>
        <v>#DIV/0!</v>
      </c>
      <c r="G63" s="67"/>
      <c r="H63" s="98"/>
      <c r="I63" s="67"/>
      <c r="J63" s="67"/>
      <c r="K63" s="67"/>
      <c r="L63" s="67"/>
      <c r="M63" s="67"/>
      <c r="N63" s="67"/>
      <c r="O63" s="67"/>
      <c r="P63" s="67"/>
      <c r="Q63" s="67"/>
      <c r="R63" s="67"/>
      <c r="S63" s="90"/>
    </row>
    <row r="64" spans="1:19" hidden="1" x14ac:dyDescent="0.25">
      <c r="A64" s="67"/>
      <c r="B64" s="59"/>
      <c r="C64" s="90"/>
      <c r="D64" s="67"/>
      <c r="E64" s="67"/>
      <c r="F64" s="76" t="e">
        <f t="shared" si="16"/>
        <v>#DIV/0!</v>
      </c>
      <c r="G64" s="67"/>
      <c r="H64" s="98"/>
      <c r="I64" s="67"/>
      <c r="J64" s="67"/>
      <c r="K64" s="67"/>
      <c r="L64" s="67"/>
      <c r="M64" s="67"/>
      <c r="N64" s="67"/>
      <c r="O64" s="67"/>
      <c r="P64" s="67"/>
      <c r="Q64" s="67"/>
      <c r="R64" s="67"/>
      <c r="S64" s="90"/>
    </row>
    <row r="65" spans="1:19" hidden="1" x14ac:dyDescent="0.25">
      <c r="A65" s="67"/>
      <c r="B65" s="59"/>
      <c r="C65" s="90"/>
      <c r="D65" s="37"/>
      <c r="E65" s="37"/>
      <c r="F65" s="76" t="e">
        <f t="shared" si="16"/>
        <v>#DIV/0!</v>
      </c>
      <c r="G65" s="37"/>
      <c r="H65" s="99"/>
      <c r="I65" s="37"/>
      <c r="J65" s="37"/>
      <c r="K65" s="37"/>
      <c r="L65" s="37"/>
      <c r="M65" s="37"/>
      <c r="N65" s="37"/>
      <c r="O65" s="37"/>
      <c r="P65" s="37"/>
      <c r="Q65" s="37"/>
      <c r="R65" s="37"/>
      <c r="S65" s="90" t="e">
        <f t="shared" si="23"/>
        <v>#DIV/0!</v>
      </c>
    </row>
    <row r="66" spans="1:19" hidden="1" x14ac:dyDescent="0.25">
      <c r="A66" s="67"/>
      <c r="B66" s="59"/>
      <c r="C66" s="90"/>
      <c r="D66" s="100"/>
      <c r="E66" s="100"/>
      <c r="F66" s="76" t="e">
        <f t="shared" si="16"/>
        <v>#DIV/0!</v>
      </c>
      <c r="G66" s="100"/>
      <c r="H66" s="101"/>
      <c r="I66" s="100"/>
      <c r="J66" s="67"/>
      <c r="K66" s="67"/>
      <c r="L66" s="67"/>
      <c r="M66" s="67"/>
      <c r="N66" s="67"/>
      <c r="O66" s="67"/>
      <c r="P66" s="67"/>
      <c r="Q66" s="67"/>
      <c r="R66" s="67"/>
      <c r="S66" s="90" t="e">
        <f t="shared" si="23"/>
        <v>#DIV/0!</v>
      </c>
    </row>
    <row r="67" spans="1:19" x14ac:dyDescent="0.25">
      <c r="A67" s="67"/>
      <c r="B67" s="102"/>
      <c r="C67" s="90"/>
      <c r="D67" s="216"/>
      <c r="E67" s="217"/>
      <c r="F67" s="217"/>
      <c r="G67" s="218"/>
      <c r="H67" s="218"/>
      <c r="I67" s="218"/>
      <c r="J67" s="218"/>
      <c r="K67" s="218"/>
      <c r="L67" s="218"/>
      <c r="M67" s="218"/>
      <c r="N67" s="218"/>
      <c r="O67" s="218"/>
      <c r="P67" s="218"/>
      <c r="Q67" s="218"/>
      <c r="R67" s="218"/>
      <c r="S67" s="219"/>
    </row>
    <row r="68" spans="1:19" x14ac:dyDescent="0.25">
      <c r="A68" s="213" t="s">
        <v>297</v>
      </c>
      <c r="B68" s="215"/>
      <c r="C68" s="103"/>
      <c r="D68" s="104">
        <f>+D35*$C$35+D40*$C$40+D47*$C$47+D50*$C$50</f>
        <v>8.9090909090909109E-2</v>
      </c>
      <c r="E68" s="104">
        <f t="shared" ref="E68" si="24">+E35*$C$35+E40*$C$40+E47*$C$47+E50*$C$50</f>
        <v>8.8210909090909104E-2</v>
      </c>
      <c r="F68" s="104">
        <f t="shared" ref="F68" si="25">+E68/D68</f>
        <v>0.99012244897959178</v>
      </c>
      <c r="G68" s="104">
        <f t="shared" ref="G68:R68" si="26">+G35*$C$35+G40*$C$40+G47*$C$47+G50*$C$50</f>
        <v>0.18209090909090914</v>
      </c>
      <c r="H68" s="104">
        <f t="shared" si="26"/>
        <v>0.11165090909090911</v>
      </c>
      <c r="I68" s="83">
        <f>+H68/G68</f>
        <v>0.61316025961058407</v>
      </c>
      <c r="J68" s="104">
        <f t="shared" si="26"/>
        <v>0.21334090909090914</v>
      </c>
      <c r="K68" s="104">
        <f t="shared" si="26"/>
        <v>0.1001409090909091</v>
      </c>
      <c r="L68" s="104">
        <f t="shared" si="26"/>
        <v>7.314090909090909E-2</v>
      </c>
      <c r="M68" s="104">
        <f t="shared" si="26"/>
        <v>5.0340909090909089E-2</v>
      </c>
      <c r="N68" s="104">
        <f t="shared" si="26"/>
        <v>5.0340909090909089E-2</v>
      </c>
      <c r="O68" s="104">
        <f t="shared" si="26"/>
        <v>5.0340909090909089E-2</v>
      </c>
      <c r="P68" s="104">
        <f t="shared" si="26"/>
        <v>5.0340909090909089E-2</v>
      </c>
      <c r="Q68" s="104">
        <f t="shared" si="26"/>
        <v>5.0340909090909089E-2</v>
      </c>
      <c r="R68" s="104">
        <f t="shared" si="26"/>
        <v>9.0340909090909097E-2</v>
      </c>
      <c r="S68" s="75">
        <f>+D68+G68+J68+K68+L68+M68+N68+O68+P68+Q68+R68</f>
        <v>0.99984999999999991</v>
      </c>
    </row>
    <row r="69" spans="1:19" x14ac:dyDescent="0.25">
      <c r="B69" s="105"/>
      <c r="H69" s="84"/>
    </row>
    <row r="70" spans="1:19" x14ac:dyDescent="0.25">
      <c r="B70" s="105"/>
      <c r="H70" s="84"/>
    </row>
    <row r="71" spans="1:19" ht="18.75" x14ac:dyDescent="0.3">
      <c r="A71" s="192" t="s">
        <v>0</v>
      </c>
      <c r="B71" s="192"/>
      <c r="C71" s="192"/>
      <c r="D71" s="192"/>
      <c r="E71" s="192"/>
      <c r="F71" s="192"/>
      <c r="G71" s="192"/>
      <c r="H71" s="192"/>
      <c r="I71" s="192"/>
      <c r="J71" s="192"/>
      <c r="K71" s="192"/>
      <c r="L71" s="192"/>
      <c r="M71" s="192"/>
      <c r="N71" s="192"/>
      <c r="O71" s="192"/>
      <c r="P71" s="192"/>
      <c r="Q71" s="192"/>
      <c r="R71" s="192"/>
      <c r="S71" s="192"/>
    </row>
    <row r="72" spans="1:19" ht="18.75" x14ac:dyDescent="0.3">
      <c r="A72" s="192" t="s">
        <v>298</v>
      </c>
      <c r="B72" s="192"/>
      <c r="C72" s="192"/>
      <c r="D72" s="192"/>
      <c r="E72" s="192"/>
      <c r="F72" s="192"/>
      <c r="G72" s="192"/>
      <c r="H72" s="192"/>
      <c r="I72" s="192"/>
      <c r="J72" s="192"/>
      <c r="K72" s="192"/>
      <c r="L72" s="192"/>
      <c r="M72" s="192"/>
      <c r="N72" s="192"/>
      <c r="O72" s="192"/>
      <c r="P72" s="192"/>
      <c r="Q72" s="192"/>
      <c r="R72" s="192"/>
      <c r="S72" s="192"/>
    </row>
    <row r="73" spans="1:19" ht="18.75" x14ac:dyDescent="0.3">
      <c r="A73" s="192" t="s">
        <v>281</v>
      </c>
      <c r="B73" s="192"/>
      <c r="C73" s="192"/>
      <c r="D73" s="192"/>
      <c r="E73" s="192"/>
      <c r="F73" s="192"/>
      <c r="G73" s="192"/>
      <c r="H73" s="192"/>
      <c r="I73" s="192"/>
      <c r="J73" s="192"/>
      <c r="K73" s="192"/>
      <c r="L73" s="192"/>
      <c r="M73" s="192"/>
      <c r="N73" s="192"/>
      <c r="O73" s="192"/>
      <c r="P73" s="192"/>
      <c r="Q73" s="192"/>
      <c r="R73" s="192"/>
      <c r="S73" s="192"/>
    </row>
    <row r="74" spans="1:19" ht="18.75" x14ac:dyDescent="0.25">
      <c r="A74" s="220" t="s">
        <v>328</v>
      </c>
      <c r="B74" s="220"/>
      <c r="C74" s="220"/>
      <c r="D74" s="220"/>
      <c r="E74" s="220"/>
      <c r="F74" s="220"/>
      <c r="G74" s="220"/>
      <c r="H74" s="220"/>
      <c r="I74" s="220"/>
      <c r="J74" s="220"/>
      <c r="K74" s="220"/>
      <c r="L74" s="220"/>
      <c r="M74" s="220"/>
      <c r="N74" s="220"/>
      <c r="O74" s="220"/>
      <c r="P74" s="220"/>
      <c r="Q74" s="220"/>
      <c r="R74" s="220"/>
      <c r="S74" s="220"/>
    </row>
    <row r="75" spans="1:19" ht="18.75" x14ac:dyDescent="0.3">
      <c r="A75" s="192" t="s">
        <v>282</v>
      </c>
      <c r="B75" s="192"/>
      <c r="C75" s="192"/>
      <c r="D75" s="192"/>
      <c r="E75" s="192"/>
      <c r="F75" s="192"/>
      <c r="G75" s="192"/>
      <c r="H75" s="192"/>
      <c r="I75" s="192"/>
      <c r="J75" s="192"/>
      <c r="K75" s="192"/>
      <c r="L75" s="192"/>
      <c r="M75" s="192"/>
      <c r="N75" s="192"/>
      <c r="O75" s="192"/>
      <c r="P75" s="192"/>
      <c r="Q75" s="192"/>
      <c r="R75" s="192"/>
      <c r="S75" s="192"/>
    </row>
    <row r="76" spans="1:19" ht="18.75" x14ac:dyDescent="0.3">
      <c r="A76" s="192" t="s">
        <v>283</v>
      </c>
      <c r="B76" s="192"/>
      <c r="C76" s="192"/>
      <c r="D76" s="192"/>
      <c r="E76" s="192"/>
      <c r="F76" s="192"/>
      <c r="G76" s="192"/>
      <c r="H76" s="192"/>
      <c r="I76" s="192"/>
      <c r="J76" s="192"/>
      <c r="K76" s="192"/>
      <c r="L76" s="192"/>
      <c r="M76" s="192"/>
      <c r="N76" s="192"/>
      <c r="O76" s="192"/>
      <c r="P76" s="192"/>
      <c r="Q76" s="192"/>
      <c r="R76" s="192"/>
      <c r="S76" s="192"/>
    </row>
    <row r="77" spans="1:19" x14ac:dyDescent="0.25">
      <c r="A77" s="197" t="s">
        <v>300</v>
      </c>
      <c r="B77" s="197" t="s">
        <v>301</v>
      </c>
      <c r="C77" s="197" t="s">
        <v>284</v>
      </c>
      <c r="D77" s="213" t="s">
        <v>302</v>
      </c>
      <c r="E77" s="214"/>
      <c r="F77" s="214"/>
      <c r="G77" s="214"/>
      <c r="H77" s="214"/>
      <c r="I77" s="214"/>
      <c r="J77" s="214"/>
      <c r="K77" s="214"/>
      <c r="L77" s="214"/>
      <c r="M77" s="214"/>
      <c r="N77" s="214"/>
      <c r="O77" s="214"/>
      <c r="P77" s="214"/>
      <c r="Q77" s="214"/>
      <c r="R77" s="214"/>
      <c r="S77" s="215"/>
    </row>
    <row r="78" spans="1:19" x14ac:dyDescent="0.25">
      <c r="A78" s="198" t="s">
        <v>300</v>
      </c>
      <c r="B78" s="198"/>
      <c r="C78" s="198" t="s">
        <v>284</v>
      </c>
      <c r="D78" s="69">
        <v>2012</v>
      </c>
      <c r="E78" s="69" t="s">
        <v>286</v>
      </c>
      <c r="F78" s="69" t="s">
        <v>287</v>
      </c>
      <c r="G78" s="69">
        <v>2013</v>
      </c>
      <c r="H78" s="69" t="s">
        <v>286</v>
      </c>
      <c r="I78" s="69" t="s">
        <v>287</v>
      </c>
      <c r="J78" s="69">
        <v>2014</v>
      </c>
      <c r="K78" s="69">
        <v>2015</v>
      </c>
      <c r="L78" s="69">
        <v>2016</v>
      </c>
      <c r="M78" s="69">
        <v>2017</v>
      </c>
      <c r="N78" s="69">
        <v>2018</v>
      </c>
      <c r="O78" s="69">
        <v>2019</v>
      </c>
      <c r="P78" s="69">
        <v>2020</v>
      </c>
      <c r="Q78" s="69">
        <v>2021</v>
      </c>
      <c r="R78" s="69">
        <v>2022</v>
      </c>
      <c r="S78" s="69" t="s">
        <v>288</v>
      </c>
    </row>
    <row r="79" spans="1:19" ht="45" x14ac:dyDescent="0.25">
      <c r="A79" s="106"/>
      <c r="B79" s="86" t="s">
        <v>290</v>
      </c>
      <c r="C79" s="107">
        <v>0.4</v>
      </c>
      <c r="D79" s="108"/>
      <c r="E79" s="108"/>
      <c r="F79" s="76"/>
      <c r="G79" s="109">
        <v>0.4</v>
      </c>
      <c r="H79" s="109">
        <v>0.4</v>
      </c>
      <c r="I79" s="76">
        <f>+H79/G79</f>
        <v>1</v>
      </c>
      <c r="J79" s="109">
        <v>5.5555555555555552E-2</v>
      </c>
      <c r="K79" s="109">
        <v>5.5555555555555552E-2</v>
      </c>
      <c r="L79" s="109">
        <v>5.5555555555555552E-2</v>
      </c>
      <c r="M79" s="109">
        <v>5.5555555555555552E-2</v>
      </c>
      <c r="N79" s="109">
        <v>5.5555555555555552E-2</v>
      </c>
      <c r="O79" s="109">
        <v>5.5555555555555552E-2</v>
      </c>
      <c r="P79" s="109">
        <v>5.5555555555555552E-2</v>
      </c>
      <c r="Q79" s="109">
        <v>5.5555555555555552E-2</v>
      </c>
      <c r="R79" s="109">
        <v>5.5555555555555552E-2</v>
      </c>
      <c r="S79" s="75">
        <f t="shared" ref="S79:S93" si="27">+D79+G79+J79+K79+L79+M79+N79+O79+P79+Q79+R79</f>
        <v>0.90000000000000024</v>
      </c>
    </row>
    <row r="80" spans="1:19" ht="30" x14ac:dyDescent="0.25">
      <c r="A80" s="81" t="s">
        <v>329</v>
      </c>
      <c r="B80" s="64" t="s">
        <v>330</v>
      </c>
      <c r="C80" s="104">
        <v>1</v>
      </c>
      <c r="D80" s="37"/>
      <c r="E80" s="37"/>
      <c r="F80" s="76"/>
      <c r="G80" s="37">
        <v>0.4</v>
      </c>
      <c r="H80" s="37">
        <v>0.4</v>
      </c>
      <c r="I80" s="73">
        <f>+H80/G80</f>
        <v>1</v>
      </c>
      <c r="J80" s="37">
        <v>6.6600000000000006E-2</v>
      </c>
      <c r="K80" s="37">
        <v>6.6600000000000006E-2</v>
      </c>
      <c r="L80" s="37">
        <v>6.6600000000000006E-2</v>
      </c>
      <c r="M80" s="37">
        <v>6.6600000000000006E-2</v>
      </c>
      <c r="N80" s="37">
        <v>6.6600000000000006E-2</v>
      </c>
      <c r="O80" s="37">
        <v>6.6600000000000006E-2</v>
      </c>
      <c r="P80" s="37">
        <v>6.6600000000000006E-2</v>
      </c>
      <c r="Q80" s="37">
        <v>6.6600000000000006E-2</v>
      </c>
      <c r="R80" s="37">
        <v>6.6600000000000006E-2</v>
      </c>
      <c r="S80" s="75">
        <f t="shared" si="27"/>
        <v>0.99939999999999996</v>
      </c>
    </row>
    <row r="81" spans="1:21" ht="45" x14ac:dyDescent="0.25">
      <c r="A81" s="85"/>
      <c r="B81" s="86" t="s">
        <v>331</v>
      </c>
      <c r="C81" s="107">
        <v>0.3</v>
      </c>
      <c r="D81" s="76">
        <f>+D82*$C$82+D83*$C$83+D84*$C$84</f>
        <v>0.4</v>
      </c>
      <c r="E81" s="76">
        <f>+E82*$C$82+E83*$C$83+E84*$C$84</f>
        <v>0.3</v>
      </c>
      <c r="F81" s="76">
        <f t="shared" ref="F81:F82" si="28">+E81/D81</f>
        <v>0.74999999999999989</v>
      </c>
      <c r="G81" s="76">
        <f t="shared" ref="G81:R81" si="29">+G82*$C$82+G83*$C$83+G84*$C$84</f>
        <v>0.15</v>
      </c>
      <c r="H81" s="76">
        <f t="shared" si="29"/>
        <v>0.15</v>
      </c>
      <c r="I81" s="76">
        <f>+H81/G81</f>
        <v>1</v>
      </c>
      <c r="J81" s="76">
        <f t="shared" si="29"/>
        <v>4.9979999999999997E-2</v>
      </c>
      <c r="K81" s="76">
        <f t="shared" si="29"/>
        <v>4.9979999999999997E-2</v>
      </c>
      <c r="L81" s="76">
        <f t="shared" si="29"/>
        <v>4.9979999999999997E-2</v>
      </c>
      <c r="M81" s="76">
        <f t="shared" si="29"/>
        <v>4.9979999999999997E-2</v>
      </c>
      <c r="N81" s="76">
        <f t="shared" si="29"/>
        <v>4.9979999999999997E-2</v>
      </c>
      <c r="O81" s="76">
        <f t="shared" si="29"/>
        <v>4.9979999999999997E-2</v>
      </c>
      <c r="P81" s="76">
        <f t="shared" si="29"/>
        <v>4.9979999999999997E-2</v>
      </c>
      <c r="Q81" s="76">
        <f t="shared" si="29"/>
        <v>4.9979999999999997E-2</v>
      </c>
      <c r="R81" s="76">
        <f t="shared" si="29"/>
        <v>4.9979999999999997E-2</v>
      </c>
      <c r="S81" s="75">
        <f t="shared" si="27"/>
        <v>0.99982000000000026</v>
      </c>
    </row>
    <row r="82" spans="1:21" ht="45" hidden="1" x14ac:dyDescent="0.25">
      <c r="A82" s="81" t="s">
        <v>332</v>
      </c>
      <c r="B82" s="64" t="s">
        <v>37</v>
      </c>
      <c r="C82" s="104">
        <v>0.4</v>
      </c>
      <c r="D82" s="37">
        <v>1</v>
      </c>
      <c r="E82" s="37">
        <v>0</v>
      </c>
      <c r="F82" s="76">
        <f t="shared" si="28"/>
        <v>0</v>
      </c>
      <c r="G82" s="37"/>
      <c r="H82" s="42"/>
      <c r="I82" s="73" t="e">
        <f t="shared" ref="I82:I84" si="30">+H82/G82</f>
        <v>#DIV/0!</v>
      </c>
      <c r="J82" s="37"/>
      <c r="K82" s="37"/>
      <c r="L82" s="37"/>
      <c r="M82" s="37"/>
      <c r="N82" s="37"/>
      <c r="O82" s="37"/>
      <c r="P82" s="37"/>
      <c r="Q82" s="37"/>
      <c r="R82" s="37"/>
      <c r="S82" s="75">
        <f t="shared" si="27"/>
        <v>1</v>
      </c>
    </row>
    <row r="83" spans="1:21" ht="69.75" customHeight="1" x14ac:dyDescent="0.25">
      <c r="A83" s="81" t="s">
        <v>333</v>
      </c>
      <c r="B83" s="64" t="s">
        <v>41</v>
      </c>
      <c r="C83" s="104">
        <v>0.3</v>
      </c>
      <c r="D83" s="37"/>
      <c r="E83" s="37">
        <v>1</v>
      </c>
      <c r="F83" s="76"/>
      <c r="G83" s="37">
        <v>0.4</v>
      </c>
      <c r="H83" s="37">
        <v>0.4</v>
      </c>
      <c r="I83" s="73">
        <f t="shared" si="30"/>
        <v>1</v>
      </c>
      <c r="J83" s="37">
        <v>6.6600000000000006E-2</v>
      </c>
      <c r="K83" s="37">
        <v>6.6600000000000006E-2</v>
      </c>
      <c r="L83" s="37">
        <v>6.6600000000000006E-2</v>
      </c>
      <c r="M83" s="37">
        <v>6.6600000000000006E-2</v>
      </c>
      <c r="N83" s="37">
        <v>6.6600000000000006E-2</v>
      </c>
      <c r="O83" s="37">
        <v>6.6600000000000006E-2</v>
      </c>
      <c r="P83" s="37">
        <v>6.6600000000000006E-2</v>
      </c>
      <c r="Q83" s="37">
        <v>6.6600000000000006E-2</v>
      </c>
      <c r="R83" s="37">
        <v>6.6600000000000006E-2</v>
      </c>
      <c r="S83" s="75">
        <f t="shared" si="27"/>
        <v>0.99939999999999996</v>
      </c>
    </row>
    <row r="84" spans="1:21" ht="45" x14ac:dyDescent="0.25">
      <c r="A84" s="81" t="s">
        <v>334</v>
      </c>
      <c r="B84" s="64" t="s">
        <v>44</v>
      </c>
      <c r="C84" s="104">
        <v>0.3</v>
      </c>
      <c r="D84" s="42"/>
      <c r="E84" s="42"/>
      <c r="F84" s="76"/>
      <c r="G84" s="37">
        <v>0.1</v>
      </c>
      <c r="H84" s="37">
        <v>0.1</v>
      </c>
      <c r="I84" s="73">
        <f t="shared" si="30"/>
        <v>1</v>
      </c>
      <c r="J84" s="37">
        <v>0.1</v>
      </c>
      <c r="K84" s="37">
        <v>0.1</v>
      </c>
      <c r="L84" s="37">
        <v>0.1</v>
      </c>
      <c r="M84" s="37">
        <v>0.1</v>
      </c>
      <c r="N84" s="37">
        <v>0.1</v>
      </c>
      <c r="O84" s="37">
        <v>0.1</v>
      </c>
      <c r="P84" s="37">
        <v>0.1</v>
      </c>
      <c r="Q84" s="37">
        <v>0.1</v>
      </c>
      <c r="R84" s="37">
        <v>0.1</v>
      </c>
      <c r="S84" s="75">
        <f t="shared" si="27"/>
        <v>0.99999999999999989</v>
      </c>
    </row>
    <row r="85" spans="1:21" ht="45" x14ac:dyDescent="0.25">
      <c r="A85" s="85"/>
      <c r="B85" s="86" t="s">
        <v>335</v>
      </c>
      <c r="C85" s="107">
        <v>0.15</v>
      </c>
      <c r="D85" s="76">
        <f>+D86*$C$86+D87*$C$87+D88*$C$88+D89*$C$89+D90*$C$90</f>
        <v>0</v>
      </c>
      <c r="E85" s="76">
        <f>+E86*$C$86+E87*$C$87+E88*$C$88+E89*$C$89+E90*$C$90</f>
        <v>0</v>
      </c>
      <c r="F85" s="76"/>
      <c r="G85" s="76">
        <f t="shared" ref="G85:R85" si="31">+G86*$C$86+G87*$C$87+G88*$C$88+G89*$C$89+G90*$C$90</f>
        <v>0.2</v>
      </c>
      <c r="H85" s="76">
        <f t="shared" si="31"/>
        <v>0.2</v>
      </c>
      <c r="I85" s="76">
        <f>+H85/G85</f>
        <v>1</v>
      </c>
      <c r="J85" s="76">
        <f t="shared" si="31"/>
        <v>0.19500000000000001</v>
      </c>
      <c r="K85" s="76">
        <f t="shared" si="31"/>
        <v>3.1875000000000001E-2</v>
      </c>
      <c r="L85" s="76">
        <f t="shared" si="31"/>
        <v>0.13187499999999999</v>
      </c>
      <c r="M85" s="76">
        <f t="shared" si="31"/>
        <v>4.854166666666667E-2</v>
      </c>
      <c r="N85" s="76">
        <f t="shared" si="31"/>
        <v>4.854166666666667E-2</v>
      </c>
      <c r="O85" s="76">
        <f t="shared" si="31"/>
        <v>4.854166666666667E-2</v>
      </c>
      <c r="P85" s="76">
        <f t="shared" si="31"/>
        <v>4.854166666666667E-2</v>
      </c>
      <c r="Q85" s="76">
        <f t="shared" si="31"/>
        <v>4.854166666666667E-2</v>
      </c>
      <c r="R85" s="76">
        <f t="shared" si="31"/>
        <v>0.19854166666666664</v>
      </c>
      <c r="S85" s="75">
        <f t="shared" si="27"/>
        <v>1.0000000000000002</v>
      </c>
    </row>
    <row r="86" spans="1:21" ht="60" customHeight="1" x14ac:dyDescent="0.25">
      <c r="A86" s="81" t="s">
        <v>336</v>
      </c>
      <c r="B86" s="64" t="s">
        <v>47</v>
      </c>
      <c r="C86" s="104">
        <v>0.2</v>
      </c>
      <c r="D86" s="37"/>
      <c r="E86" s="37"/>
      <c r="F86" s="76"/>
      <c r="G86" s="37">
        <v>1</v>
      </c>
      <c r="H86" s="37">
        <v>1</v>
      </c>
      <c r="I86" s="73">
        <f t="shared" ref="I86:I90" si="32">+H86/G86</f>
        <v>1</v>
      </c>
      <c r="J86" s="37"/>
      <c r="K86" s="37"/>
      <c r="L86" s="37"/>
      <c r="M86" s="37"/>
      <c r="N86" s="37"/>
      <c r="O86" s="37"/>
      <c r="P86" s="37"/>
      <c r="Q86" s="37"/>
      <c r="R86" s="37"/>
      <c r="S86" s="75">
        <f t="shared" si="27"/>
        <v>1</v>
      </c>
    </row>
    <row r="87" spans="1:21" ht="48" hidden="1" customHeight="1" x14ac:dyDescent="0.25">
      <c r="A87" s="81" t="s">
        <v>337</v>
      </c>
      <c r="B87" s="64" t="s">
        <v>49</v>
      </c>
      <c r="C87" s="104">
        <v>0.2</v>
      </c>
      <c r="D87" s="37"/>
      <c r="E87" s="37"/>
      <c r="F87" s="76"/>
      <c r="G87" s="37"/>
      <c r="H87" s="42"/>
      <c r="I87" s="73" t="e">
        <f t="shared" si="32"/>
        <v>#DIV/0!</v>
      </c>
      <c r="J87" s="37"/>
      <c r="K87" s="37"/>
      <c r="L87" s="37">
        <v>0.5</v>
      </c>
      <c r="M87" s="37">
        <v>8.3333333333333343E-2</v>
      </c>
      <c r="N87" s="37">
        <v>8.3333333333333343E-2</v>
      </c>
      <c r="O87" s="37">
        <v>8.3333333333333343E-2</v>
      </c>
      <c r="P87" s="37">
        <v>8.3333333333333343E-2</v>
      </c>
      <c r="Q87" s="37">
        <v>8.3333333333333343E-2</v>
      </c>
      <c r="R87" s="37">
        <v>8.3333333333333343E-2</v>
      </c>
      <c r="S87" s="75">
        <f t="shared" si="27"/>
        <v>1.0000000000000002</v>
      </c>
    </row>
    <row r="88" spans="1:21" ht="63.75" hidden="1" customHeight="1" x14ac:dyDescent="0.25">
      <c r="A88" s="81" t="s">
        <v>338</v>
      </c>
      <c r="B88" s="64" t="s">
        <v>50</v>
      </c>
      <c r="C88" s="104">
        <v>0.15</v>
      </c>
      <c r="D88" s="37"/>
      <c r="E88" s="37"/>
      <c r="F88" s="76"/>
      <c r="G88" s="37"/>
      <c r="H88" s="42"/>
      <c r="I88" s="73" t="e">
        <f t="shared" si="32"/>
        <v>#DIV/0!</v>
      </c>
      <c r="J88" s="37">
        <v>0.5</v>
      </c>
      <c r="K88" s="37">
        <v>6.25E-2</v>
      </c>
      <c r="L88" s="37">
        <v>6.25E-2</v>
      </c>
      <c r="M88" s="37">
        <v>6.25E-2</v>
      </c>
      <c r="N88" s="37">
        <v>6.25E-2</v>
      </c>
      <c r="O88" s="37">
        <v>6.25E-2</v>
      </c>
      <c r="P88" s="37">
        <v>6.25E-2</v>
      </c>
      <c r="Q88" s="37">
        <v>6.25E-2</v>
      </c>
      <c r="R88" s="37">
        <v>6.25E-2</v>
      </c>
      <c r="S88" s="75">
        <f t="shared" si="27"/>
        <v>1</v>
      </c>
    </row>
    <row r="89" spans="1:21" ht="29.25" hidden="1" customHeight="1" x14ac:dyDescent="0.25">
      <c r="A89" s="81" t="s">
        <v>339</v>
      </c>
      <c r="B89" s="64" t="s">
        <v>52</v>
      </c>
      <c r="C89" s="104">
        <v>0.15</v>
      </c>
      <c r="D89" s="37"/>
      <c r="E89" s="37"/>
      <c r="F89" s="76"/>
      <c r="G89" s="37"/>
      <c r="H89" s="42"/>
      <c r="I89" s="73" t="e">
        <f t="shared" si="32"/>
        <v>#DIV/0!</v>
      </c>
      <c r="J89" s="37"/>
      <c r="K89" s="37"/>
      <c r="L89" s="37"/>
      <c r="M89" s="37"/>
      <c r="N89" s="37"/>
      <c r="O89" s="37"/>
      <c r="P89" s="37"/>
      <c r="Q89" s="37"/>
      <c r="R89" s="37">
        <v>1</v>
      </c>
      <c r="S89" s="75">
        <f t="shared" si="27"/>
        <v>1</v>
      </c>
      <c r="U89" t="s">
        <v>340</v>
      </c>
    </row>
    <row r="90" spans="1:21" ht="60" hidden="1" x14ac:dyDescent="0.25">
      <c r="A90" s="81" t="s">
        <v>341</v>
      </c>
      <c r="B90" s="89" t="s">
        <v>342</v>
      </c>
      <c r="C90" s="104">
        <v>0.3</v>
      </c>
      <c r="D90" s="37"/>
      <c r="E90" s="37"/>
      <c r="F90" s="76"/>
      <c r="G90" s="37"/>
      <c r="H90" s="42"/>
      <c r="I90" s="73" t="e">
        <f t="shared" si="32"/>
        <v>#DIV/0!</v>
      </c>
      <c r="J90" s="91">
        <v>0.4</v>
      </c>
      <c r="K90" s="91">
        <f>60%/8</f>
        <v>7.4999999999999997E-2</v>
      </c>
      <c r="L90" s="91">
        <f t="shared" ref="L90:R90" si="33">60%/8</f>
        <v>7.4999999999999997E-2</v>
      </c>
      <c r="M90" s="91">
        <f t="shared" si="33"/>
        <v>7.4999999999999997E-2</v>
      </c>
      <c r="N90" s="91">
        <f t="shared" si="33"/>
        <v>7.4999999999999997E-2</v>
      </c>
      <c r="O90" s="91">
        <f t="shared" si="33"/>
        <v>7.4999999999999997E-2</v>
      </c>
      <c r="P90" s="91">
        <f t="shared" si="33"/>
        <v>7.4999999999999997E-2</v>
      </c>
      <c r="Q90" s="91">
        <f t="shared" si="33"/>
        <v>7.4999999999999997E-2</v>
      </c>
      <c r="R90" s="91">
        <f t="shared" si="33"/>
        <v>7.4999999999999997E-2</v>
      </c>
      <c r="S90" s="75">
        <f t="shared" si="27"/>
        <v>0.99999999999999978</v>
      </c>
    </row>
    <row r="91" spans="1:21" ht="45" x14ac:dyDescent="0.25">
      <c r="A91" s="85"/>
      <c r="B91" s="110" t="s">
        <v>343</v>
      </c>
      <c r="C91" s="107">
        <v>0.15</v>
      </c>
      <c r="D91" s="76">
        <f>+D92*$C$92+D93*$C$93</f>
        <v>0</v>
      </c>
      <c r="E91" s="76">
        <f>+E92*$C$92+E93*$C$93</f>
        <v>0</v>
      </c>
      <c r="F91" s="76"/>
      <c r="G91" s="76">
        <f t="shared" ref="G91:R91" si="34">+G92*$C$92+G93*$C$93</f>
        <v>0.27999999999999997</v>
      </c>
      <c r="H91" s="76">
        <f t="shared" si="34"/>
        <v>0.27999999999999997</v>
      </c>
      <c r="I91" s="76">
        <f>+H91/G91</f>
        <v>1</v>
      </c>
      <c r="J91" s="76">
        <f t="shared" si="34"/>
        <v>4.6620000000000002E-2</v>
      </c>
      <c r="K91" s="76">
        <f t="shared" si="34"/>
        <v>4.6620000000000002E-2</v>
      </c>
      <c r="L91" s="76">
        <f t="shared" si="34"/>
        <v>0.34661999999999998</v>
      </c>
      <c r="M91" s="76">
        <f t="shared" si="34"/>
        <v>4.6620000000000002E-2</v>
      </c>
      <c r="N91" s="76">
        <f t="shared" si="34"/>
        <v>4.6620000000000002E-2</v>
      </c>
      <c r="O91" s="76">
        <f t="shared" si="34"/>
        <v>4.6620000000000002E-2</v>
      </c>
      <c r="P91" s="76">
        <f t="shared" si="34"/>
        <v>4.6620000000000002E-2</v>
      </c>
      <c r="Q91" s="76">
        <f t="shared" si="34"/>
        <v>4.6620000000000002E-2</v>
      </c>
      <c r="R91" s="76">
        <f t="shared" si="34"/>
        <v>4.6620000000000002E-2</v>
      </c>
      <c r="S91" s="75">
        <f t="shared" si="27"/>
        <v>0.99957999999999991</v>
      </c>
    </row>
    <row r="92" spans="1:21" ht="45" x14ac:dyDescent="0.25">
      <c r="A92" s="81" t="s">
        <v>344</v>
      </c>
      <c r="B92" s="64" t="s">
        <v>57</v>
      </c>
      <c r="C92" s="104">
        <v>0.7</v>
      </c>
      <c r="D92" s="37"/>
      <c r="E92" s="37"/>
      <c r="F92" s="76"/>
      <c r="G92" s="37">
        <v>0.4</v>
      </c>
      <c r="H92" s="37">
        <v>0.4</v>
      </c>
      <c r="I92" s="73">
        <f t="shared" ref="I92:I93" si="35">+H92/G92</f>
        <v>1</v>
      </c>
      <c r="J92" s="37">
        <v>6.6600000000000006E-2</v>
      </c>
      <c r="K92" s="37">
        <v>6.6600000000000006E-2</v>
      </c>
      <c r="L92" s="37">
        <v>6.6600000000000006E-2</v>
      </c>
      <c r="M92" s="37">
        <v>6.6600000000000006E-2</v>
      </c>
      <c r="N92" s="37">
        <v>6.6600000000000006E-2</v>
      </c>
      <c r="O92" s="37">
        <v>6.6600000000000006E-2</v>
      </c>
      <c r="P92" s="37">
        <v>6.6600000000000006E-2</v>
      </c>
      <c r="Q92" s="37">
        <v>6.6600000000000006E-2</v>
      </c>
      <c r="R92" s="37">
        <v>6.6600000000000006E-2</v>
      </c>
      <c r="S92" s="75">
        <f t="shared" si="27"/>
        <v>0.99939999999999996</v>
      </c>
    </row>
    <row r="93" spans="1:21" ht="60" hidden="1" x14ac:dyDescent="0.25">
      <c r="A93" s="81" t="s">
        <v>345</v>
      </c>
      <c r="B93" s="64" t="s">
        <v>59</v>
      </c>
      <c r="C93" s="104">
        <v>0.3</v>
      </c>
      <c r="D93" s="37"/>
      <c r="E93" s="37"/>
      <c r="F93" s="76"/>
      <c r="G93" s="37"/>
      <c r="H93" s="42"/>
      <c r="I93" s="73" t="e">
        <f t="shared" si="35"/>
        <v>#DIV/0!</v>
      </c>
      <c r="J93" s="37"/>
      <c r="K93" s="37"/>
      <c r="L93" s="37">
        <v>1</v>
      </c>
      <c r="M93" s="37"/>
      <c r="N93" s="37"/>
      <c r="O93" s="37"/>
      <c r="P93" s="37"/>
      <c r="Q93" s="37"/>
      <c r="R93" s="37"/>
      <c r="S93" s="75">
        <f t="shared" si="27"/>
        <v>1</v>
      </c>
    </row>
    <row r="94" spans="1:21" hidden="1" x14ac:dyDescent="0.25">
      <c r="A94" s="81"/>
      <c r="B94" s="59"/>
      <c r="C94" s="90"/>
      <c r="D94" s="37"/>
      <c r="E94" s="37"/>
      <c r="F94" s="37"/>
      <c r="G94" s="37"/>
      <c r="H94" s="99"/>
      <c r="I94" s="37"/>
      <c r="J94" s="37"/>
      <c r="K94" s="37"/>
      <c r="L94" s="37"/>
      <c r="M94" s="37"/>
      <c r="N94" s="37"/>
      <c r="O94" s="37"/>
      <c r="P94" s="37"/>
      <c r="Q94" s="37"/>
      <c r="R94" s="37"/>
      <c r="S94" s="111"/>
    </row>
    <row r="95" spans="1:21" x14ac:dyDescent="0.25">
      <c r="A95" s="67"/>
      <c r="B95" s="102" t="s">
        <v>288</v>
      </c>
      <c r="C95" s="90"/>
      <c r="D95" s="216"/>
      <c r="E95" s="217"/>
      <c r="F95" s="217"/>
      <c r="G95" s="218"/>
      <c r="H95" s="218"/>
      <c r="I95" s="218"/>
      <c r="J95" s="218"/>
      <c r="K95" s="218"/>
      <c r="L95" s="218"/>
      <c r="M95" s="218"/>
      <c r="N95" s="218"/>
      <c r="O95" s="218"/>
      <c r="P95" s="218"/>
      <c r="Q95" s="218"/>
      <c r="R95" s="218"/>
      <c r="S95" s="219"/>
    </row>
    <row r="96" spans="1:21" x14ac:dyDescent="0.25">
      <c r="A96" s="213" t="s">
        <v>297</v>
      </c>
      <c r="B96" s="215"/>
      <c r="C96" s="103"/>
      <c r="D96" s="104">
        <f>+D79*$C$79+D81*$C$81+D85*$C$85+D91*$C$91</f>
        <v>0.12</v>
      </c>
      <c r="E96" s="104">
        <f t="shared" ref="E96" si="36">+E79*$C$79+E81*$C$81+E85*$C$85+E91*$C$91</f>
        <v>0.09</v>
      </c>
      <c r="F96" s="104">
        <f t="shared" ref="F96" si="37">+E96/D96</f>
        <v>0.75</v>
      </c>
      <c r="G96" s="104">
        <f t="shared" ref="G96:R96" si="38">+G79*$C$79+G81*$C$81+G85*$C$85+G91*$C$91</f>
        <v>0.27700000000000002</v>
      </c>
      <c r="H96" s="104">
        <f t="shared" si="38"/>
        <v>0.27700000000000002</v>
      </c>
      <c r="I96" s="83">
        <f>+H96/G96</f>
        <v>1</v>
      </c>
      <c r="J96" s="104">
        <f t="shared" si="38"/>
        <v>7.3459222222222217E-2</v>
      </c>
      <c r="K96" s="104">
        <f t="shared" si="38"/>
        <v>4.899047222222222E-2</v>
      </c>
      <c r="L96" s="104">
        <f t="shared" si="38"/>
        <v>0.10899047222222222</v>
      </c>
      <c r="M96" s="104">
        <f t="shared" si="38"/>
        <v>5.1490472222222222E-2</v>
      </c>
      <c r="N96" s="104">
        <f t="shared" si="38"/>
        <v>5.1490472222222222E-2</v>
      </c>
      <c r="O96" s="104">
        <f t="shared" si="38"/>
        <v>5.1490472222222222E-2</v>
      </c>
      <c r="P96" s="104">
        <f t="shared" si="38"/>
        <v>5.1490472222222222E-2</v>
      </c>
      <c r="Q96" s="104">
        <f t="shared" si="38"/>
        <v>5.1490472222222222E-2</v>
      </c>
      <c r="R96" s="104">
        <f t="shared" si="38"/>
        <v>7.3990472222222214E-2</v>
      </c>
      <c r="S96" s="75">
        <f>+D96+G96+J96+K96+L96+M96+N96+O96+P96+Q96+R96</f>
        <v>0.95988300000000015</v>
      </c>
    </row>
    <row r="97" spans="1:19" x14ac:dyDescent="0.25">
      <c r="H97" s="84"/>
    </row>
    <row r="98" spans="1:19" x14ac:dyDescent="0.25">
      <c r="H98" s="84"/>
    </row>
    <row r="99" spans="1:19" ht="18.75" x14ac:dyDescent="0.3">
      <c r="A99" s="192" t="s">
        <v>298</v>
      </c>
      <c r="B99" s="192"/>
      <c r="C99" s="192"/>
      <c r="D99" s="192"/>
      <c r="E99" s="192"/>
      <c r="F99" s="192"/>
      <c r="G99" s="192"/>
      <c r="H99" s="192"/>
      <c r="I99" s="192"/>
      <c r="J99" s="192"/>
      <c r="K99" s="192"/>
      <c r="L99" s="192"/>
      <c r="M99" s="192"/>
      <c r="N99" s="192"/>
      <c r="O99" s="192"/>
      <c r="P99" s="192"/>
      <c r="Q99" s="192"/>
      <c r="R99" s="192"/>
      <c r="S99" s="192"/>
    </row>
    <row r="100" spans="1:19" ht="18.75" x14ac:dyDescent="0.3">
      <c r="A100" s="192" t="s">
        <v>281</v>
      </c>
      <c r="B100" s="192"/>
      <c r="C100" s="192"/>
      <c r="D100" s="192"/>
      <c r="E100" s="192"/>
      <c r="F100" s="192"/>
      <c r="G100" s="192"/>
      <c r="H100" s="192"/>
      <c r="I100" s="192"/>
      <c r="J100" s="192"/>
      <c r="K100" s="192"/>
      <c r="L100" s="192"/>
      <c r="M100" s="192"/>
      <c r="N100" s="192"/>
      <c r="O100" s="192"/>
      <c r="P100" s="192"/>
      <c r="Q100" s="192"/>
      <c r="R100" s="192"/>
      <c r="S100" s="192"/>
    </row>
    <row r="101" spans="1:19" ht="18.75" x14ac:dyDescent="0.3">
      <c r="A101" s="192" t="s">
        <v>346</v>
      </c>
      <c r="B101" s="192"/>
      <c r="C101" s="192"/>
      <c r="D101" s="192"/>
      <c r="E101" s="192"/>
      <c r="F101" s="192"/>
      <c r="G101" s="192"/>
      <c r="H101" s="192"/>
      <c r="I101" s="192"/>
      <c r="J101" s="192"/>
      <c r="K101" s="192"/>
      <c r="L101" s="192"/>
      <c r="M101" s="192"/>
      <c r="N101" s="192"/>
      <c r="O101" s="192"/>
      <c r="P101" s="192"/>
      <c r="Q101" s="192"/>
      <c r="R101" s="192"/>
      <c r="S101" s="192"/>
    </row>
    <row r="102" spans="1:19" ht="18.75" x14ac:dyDescent="0.3">
      <c r="A102" s="192" t="s">
        <v>282</v>
      </c>
      <c r="B102" s="192"/>
      <c r="C102" s="192"/>
      <c r="D102" s="192"/>
      <c r="E102" s="192"/>
      <c r="F102" s="192"/>
      <c r="G102" s="192"/>
      <c r="H102" s="192"/>
      <c r="I102" s="192"/>
      <c r="J102" s="192"/>
      <c r="K102" s="192"/>
      <c r="L102" s="192"/>
      <c r="M102" s="192"/>
      <c r="N102" s="192"/>
      <c r="O102" s="192"/>
      <c r="P102" s="192"/>
      <c r="Q102" s="192"/>
      <c r="R102" s="192"/>
      <c r="S102" s="192"/>
    </row>
    <row r="103" spans="1:19" ht="18.75" x14ac:dyDescent="0.3">
      <c r="A103" s="192" t="s">
        <v>283</v>
      </c>
      <c r="B103" s="192"/>
      <c r="C103" s="192"/>
      <c r="D103" s="192"/>
      <c r="E103" s="192"/>
      <c r="F103" s="192"/>
      <c r="G103" s="192"/>
      <c r="H103" s="192"/>
      <c r="I103" s="192"/>
      <c r="J103" s="192"/>
      <c r="K103" s="192"/>
      <c r="L103" s="192"/>
      <c r="M103" s="192"/>
      <c r="N103" s="192"/>
      <c r="O103" s="192"/>
      <c r="P103" s="192"/>
      <c r="Q103" s="192"/>
      <c r="R103" s="192"/>
      <c r="S103" s="192"/>
    </row>
    <row r="104" spans="1:19" x14ac:dyDescent="0.25">
      <c r="A104" s="197" t="s">
        <v>300</v>
      </c>
      <c r="B104" s="197" t="s">
        <v>301</v>
      </c>
      <c r="C104" s="197" t="s">
        <v>284</v>
      </c>
      <c r="D104" s="213" t="s">
        <v>302</v>
      </c>
      <c r="E104" s="214"/>
      <c r="F104" s="214"/>
      <c r="G104" s="214"/>
      <c r="H104" s="214"/>
      <c r="I104" s="214"/>
      <c r="J104" s="214"/>
      <c r="K104" s="214"/>
      <c r="L104" s="214"/>
      <c r="M104" s="214"/>
      <c r="N104" s="214"/>
      <c r="O104" s="214"/>
      <c r="P104" s="214"/>
      <c r="Q104" s="214"/>
      <c r="R104" s="214"/>
      <c r="S104" s="215"/>
    </row>
    <row r="105" spans="1:19" x14ac:dyDescent="0.25">
      <c r="A105" s="198" t="s">
        <v>300</v>
      </c>
      <c r="B105" s="198"/>
      <c r="C105" s="198" t="s">
        <v>284</v>
      </c>
      <c r="D105" s="69">
        <v>2012</v>
      </c>
      <c r="E105" s="69" t="s">
        <v>286</v>
      </c>
      <c r="F105" s="69" t="s">
        <v>287</v>
      </c>
      <c r="G105" s="69">
        <v>2013</v>
      </c>
      <c r="H105" s="69" t="s">
        <v>286</v>
      </c>
      <c r="I105" s="69" t="s">
        <v>287</v>
      </c>
      <c r="J105" s="69">
        <v>2014</v>
      </c>
      <c r="K105" s="69">
        <v>2015</v>
      </c>
      <c r="L105" s="69">
        <v>2016</v>
      </c>
      <c r="M105" s="69">
        <v>2017</v>
      </c>
      <c r="N105" s="69">
        <v>2018</v>
      </c>
      <c r="O105" s="69">
        <v>2019</v>
      </c>
      <c r="P105" s="69">
        <v>2020</v>
      </c>
      <c r="Q105" s="69">
        <v>2021</v>
      </c>
      <c r="R105" s="69">
        <v>2022</v>
      </c>
      <c r="S105" s="69" t="s">
        <v>288</v>
      </c>
    </row>
    <row r="106" spans="1:19" ht="30" x14ac:dyDescent="0.25">
      <c r="A106" s="85"/>
      <c r="B106" s="110" t="s">
        <v>347</v>
      </c>
      <c r="C106" s="107">
        <v>0.25</v>
      </c>
      <c r="D106" s="76">
        <f>+D107*$C$107+D108*$C$108+D109*$C$109</f>
        <v>0</v>
      </c>
      <c r="E106" s="76">
        <f>+E107*$C$107+E108*$C$108+E109*$C$109</f>
        <v>0</v>
      </c>
      <c r="F106" s="76"/>
      <c r="G106" s="76">
        <f t="shared" ref="G106:R106" si="39">+G107*$C$107+G108*$C$108+G109*$C$109</f>
        <v>0.495</v>
      </c>
      <c r="H106" s="76">
        <f t="shared" si="39"/>
        <v>0</v>
      </c>
      <c r="I106" s="76">
        <f>+H106/G106</f>
        <v>0</v>
      </c>
      <c r="J106" s="76">
        <f t="shared" si="39"/>
        <v>5.6111111111111112E-2</v>
      </c>
      <c r="K106" s="76">
        <f t="shared" si="39"/>
        <v>5.6111111111111112E-2</v>
      </c>
      <c r="L106" s="76">
        <f t="shared" si="39"/>
        <v>5.6111111111111112E-2</v>
      </c>
      <c r="M106" s="76">
        <f t="shared" si="39"/>
        <v>5.6111111111111112E-2</v>
      </c>
      <c r="N106" s="76">
        <f t="shared" si="39"/>
        <v>5.6111111111111112E-2</v>
      </c>
      <c r="O106" s="76">
        <f t="shared" si="39"/>
        <v>5.6111111111111112E-2</v>
      </c>
      <c r="P106" s="76">
        <f t="shared" si="39"/>
        <v>5.6111111111111112E-2</v>
      </c>
      <c r="Q106" s="76">
        <f t="shared" si="39"/>
        <v>5.6111111111111112E-2</v>
      </c>
      <c r="R106" s="76">
        <f t="shared" si="39"/>
        <v>5.6111111111111112E-2</v>
      </c>
      <c r="S106" s="75">
        <f t="shared" ref="S106:S120" si="40">+D106+G106+J106+K106+L106+M106+N106+O106+P106+Q106+R106</f>
        <v>1</v>
      </c>
    </row>
    <row r="107" spans="1:19" ht="45" x14ac:dyDescent="0.25">
      <c r="A107" s="81" t="s">
        <v>348</v>
      </c>
      <c r="B107" s="64" t="s">
        <v>192</v>
      </c>
      <c r="C107" s="90">
        <v>0.33</v>
      </c>
      <c r="D107" s="37"/>
      <c r="E107" s="37"/>
      <c r="F107" s="76"/>
      <c r="G107" s="37">
        <v>0.5</v>
      </c>
      <c r="H107" s="42">
        <v>0</v>
      </c>
      <c r="I107" s="73">
        <f t="shared" ref="I107:I109" si="41">+H107/G107</f>
        <v>0</v>
      </c>
      <c r="J107" s="37">
        <v>5.5555555555555552E-2</v>
      </c>
      <c r="K107" s="37">
        <v>5.5555555555555552E-2</v>
      </c>
      <c r="L107" s="37">
        <v>5.5555555555555552E-2</v>
      </c>
      <c r="M107" s="37">
        <v>5.5555555555555552E-2</v>
      </c>
      <c r="N107" s="37">
        <v>5.5555555555555552E-2</v>
      </c>
      <c r="O107" s="37">
        <v>5.5555555555555552E-2</v>
      </c>
      <c r="P107" s="37">
        <v>5.5555555555555552E-2</v>
      </c>
      <c r="Q107" s="37">
        <v>5.5555555555555552E-2</v>
      </c>
      <c r="R107" s="37">
        <v>5.5555555555555552E-2</v>
      </c>
      <c r="S107" s="75">
        <f t="shared" si="40"/>
        <v>1.0000000000000002</v>
      </c>
    </row>
    <row r="108" spans="1:19" ht="45" x14ac:dyDescent="0.25">
      <c r="A108" s="81" t="s">
        <v>349</v>
      </c>
      <c r="B108" s="64" t="s">
        <v>197</v>
      </c>
      <c r="C108" s="90">
        <v>0.33</v>
      </c>
      <c r="D108" s="37"/>
      <c r="E108" s="37"/>
      <c r="F108" s="76"/>
      <c r="G108" s="37">
        <v>1</v>
      </c>
      <c r="H108" s="42">
        <v>0</v>
      </c>
      <c r="I108" s="73">
        <f t="shared" si="41"/>
        <v>0</v>
      </c>
      <c r="J108" s="37"/>
      <c r="K108" s="37"/>
      <c r="L108" s="37"/>
      <c r="M108" s="37"/>
      <c r="N108" s="37"/>
      <c r="O108" s="37"/>
      <c r="P108" s="37"/>
      <c r="Q108" s="37"/>
      <c r="R108" s="37"/>
      <c r="S108" s="75">
        <f t="shared" si="40"/>
        <v>1</v>
      </c>
    </row>
    <row r="109" spans="1:19" ht="45" hidden="1" x14ac:dyDescent="0.25">
      <c r="A109" s="81" t="s">
        <v>350</v>
      </c>
      <c r="B109" s="64" t="s">
        <v>200</v>
      </c>
      <c r="C109" s="90">
        <v>0.34</v>
      </c>
      <c r="D109" s="37"/>
      <c r="E109" s="37"/>
      <c r="F109" s="76"/>
      <c r="G109" s="37"/>
      <c r="H109" s="42"/>
      <c r="I109" s="73" t="e">
        <f t="shared" si="41"/>
        <v>#DIV/0!</v>
      </c>
      <c r="J109" s="37">
        <v>0.1111111111111111</v>
      </c>
      <c r="K109" s="37">
        <v>0.1111111111111111</v>
      </c>
      <c r="L109" s="37">
        <v>0.1111111111111111</v>
      </c>
      <c r="M109" s="37">
        <v>0.1111111111111111</v>
      </c>
      <c r="N109" s="37">
        <v>0.1111111111111111</v>
      </c>
      <c r="O109" s="37">
        <v>0.1111111111111111</v>
      </c>
      <c r="P109" s="37">
        <v>0.1111111111111111</v>
      </c>
      <c r="Q109" s="37">
        <v>0.1111111111111111</v>
      </c>
      <c r="R109" s="37">
        <v>0.1111111111111111</v>
      </c>
      <c r="S109" s="75">
        <f t="shared" si="40"/>
        <v>1.0000000000000002</v>
      </c>
    </row>
    <row r="110" spans="1:19" ht="30" x14ac:dyDescent="0.25">
      <c r="A110" s="85"/>
      <c r="B110" s="110" t="s">
        <v>351</v>
      </c>
      <c r="C110" s="107">
        <v>0.25</v>
      </c>
      <c r="D110" s="76">
        <f>+D111*$C$111+D112*$C$112+D113*$C$113+D114*$C$114</f>
        <v>0.25</v>
      </c>
      <c r="E110" s="76">
        <f>+E111*$C$111+E112*$C$112+E113*$C$113+E114*$C$114</f>
        <v>2.2727272727272728E-2</v>
      </c>
      <c r="F110" s="76">
        <f t="shared" ref="F110" si="42">+E110/D110</f>
        <v>9.0909090909090912E-2</v>
      </c>
      <c r="G110" s="76">
        <f t="shared" ref="G110:R110" si="43">+G111*$C$111+G112*$C$112+G113*$C$113+G114*$C$114</f>
        <v>0.125</v>
      </c>
      <c r="H110" s="76">
        <f t="shared" si="43"/>
        <v>0.125</v>
      </c>
      <c r="I110" s="76">
        <f>+H110/G110</f>
        <v>1</v>
      </c>
      <c r="J110" s="76">
        <f t="shared" si="43"/>
        <v>1.3888888888888888E-2</v>
      </c>
      <c r="K110" s="76">
        <f t="shared" si="43"/>
        <v>0.2638888888888889</v>
      </c>
      <c r="L110" s="76">
        <f t="shared" si="43"/>
        <v>0.1138888888888889</v>
      </c>
      <c r="M110" s="76">
        <f t="shared" si="43"/>
        <v>3.888888888888889E-2</v>
      </c>
      <c r="N110" s="76">
        <f t="shared" si="43"/>
        <v>3.888888888888889E-2</v>
      </c>
      <c r="O110" s="76">
        <f t="shared" si="43"/>
        <v>3.888888888888889E-2</v>
      </c>
      <c r="P110" s="76">
        <f t="shared" si="43"/>
        <v>3.888888888888889E-2</v>
      </c>
      <c r="Q110" s="76">
        <f t="shared" si="43"/>
        <v>3.888888888888889E-2</v>
      </c>
      <c r="R110" s="76">
        <f t="shared" si="43"/>
        <v>3.888888888888889E-2</v>
      </c>
      <c r="S110" s="75">
        <f t="shared" si="40"/>
        <v>0.99999999999999989</v>
      </c>
    </row>
    <row r="111" spans="1:19" ht="45" x14ac:dyDescent="0.25">
      <c r="A111" s="88" t="s">
        <v>352</v>
      </c>
      <c r="B111" s="64" t="s">
        <v>203</v>
      </c>
      <c r="C111" s="90">
        <v>0.25</v>
      </c>
      <c r="D111" s="37"/>
      <c r="E111" s="37"/>
      <c r="F111" s="76"/>
      <c r="G111" s="37">
        <v>0.5</v>
      </c>
      <c r="H111" s="37">
        <v>0.5</v>
      </c>
      <c r="I111" s="73">
        <f t="shared" ref="I111:I114" si="44">+H111/G111</f>
        <v>1</v>
      </c>
      <c r="J111" s="37">
        <v>5.5555555555555552E-2</v>
      </c>
      <c r="K111" s="37">
        <v>5.5555555555555552E-2</v>
      </c>
      <c r="L111" s="37">
        <v>5.5555555555555552E-2</v>
      </c>
      <c r="M111" s="37">
        <v>5.5555555555555552E-2</v>
      </c>
      <c r="N111" s="37">
        <v>5.5555555555555552E-2</v>
      </c>
      <c r="O111" s="37">
        <v>5.5555555555555552E-2</v>
      </c>
      <c r="P111" s="37">
        <v>5.5555555555555552E-2</v>
      </c>
      <c r="Q111" s="37">
        <v>5.5555555555555552E-2</v>
      </c>
      <c r="R111" s="37">
        <v>5.5555555555555552E-2</v>
      </c>
      <c r="S111" s="75">
        <f t="shared" si="40"/>
        <v>1.0000000000000002</v>
      </c>
    </row>
    <row r="112" spans="1:19" ht="75" hidden="1" x14ac:dyDescent="0.25">
      <c r="A112" s="88" t="s">
        <v>353</v>
      </c>
      <c r="B112" s="89" t="s">
        <v>206</v>
      </c>
      <c r="C112" s="90">
        <v>0.25</v>
      </c>
      <c r="D112" s="37"/>
      <c r="E112" s="37"/>
      <c r="F112" s="76"/>
      <c r="G112" s="37"/>
      <c r="H112" s="42"/>
      <c r="I112" s="73" t="e">
        <f t="shared" si="44"/>
        <v>#DIV/0!</v>
      </c>
      <c r="J112" s="37"/>
      <c r="K112" s="37"/>
      <c r="L112" s="91">
        <v>0.4</v>
      </c>
      <c r="M112" s="91">
        <v>0.1</v>
      </c>
      <c r="N112" s="91">
        <v>0.1</v>
      </c>
      <c r="O112" s="91">
        <v>0.1</v>
      </c>
      <c r="P112" s="91">
        <v>0.1</v>
      </c>
      <c r="Q112" s="91">
        <v>0.1</v>
      </c>
      <c r="R112" s="91">
        <v>0.1</v>
      </c>
      <c r="S112" s="75">
        <f t="shared" si="40"/>
        <v>0.99999999999999989</v>
      </c>
    </row>
    <row r="113" spans="1:19" ht="45" hidden="1" x14ac:dyDescent="0.25">
      <c r="A113" s="81" t="s">
        <v>354</v>
      </c>
      <c r="B113" s="64" t="s">
        <v>210</v>
      </c>
      <c r="C113" s="90">
        <v>0.25</v>
      </c>
      <c r="D113" s="37"/>
      <c r="E113" s="37"/>
      <c r="F113" s="76"/>
      <c r="G113" s="37"/>
      <c r="H113" s="42"/>
      <c r="I113" s="73" t="e">
        <f t="shared" si="44"/>
        <v>#DIV/0!</v>
      </c>
      <c r="J113" s="37"/>
      <c r="K113" s="91">
        <v>1</v>
      </c>
      <c r="L113" s="37"/>
      <c r="M113" s="37"/>
      <c r="N113" s="37"/>
      <c r="O113" s="37"/>
      <c r="P113" s="37"/>
      <c r="Q113" s="37"/>
      <c r="R113" s="37"/>
      <c r="S113" s="75">
        <f t="shared" si="40"/>
        <v>1</v>
      </c>
    </row>
    <row r="114" spans="1:19" ht="45" hidden="1" x14ac:dyDescent="0.25">
      <c r="A114" s="81" t="s">
        <v>355</v>
      </c>
      <c r="B114" s="89" t="s">
        <v>356</v>
      </c>
      <c r="C114" s="90">
        <v>0.25</v>
      </c>
      <c r="D114" s="91">
        <v>1</v>
      </c>
      <c r="E114" s="37">
        <v>9.0909090909090912E-2</v>
      </c>
      <c r="F114" s="76">
        <f t="shared" ref="F114:F120" si="45">+E114/D114</f>
        <v>9.0909090909090912E-2</v>
      </c>
      <c r="G114" s="37"/>
      <c r="H114" s="42"/>
      <c r="I114" s="73" t="e">
        <f t="shared" si="44"/>
        <v>#DIV/0!</v>
      </c>
      <c r="J114" s="37"/>
      <c r="K114" s="37"/>
      <c r="L114" s="37"/>
      <c r="M114" s="37"/>
      <c r="N114" s="37"/>
      <c r="O114" s="37"/>
      <c r="P114" s="37"/>
      <c r="Q114" s="37"/>
      <c r="R114" s="37"/>
      <c r="S114" s="75">
        <f t="shared" si="40"/>
        <v>1</v>
      </c>
    </row>
    <row r="115" spans="1:19" ht="30" x14ac:dyDescent="0.25">
      <c r="A115" s="112"/>
      <c r="B115" s="113" t="s">
        <v>357</v>
      </c>
      <c r="C115" s="114">
        <v>0.25</v>
      </c>
      <c r="D115" s="115"/>
      <c r="E115" s="115"/>
      <c r="F115" s="115"/>
      <c r="G115" s="115"/>
      <c r="H115" s="115"/>
      <c r="I115" s="115"/>
      <c r="J115" s="115"/>
      <c r="K115" s="115"/>
      <c r="L115" s="115">
        <f>+L116*$C$116</f>
        <v>0.5</v>
      </c>
      <c r="M115" s="115">
        <f t="shared" ref="M115:R115" si="46">+M116*$C$116</f>
        <v>8.3333333333333343E-2</v>
      </c>
      <c r="N115" s="115">
        <f t="shared" si="46"/>
        <v>8.3333333333333343E-2</v>
      </c>
      <c r="O115" s="115">
        <f t="shared" si="46"/>
        <v>8.3333333333333343E-2</v>
      </c>
      <c r="P115" s="115">
        <f t="shared" si="46"/>
        <v>8.3333333333333343E-2</v>
      </c>
      <c r="Q115" s="115">
        <f t="shared" si="46"/>
        <v>8.3333333333333343E-2</v>
      </c>
      <c r="R115" s="115">
        <f t="shared" si="46"/>
        <v>8.3333333333333343E-2</v>
      </c>
      <c r="S115" s="75">
        <f t="shared" si="40"/>
        <v>1.0000000000000002</v>
      </c>
    </row>
    <row r="116" spans="1:19" ht="60" hidden="1" x14ac:dyDescent="0.25">
      <c r="A116" s="81" t="s">
        <v>358</v>
      </c>
      <c r="B116" s="64" t="s">
        <v>222</v>
      </c>
      <c r="C116" s="90">
        <v>1</v>
      </c>
      <c r="D116" s="37"/>
      <c r="E116" s="37"/>
      <c r="F116" s="76"/>
      <c r="G116" s="37"/>
      <c r="H116" s="42"/>
      <c r="I116" s="73" t="e">
        <f>+H116/G116</f>
        <v>#DIV/0!</v>
      </c>
      <c r="J116" s="37"/>
      <c r="K116" s="37"/>
      <c r="L116" s="37">
        <v>0.5</v>
      </c>
      <c r="M116" s="37">
        <v>8.3333333333333343E-2</v>
      </c>
      <c r="N116" s="37">
        <v>8.3333333333333343E-2</v>
      </c>
      <c r="O116" s="37">
        <v>8.3333333333333343E-2</v>
      </c>
      <c r="P116" s="37">
        <v>8.3333333333333343E-2</v>
      </c>
      <c r="Q116" s="37">
        <v>8.3333333333333343E-2</v>
      </c>
      <c r="R116" s="37">
        <v>8.3333333333333343E-2</v>
      </c>
      <c r="S116" s="75">
        <f t="shared" si="40"/>
        <v>1.0000000000000002</v>
      </c>
    </row>
    <row r="117" spans="1:19" ht="45" x14ac:dyDescent="0.25">
      <c r="A117" s="112"/>
      <c r="B117" s="113" t="s">
        <v>359</v>
      </c>
      <c r="C117" s="90">
        <v>0.25</v>
      </c>
      <c r="D117" s="116">
        <f>+D118*$C$118+D119*$C$119+D120*$C$120</f>
        <v>0.2</v>
      </c>
      <c r="E117" s="116">
        <f>+E118*$C$118+E119*$C$119+E120*$C$120</f>
        <v>0.14900000000000002</v>
      </c>
      <c r="F117" s="76">
        <f t="shared" si="45"/>
        <v>0.74500000000000011</v>
      </c>
      <c r="G117" s="115">
        <f t="shared" ref="G117:L117" si="47">+G118*$C$118+G119*$C$119+G120*$C$120</f>
        <v>0.2</v>
      </c>
      <c r="H117" s="115">
        <f t="shared" si="47"/>
        <v>0.16304000000000002</v>
      </c>
      <c r="I117" s="76">
        <f>+H117/G117</f>
        <v>0.81520000000000004</v>
      </c>
      <c r="J117" s="115">
        <f t="shared" si="47"/>
        <v>0.2</v>
      </c>
      <c r="K117" s="115">
        <f t="shared" si="47"/>
        <v>0.2</v>
      </c>
      <c r="L117" s="115">
        <f t="shared" si="47"/>
        <v>0.2</v>
      </c>
      <c r="M117" s="115"/>
      <c r="N117" s="115"/>
      <c r="O117" s="115"/>
      <c r="P117" s="115"/>
      <c r="Q117" s="115"/>
      <c r="R117" s="115"/>
      <c r="S117" s="75">
        <f t="shared" si="40"/>
        <v>1</v>
      </c>
    </row>
    <row r="118" spans="1:19" ht="45" x14ac:dyDescent="0.25">
      <c r="A118" s="92" t="s">
        <v>360</v>
      </c>
      <c r="B118" s="64" t="s">
        <v>214</v>
      </c>
      <c r="C118" s="90">
        <v>0.33</v>
      </c>
      <c r="D118" s="37">
        <v>0.2</v>
      </c>
      <c r="E118" s="37">
        <v>0.2</v>
      </c>
      <c r="F118" s="76">
        <f t="shared" si="45"/>
        <v>1</v>
      </c>
      <c r="G118" s="37">
        <v>0.2</v>
      </c>
      <c r="H118" s="42">
        <f>+G118*0.44</f>
        <v>8.8000000000000009E-2</v>
      </c>
      <c r="I118" s="73">
        <f t="shared" ref="I118:I120" si="48">+H118/G118</f>
        <v>0.44</v>
      </c>
      <c r="J118" s="37">
        <v>0.2</v>
      </c>
      <c r="K118" s="37">
        <v>0.2</v>
      </c>
      <c r="L118" s="37">
        <v>0.2</v>
      </c>
      <c r="M118" s="37"/>
      <c r="N118" s="37"/>
      <c r="O118" s="37"/>
      <c r="P118" s="37"/>
      <c r="Q118" s="37"/>
      <c r="R118" s="37"/>
      <c r="S118" s="75">
        <f t="shared" si="40"/>
        <v>1</v>
      </c>
    </row>
    <row r="119" spans="1:19" ht="45" x14ac:dyDescent="0.25">
      <c r="A119" s="92" t="s">
        <v>361</v>
      </c>
      <c r="B119" s="64" t="s">
        <v>217</v>
      </c>
      <c r="C119" s="90">
        <v>0.33</v>
      </c>
      <c r="D119" s="37">
        <v>0.2</v>
      </c>
      <c r="E119" s="37">
        <v>0.2</v>
      </c>
      <c r="F119" s="76">
        <f t="shared" si="45"/>
        <v>1</v>
      </c>
      <c r="G119" s="37">
        <v>0.2</v>
      </c>
      <c r="H119" s="37">
        <v>0.2</v>
      </c>
      <c r="I119" s="73">
        <f t="shared" si="48"/>
        <v>1</v>
      </c>
      <c r="J119" s="37">
        <v>0.2</v>
      </c>
      <c r="K119" s="37">
        <v>0.2</v>
      </c>
      <c r="L119" s="37">
        <v>0.2</v>
      </c>
      <c r="M119" s="37"/>
      <c r="N119" s="37"/>
      <c r="O119" s="37"/>
      <c r="P119" s="37"/>
      <c r="Q119" s="37"/>
      <c r="R119" s="37"/>
      <c r="S119" s="75">
        <f t="shared" si="40"/>
        <v>1</v>
      </c>
    </row>
    <row r="120" spans="1:19" ht="45" x14ac:dyDescent="0.25">
      <c r="A120" s="81" t="s">
        <v>362</v>
      </c>
      <c r="B120" s="89" t="s">
        <v>219</v>
      </c>
      <c r="C120" s="90">
        <v>0.34</v>
      </c>
      <c r="D120" s="37">
        <v>0.2</v>
      </c>
      <c r="E120" s="37">
        <v>0.05</v>
      </c>
      <c r="F120" s="76">
        <f t="shared" si="45"/>
        <v>0.25</v>
      </c>
      <c r="G120" s="37">
        <v>0.2</v>
      </c>
      <c r="H120" s="37">
        <v>0.2</v>
      </c>
      <c r="I120" s="73">
        <f t="shared" si="48"/>
        <v>1</v>
      </c>
      <c r="J120" s="37">
        <v>0.2</v>
      </c>
      <c r="K120" s="37">
        <v>0.2</v>
      </c>
      <c r="L120" s="37">
        <v>0.2</v>
      </c>
      <c r="M120" s="37"/>
      <c r="N120" s="37"/>
      <c r="O120" s="37"/>
      <c r="P120" s="37"/>
      <c r="Q120" s="37"/>
      <c r="R120" s="37"/>
      <c r="S120" s="75">
        <f t="shared" si="40"/>
        <v>1</v>
      </c>
    </row>
    <row r="121" spans="1:19" hidden="1" x14ac:dyDescent="0.25">
      <c r="A121" s="81"/>
      <c r="B121" s="88"/>
      <c r="C121" s="90"/>
      <c r="D121" s="37"/>
      <c r="E121" s="37"/>
      <c r="F121" s="37"/>
      <c r="G121" s="37"/>
      <c r="H121" s="99"/>
      <c r="I121" s="37"/>
      <c r="J121" s="37"/>
      <c r="K121" s="37"/>
      <c r="L121" s="37"/>
      <c r="M121" s="37"/>
      <c r="N121" s="37"/>
      <c r="O121" s="37"/>
      <c r="P121" s="37"/>
      <c r="Q121" s="37"/>
      <c r="R121" s="37"/>
      <c r="S121" s="90">
        <f t="shared" ref="S121:S140" si="49">SUM(D121:R121)</f>
        <v>0</v>
      </c>
    </row>
    <row r="122" spans="1:19" hidden="1" x14ac:dyDescent="0.25">
      <c r="A122" s="81"/>
      <c r="B122" s="117"/>
      <c r="C122" s="90"/>
      <c r="D122" s="37"/>
      <c r="E122" s="37"/>
      <c r="F122" s="37"/>
      <c r="G122" s="37"/>
      <c r="H122" s="99"/>
      <c r="I122" s="37"/>
      <c r="J122" s="37"/>
      <c r="K122" s="37"/>
      <c r="L122" s="37"/>
      <c r="M122" s="37"/>
      <c r="N122" s="37"/>
      <c r="O122" s="37"/>
      <c r="P122" s="37"/>
      <c r="Q122" s="37"/>
      <c r="R122" s="37"/>
      <c r="S122" s="90">
        <f t="shared" si="49"/>
        <v>0</v>
      </c>
    </row>
    <row r="123" spans="1:19" hidden="1" x14ac:dyDescent="0.25">
      <c r="A123" s="81"/>
      <c r="B123" s="117"/>
      <c r="C123" s="90"/>
      <c r="D123" s="37"/>
      <c r="E123" s="37"/>
      <c r="F123" s="37"/>
      <c r="G123" s="37"/>
      <c r="H123" s="99"/>
      <c r="I123" s="37"/>
      <c r="J123" s="37"/>
      <c r="K123" s="37"/>
      <c r="L123" s="37"/>
      <c r="M123" s="37"/>
      <c r="N123" s="37"/>
      <c r="O123" s="37"/>
      <c r="P123" s="37"/>
      <c r="Q123" s="37"/>
      <c r="R123" s="37"/>
      <c r="S123" s="90">
        <f t="shared" si="49"/>
        <v>0</v>
      </c>
    </row>
    <row r="124" spans="1:19" hidden="1" x14ac:dyDescent="0.25">
      <c r="A124" s="81"/>
      <c r="B124" s="117"/>
      <c r="C124" s="90"/>
      <c r="D124" s="37"/>
      <c r="E124" s="37"/>
      <c r="F124" s="37"/>
      <c r="G124" s="37"/>
      <c r="H124" s="99"/>
      <c r="I124" s="37"/>
      <c r="J124" s="37"/>
      <c r="K124" s="37"/>
      <c r="L124" s="37"/>
      <c r="M124" s="37"/>
      <c r="N124" s="37"/>
      <c r="O124" s="37"/>
      <c r="P124" s="37"/>
      <c r="Q124" s="37"/>
      <c r="R124" s="37"/>
      <c r="S124" s="90">
        <f t="shared" si="49"/>
        <v>0</v>
      </c>
    </row>
    <row r="125" spans="1:19" hidden="1" x14ac:dyDescent="0.25">
      <c r="A125" s="81"/>
      <c r="B125" s="117"/>
      <c r="C125" s="90"/>
      <c r="D125" s="37"/>
      <c r="E125" s="37"/>
      <c r="F125" s="37"/>
      <c r="G125" s="37"/>
      <c r="H125" s="99"/>
      <c r="I125" s="37"/>
      <c r="J125" s="37"/>
      <c r="K125" s="37"/>
      <c r="L125" s="37"/>
      <c r="M125" s="37"/>
      <c r="N125" s="37"/>
      <c r="O125" s="37"/>
      <c r="P125" s="37"/>
      <c r="Q125" s="37"/>
      <c r="R125" s="37"/>
      <c r="S125" s="90">
        <f t="shared" si="49"/>
        <v>0</v>
      </c>
    </row>
    <row r="126" spans="1:19" hidden="1" x14ac:dyDescent="0.25">
      <c r="A126" s="81"/>
      <c r="B126" s="117"/>
      <c r="C126" s="90"/>
      <c r="D126" s="37"/>
      <c r="E126" s="37"/>
      <c r="F126" s="37"/>
      <c r="G126" s="37"/>
      <c r="H126" s="99"/>
      <c r="I126" s="37"/>
      <c r="J126" s="37"/>
      <c r="K126" s="37"/>
      <c r="L126" s="37"/>
      <c r="M126" s="37"/>
      <c r="N126" s="37"/>
      <c r="O126" s="37"/>
      <c r="P126" s="37"/>
      <c r="Q126" s="37"/>
      <c r="R126" s="37"/>
      <c r="S126" s="90">
        <f t="shared" si="49"/>
        <v>0</v>
      </c>
    </row>
    <row r="127" spans="1:19" hidden="1" x14ac:dyDescent="0.25">
      <c r="A127" s="81"/>
      <c r="B127" s="117"/>
      <c r="C127" s="90"/>
      <c r="D127" s="37"/>
      <c r="E127" s="37"/>
      <c r="F127" s="37"/>
      <c r="G127" s="37"/>
      <c r="H127" s="99"/>
      <c r="I127" s="37"/>
      <c r="J127" s="37"/>
      <c r="K127" s="37"/>
      <c r="L127" s="37"/>
      <c r="M127" s="37"/>
      <c r="N127" s="37"/>
      <c r="O127" s="37"/>
      <c r="P127" s="37"/>
      <c r="Q127" s="37"/>
      <c r="R127" s="37"/>
      <c r="S127" s="90">
        <f t="shared" si="49"/>
        <v>0</v>
      </c>
    </row>
    <row r="128" spans="1:19" hidden="1" x14ac:dyDescent="0.25">
      <c r="A128" s="81"/>
      <c r="B128" s="117"/>
      <c r="C128" s="90"/>
      <c r="D128" s="37"/>
      <c r="E128" s="37"/>
      <c r="F128" s="37"/>
      <c r="G128" s="37"/>
      <c r="H128" s="99"/>
      <c r="I128" s="37"/>
      <c r="J128" s="37"/>
      <c r="K128" s="37"/>
      <c r="L128" s="37"/>
      <c r="M128" s="37"/>
      <c r="N128" s="37"/>
      <c r="O128" s="37"/>
      <c r="P128" s="37"/>
      <c r="Q128" s="37"/>
      <c r="R128" s="37"/>
      <c r="S128" s="90">
        <f t="shared" si="49"/>
        <v>0</v>
      </c>
    </row>
    <row r="129" spans="1:19" hidden="1" x14ac:dyDescent="0.25">
      <c r="A129" s="81"/>
      <c r="B129" s="117"/>
      <c r="C129" s="90"/>
      <c r="D129" s="37"/>
      <c r="E129" s="37"/>
      <c r="F129" s="37"/>
      <c r="G129" s="37"/>
      <c r="H129" s="99"/>
      <c r="I129" s="37"/>
      <c r="J129" s="37"/>
      <c r="K129" s="37"/>
      <c r="L129" s="37"/>
      <c r="M129" s="37"/>
      <c r="N129" s="37"/>
      <c r="O129" s="37"/>
      <c r="P129" s="37"/>
      <c r="Q129" s="37"/>
      <c r="R129" s="37"/>
      <c r="S129" s="90">
        <f t="shared" si="49"/>
        <v>0</v>
      </c>
    </row>
    <row r="130" spans="1:19" hidden="1" x14ac:dyDescent="0.25">
      <c r="A130" s="81"/>
      <c r="B130" s="117"/>
      <c r="C130" s="90"/>
      <c r="D130" s="37"/>
      <c r="E130" s="37"/>
      <c r="F130" s="37"/>
      <c r="G130" s="37"/>
      <c r="H130" s="99"/>
      <c r="I130" s="37"/>
      <c r="J130" s="37"/>
      <c r="K130" s="37"/>
      <c r="L130" s="37"/>
      <c r="M130" s="37"/>
      <c r="N130" s="37"/>
      <c r="O130" s="37"/>
      <c r="P130" s="37"/>
      <c r="Q130" s="37"/>
      <c r="R130" s="37"/>
      <c r="S130" s="90">
        <f t="shared" si="49"/>
        <v>0</v>
      </c>
    </row>
    <row r="131" spans="1:19" hidden="1" x14ac:dyDescent="0.25">
      <c r="A131" s="81"/>
      <c r="B131" s="117"/>
      <c r="C131" s="90"/>
      <c r="D131" s="37"/>
      <c r="E131" s="37"/>
      <c r="F131" s="37"/>
      <c r="G131" s="37"/>
      <c r="H131" s="99"/>
      <c r="I131" s="37"/>
      <c r="J131" s="37"/>
      <c r="K131" s="37"/>
      <c r="L131" s="37"/>
      <c r="M131" s="37"/>
      <c r="N131" s="37"/>
      <c r="O131" s="37"/>
      <c r="P131" s="37"/>
      <c r="Q131" s="37"/>
      <c r="R131" s="37"/>
      <c r="S131" s="90">
        <f t="shared" si="49"/>
        <v>0</v>
      </c>
    </row>
    <row r="132" spans="1:19" hidden="1" x14ac:dyDescent="0.25">
      <c r="A132" s="81"/>
      <c r="B132" s="117"/>
      <c r="C132" s="90"/>
      <c r="D132" s="37"/>
      <c r="E132" s="37"/>
      <c r="F132" s="37"/>
      <c r="G132" s="37"/>
      <c r="H132" s="99"/>
      <c r="I132" s="37"/>
      <c r="J132" s="37"/>
      <c r="K132" s="37"/>
      <c r="L132" s="37"/>
      <c r="M132" s="37"/>
      <c r="N132" s="37"/>
      <c r="O132" s="37"/>
      <c r="P132" s="37"/>
      <c r="Q132" s="37"/>
      <c r="R132" s="37"/>
      <c r="S132" s="90">
        <f t="shared" si="49"/>
        <v>0</v>
      </c>
    </row>
    <row r="133" spans="1:19" hidden="1" x14ac:dyDescent="0.25">
      <c r="A133" s="81"/>
      <c r="B133" s="117"/>
      <c r="C133" s="90"/>
      <c r="D133" s="37"/>
      <c r="E133" s="37"/>
      <c r="F133" s="37"/>
      <c r="G133" s="37"/>
      <c r="H133" s="99"/>
      <c r="I133" s="37"/>
      <c r="J133" s="37"/>
      <c r="K133" s="37"/>
      <c r="L133" s="37"/>
      <c r="M133" s="37"/>
      <c r="N133" s="37"/>
      <c r="O133" s="37"/>
      <c r="P133" s="37"/>
      <c r="Q133" s="37"/>
      <c r="R133" s="37"/>
      <c r="S133" s="90">
        <f t="shared" si="49"/>
        <v>0</v>
      </c>
    </row>
    <row r="134" spans="1:19" hidden="1" x14ac:dyDescent="0.25">
      <c r="A134" s="81"/>
      <c r="B134" s="117"/>
      <c r="C134" s="90"/>
      <c r="D134" s="37"/>
      <c r="E134" s="37"/>
      <c r="F134" s="37"/>
      <c r="G134" s="37"/>
      <c r="H134" s="99"/>
      <c r="I134" s="37"/>
      <c r="J134" s="37"/>
      <c r="K134" s="37"/>
      <c r="L134" s="37"/>
      <c r="M134" s="37"/>
      <c r="N134" s="37"/>
      <c r="O134" s="37"/>
      <c r="P134" s="37"/>
      <c r="Q134" s="37"/>
      <c r="R134" s="37"/>
      <c r="S134" s="90">
        <f t="shared" si="49"/>
        <v>0</v>
      </c>
    </row>
    <row r="135" spans="1:19" hidden="1" x14ac:dyDescent="0.25">
      <c r="A135" s="81"/>
      <c r="B135" s="117"/>
      <c r="C135" s="90"/>
      <c r="D135" s="37"/>
      <c r="E135" s="37"/>
      <c r="F135" s="37"/>
      <c r="G135" s="37"/>
      <c r="H135" s="99"/>
      <c r="I135" s="37"/>
      <c r="J135" s="37"/>
      <c r="K135" s="37"/>
      <c r="L135" s="37"/>
      <c r="M135" s="37"/>
      <c r="N135" s="37"/>
      <c r="O135" s="37"/>
      <c r="P135" s="37"/>
      <c r="Q135" s="37"/>
      <c r="R135" s="37"/>
      <c r="S135" s="90">
        <f t="shared" si="49"/>
        <v>0</v>
      </c>
    </row>
    <row r="136" spans="1:19" hidden="1" x14ac:dyDescent="0.25">
      <c r="A136" s="81"/>
      <c r="B136" s="117"/>
      <c r="C136" s="90"/>
      <c r="D136" s="37"/>
      <c r="E136" s="37"/>
      <c r="F136" s="37"/>
      <c r="G136" s="37"/>
      <c r="H136" s="99"/>
      <c r="I136" s="37"/>
      <c r="J136" s="37"/>
      <c r="K136" s="37"/>
      <c r="L136" s="37"/>
      <c r="M136" s="37"/>
      <c r="N136" s="37"/>
      <c r="O136" s="37"/>
      <c r="P136" s="37"/>
      <c r="Q136" s="37"/>
      <c r="R136" s="37"/>
      <c r="S136" s="90">
        <f t="shared" si="49"/>
        <v>0</v>
      </c>
    </row>
    <row r="137" spans="1:19" hidden="1" x14ac:dyDescent="0.25">
      <c r="A137" s="81"/>
      <c r="B137" s="59"/>
      <c r="C137" s="90"/>
      <c r="D137" s="37"/>
      <c r="E137" s="37"/>
      <c r="F137" s="37"/>
      <c r="G137" s="37"/>
      <c r="H137" s="99"/>
      <c r="I137" s="37"/>
      <c r="J137" s="37"/>
      <c r="K137" s="37"/>
      <c r="L137" s="37"/>
      <c r="M137" s="37"/>
      <c r="N137" s="37"/>
      <c r="O137" s="37"/>
      <c r="P137" s="37"/>
      <c r="Q137" s="37"/>
      <c r="R137" s="37"/>
      <c r="S137" s="90">
        <f t="shared" si="49"/>
        <v>0</v>
      </c>
    </row>
    <row r="138" spans="1:19" hidden="1" x14ac:dyDescent="0.25">
      <c r="A138" s="81"/>
      <c r="B138" s="59"/>
      <c r="C138" s="90"/>
      <c r="D138" s="37"/>
      <c r="E138" s="37"/>
      <c r="F138" s="37"/>
      <c r="G138" s="37"/>
      <c r="H138" s="99"/>
      <c r="I138" s="37"/>
      <c r="J138" s="37"/>
      <c r="K138" s="37"/>
      <c r="L138" s="37"/>
      <c r="M138" s="37"/>
      <c r="N138" s="37"/>
      <c r="O138" s="37"/>
      <c r="P138" s="37"/>
      <c r="Q138" s="37"/>
      <c r="R138" s="37"/>
      <c r="S138" s="90">
        <f t="shared" si="49"/>
        <v>0</v>
      </c>
    </row>
    <row r="139" spans="1:19" hidden="1" x14ac:dyDescent="0.25">
      <c r="A139" s="81"/>
      <c r="B139" s="59"/>
      <c r="C139" s="90"/>
      <c r="D139" s="37"/>
      <c r="E139" s="37"/>
      <c r="F139" s="37"/>
      <c r="G139" s="37"/>
      <c r="H139" s="99"/>
      <c r="I139" s="37"/>
      <c r="J139" s="37"/>
      <c r="K139" s="37"/>
      <c r="L139" s="37"/>
      <c r="M139" s="37"/>
      <c r="N139" s="37"/>
      <c r="O139" s="37"/>
      <c r="P139" s="37"/>
      <c r="Q139" s="37"/>
      <c r="R139" s="37"/>
      <c r="S139" s="90">
        <f t="shared" si="49"/>
        <v>0</v>
      </c>
    </row>
    <row r="140" spans="1:19" hidden="1" x14ac:dyDescent="0.25">
      <c r="A140" s="81"/>
      <c r="B140" s="59"/>
      <c r="C140" s="90"/>
      <c r="D140" s="37"/>
      <c r="E140" s="37"/>
      <c r="F140" s="37"/>
      <c r="G140" s="37"/>
      <c r="H140" s="99"/>
      <c r="I140" s="37"/>
      <c r="J140" s="37"/>
      <c r="K140" s="37"/>
      <c r="L140" s="37"/>
      <c r="M140" s="37"/>
      <c r="N140" s="37"/>
      <c r="O140" s="37"/>
      <c r="P140" s="37"/>
      <c r="Q140" s="37"/>
      <c r="R140" s="37"/>
      <c r="S140" s="90">
        <f t="shared" si="49"/>
        <v>0</v>
      </c>
    </row>
    <row r="141" spans="1:19" x14ac:dyDescent="0.25">
      <c r="A141" s="67"/>
      <c r="B141" s="102" t="s">
        <v>288</v>
      </c>
      <c r="C141" s="90"/>
      <c r="D141" s="104"/>
      <c r="E141" s="104"/>
      <c r="F141" s="104"/>
      <c r="G141" s="104"/>
      <c r="H141" s="104"/>
      <c r="I141" s="104"/>
      <c r="J141" s="104"/>
      <c r="K141" s="104"/>
      <c r="L141" s="104"/>
      <c r="M141" s="104"/>
      <c r="N141" s="104"/>
      <c r="O141" s="104"/>
      <c r="P141" s="104"/>
      <c r="Q141" s="104"/>
      <c r="R141" s="104"/>
      <c r="S141" s="104"/>
    </row>
    <row r="142" spans="1:19" x14ac:dyDescent="0.25">
      <c r="A142" s="213" t="s">
        <v>297</v>
      </c>
      <c r="B142" s="215"/>
      <c r="C142" s="103"/>
      <c r="D142" s="104">
        <f>+D106*$C$106+D110*$C$110+D115*$C$115+D117*$C$117</f>
        <v>0.1125</v>
      </c>
      <c r="E142" s="104">
        <f t="shared" ref="E142" si="50">+E106*$C$106+E110*$C$110+E115*$C$115+E117*$C$117</f>
        <v>4.2931818181818189E-2</v>
      </c>
      <c r="F142" s="104">
        <f t="shared" ref="F142" si="51">+E142/D142</f>
        <v>0.38161616161616169</v>
      </c>
      <c r="G142" s="104">
        <f t="shared" ref="G142:R142" si="52">+G106*$C$106+G110*$C$110+G115*$C$115+G117*$C$117</f>
        <v>0.20500000000000002</v>
      </c>
      <c r="H142" s="104">
        <f t="shared" si="52"/>
        <v>7.2010000000000005E-2</v>
      </c>
      <c r="I142" s="83">
        <f>+H142/G142</f>
        <v>0.35126829268292681</v>
      </c>
      <c r="J142" s="104">
        <f t="shared" si="52"/>
        <v>6.7500000000000004E-2</v>
      </c>
      <c r="K142" s="104">
        <f t="shared" si="52"/>
        <v>0.13</v>
      </c>
      <c r="L142" s="104">
        <f t="shared" si="52"/>
        <v>0.21750000000000003</v>
      </c>
      <c r="M142" s="104">
        <f t="shared" si="52"/>
        <v>4.4583333333333336E-2</v>
      </c>
      <c r="N142" s="104">
        <f t="shared" si="52"/>
        <v>4.4583333333333336E-2</v>
      </c>
      <c r="O142" s="104">
        <f t="shared" si="52"/>
        <v>4.4583333333333336E-2</v>
      </c>
      <c r="P142" s="104">
        <f t="shared" si="52"/>
        <v>4.4583333333333336E-2</v>
      </c>
      <c r="Q142" s="104">
        <f t="shared" si="52"/>
        <v>4.4583333333333336E-2</v>
      </c>
      <c r="R142" s="104">
        <f t="shared" si="52"/>
        <v>4.4583333333333336E-2</v>
      </c>
      <c r="S142" s="75">
        <f>+D142+G142+J142+K142+L142+M142+N142+O142+P142+Q142+R142</f>
        <v>0.99999999999999989</v>
      </c>
    </row>
    <row r="143" spans="1:19" x14ac:dyDescent="0.25">
      <c r="H143" s="84"/>
    </row>
    <row r="144" spans="1:19" x14ac:dyDescent="0.25">
      <c r="H144" s="84"/>
    </row>
    <row r="145" spans="1:19" ht="18.75" x14ac:dyDescent="0.3">
      <c r="A145" s="192" t="s">
        <v>0</v>
      </c>
      <c r="B145" s="192"/>
      <c r="C145" s="192"/>
      <c r="D145" s="192"/>
      <c r="E145" s="192"/>
      <c r="F145" s="192"/>
      <c r="G145" s="192"/>
      <c r="H145" s="192"/>
      <c r="I145" s="192"/>
      <c r="J145" s="192"/>
      <c r="K145" s="192"/>
      <c r="L145" s="192"/>
      <c r="M145" s="192"/>
      <c r="N145" s="192"/>
      <c r="O145" s="192"/>
      <c r="P145" s="192"/>
      <c r="Q145" s="192"/>
      <c r="R145" s="192"/>
      <c r="S145" s="192"/>
    </row>
    <row r="146" spans="1:19" ht="18.75" x14ac:dyDescent="0.3">
      <c r="A146" s="192" t="s">
        <v>298</v>
      </c>
      <c r="B146" s="192"/>
      <c r="C146" s="192"/>
      <c r="D146" s="192"/>
      <c r="E146" s="192"/>
      <c r="F146" s="192"/>
      <c r="G146" s="192"/>
      <c r="H146" s="192"/>
      <c r="I146" s="192"/>
      <c r="J146" s="192"/>
      <c r="K146" s="192"/>
      <c r="L146" s="192"/>
      <c r="M146" s="192"/>
      <c r="N146" s="192"/>
      <c r="O146" s="192"/>
      <c r="P146" s="192"/>
      <c r="Q146" s="192"/>
      <c r="R146" s="192"/>
      <c r="S146" s="192"/>
    </row>
    <row r="147" spans="1:19" ht="18.75" x14ac:dyDescent="0.3">
      <c r="A147" s="192" t="s">
        <v>281</v>
      </c>
      <c r="B147" s="192"/>
      <c r="C147" s="192"/>
      <c r="D147" s="192"/>
      <c r="E147" s="192"/>
      <c r="F147" s="192"/>
      <c r="G147" s="192"/>
      <c r="H147" s="192"/>
      <c r="I147" s="192"/>
      <c r="J147" s="192"/>
      <c r="K147" s="192"/>
      <c r="L147" s="192"/>
      <c r="M147" s="192"/>
      <c r="N147" s="192"/>
      <c r="O147" s="192"/>
      <c r="P147" s="192"/>
      <c r="Q147" s="192"/>
      <c r="R147" s="192"/>
      <c r="S147" s="192"/>
    </row>
    <row r="148" spans="1:19" ht="18.75" x14ac:dyDescent="0.25">
      <c r="A148" s="220" t="s">
        <v>363</v>
      </c>
      <c r="B148" s="220"/>
      <c r="C148" s="220"/>
      <c r="D148" s="220"/>
      <c r="E148" s="220"/>
      <c r="F148" s="220"/>
      <c r="G148" s="220"/>
      <c r="H148" s="220"/>
      <c r="I148" s="220"/>
      <c r="J148" s="220"/>
      <c r="K148" s="220"/>
      <c r="L148" s="220"/>
      <c r="M148" s="220"/>
      <c r="N148" s="220"/>
      <c r="O148" s="220"/>
      <c r="P148" s="220"/>
      <c r="Q148" s="220"/>
      <c r="R148" s="220"/>
      <c r="S148" s="220"/>
    </row>
    <row r="149" spans="1:19" ht="18.75" x14ac:dyDescent="0.3">
      <c r="A149" s="192" t="s">
        <v>282</v>
      </c>
      <c r="B149" s="192"/>
      <c r="C149" s="192"/>
      <c r="D149" s="192"/>
      <c r="E149" s="192"/>
      <c r="F149" s="192"/>
      <c r="G149" s="192"/>
      <c r="H149" s="192"/>
      <c r="I149" s="192"/>
      <c r="J149" s="192"/>
      <c r="K149" s="192"/>
      <c r="L149" s="192"/>
      <c r="M149" s="192"/>
      <c r="N149" s="192"/>
      <c r="O149" s="192"/>
      <c r="P149" s="192"/>
      <c r="Q149" s="192"/>
      <c r="R149" s="192"/>
      <c r="S149" s="192"/>
    </row>
    <row r="150" spans="1:19" ht="18.75" x14ac:dyDescent="0.3">
      <c r="A150" s="192" t="s">
        <v>283</v>
      </c>
      <c r="B150" s="192"/>
      <c r="C150" s="192"/>
      <c r="D150" s="192"/>
      <c r="E150" s="192"/>
      <c r="F150" s="192"/>
      <c r="G150" s="192"/>
      <c r="H150" s="192"/>
      <c r="I150" s="192"/>
      <c r="J150" s="192"/>
      <c r="K150" s="192"/>
      <c r="L150" s="192"/>
      <c r="M150" s="192"/>
      <c r="N150" s="192"/>
      <c r="O150" s="192"/>
      <c r="P150" s="192"/>
      <c r="Q150" s="192"/>
      <c r="R150" s="192"/>
      <c r="S150" s="192"/>
    </row>
    <row r="151" spans="1:19" x14ac:dyDescent="0.25">
      <c r="A151" s="197" t="s">
        <v>300</v>
      </c>
      <c r="B151" s="197" t="s">
        <v>301</v>
      </c>
      <c r="C151" s="197" t="s">
        <v>284</v>
      </c>
      <c r="D151" s="213" t="s">
        <v>302</v>
      </c>
      <c r="E151" s="214"/>
      <c r="F151" s="214"/>
      <c r="G151" s="214"/>
      <c r="H151" s="214"/>
      <c r="I151" s="214"/>
      <c r="J151" s="214"/>
      <c r="K151" s="214"/>
      <c r="L151" s="214"/>
      <c r="M151" s="214"/>
      <c r="N151" s="214"/>
      <c r="O151" s="214"/>
      <c r="P151" s="214"/>
      <c r="Q151" s="214"/>
      <c r="R151" s="214"/>
      <c r="S151" s="215"/>
    </row>
    <row r="152" spans="1:19" x14ac:dyDescent="0.25">
      <c r="A152" s="198" t="s">
        <v>300</v>
      </c>
      <c r="B152" s="198"/>
      <c r="C152" s="198" t="s">
        <v>284</v>
      </c>
      <c r="D152" s="69">
        <v>2012</v>
      </c>
      <c r="E152" s="69" t="s">
        <v>286</v>
      </c>
      <c r="F152" s="69" t="s">
        <v>287</v>
      </c>
      <c r="G152" s="69">
        <v>2013</v>
      </c>
      <c r="H152" s="69" t="s">
        <v>286</v>
      </c>
      <c r="I152" s="69" t="s">
        <v>287</v>
      </c>
      <c r="J152" s="69">
        <v>2014</v>
      </c>
      <c r="K152" s="69">
        <v>2015</v>
      </c>
      <c r="L152" s="69">
        <v>2016</v>
      </c>
      <c r="M152" s="69">
        <v>2017</v>
      </c>
      <c r="N152" s="69">
        <v>2018</v>
      </c>
      <c r="O152" s="69">
        <v>2019</v>
      </c>
      <c r="P152" s="69">
        <v>2020</v>
      </c>
      <c r="Q152" s="69">
        <v>2021</v>
      </c>
      <c r="R152" s="69">
        <v>2022</v>
      </c>
      <c r="S152" s="69" t="s">
        <v>288</v>
      </c>
    </row>
    <row r="153" spans="1:19" ht="30" x14ac:dyDescent="0.25">
      <c r="A153" s="118"/>
      <c r="B153" s="119" t="s">
        <v>364</v>
      </c>
      <c r="C153" s="114">
        <v>0.5</v>
      </c>
      <c r="D153" s="115">
        <f>+D154*$C$154+D155*$C$155+D156*$C$156+D157*$C$157</f>
        <v>0.29545454545454541</v>
      </c>
      <c r="E153" s="115">
        <f>+E154*$C$154+E155*$C$155+E156*$C$156+E157*$C$157</f>
        <v>0.29545454545454541</v>
      </c>
      <c r="F153" s="76">
        <f t="shared" ref="F153:F154" si="53">+E153/D153</f>
        <v>1</v>
      </c>
      <c r="G153" s="115">
        <f t="shared" ref="G153:R153" si="54">+G154*$C$154+G155*$C$155+G156*$C$156+G157*$C$157</f>
        <v>0.29545454545454541</v>
      </c>
      <c r="H153" s="115">
        <f t="shared" si="54"/>
        <v>4.5454545454545456E-2</v>
      </c>
      <c r="I153" s="76">
        <f>+H153/G153</f>
        <v>0.15384615384615388</v>
      </c>
      <c r="J153" s="115">
        <f t="shared" si="54"/>
        <v>4.5454545454545456E-2</v>
      </c>
      <c r="K153" s="115">
        <f t="shared" si="54"/>
        <v>4.5454545454545456E-2</v>
      </c>
      <c r="L153" s="115">
        <f t="shared" si="54"/>
        <v>4.5454545454545456E-2</v>
      </c>
      <c r="M153" s="115">
        <f t="shared" si="54"/>
        <v>4.5454545454545456E-2</v>
      </c>
      <c r="N153" s="115">
        <f t="shared" si="54"/>
        <v>4.5454545454545456E-2</v>
      </c>
      <c r="O153" s="115">
        <f t="shared" si="54"/>
        <v>4.5454545454545456E-2</v>
      </c>
      <c r="P153" s="115">
        <f t="shared" si="54"/>
        <v>4.5454545454545456E-2</v>
      </c>
      <c r="Q153" s="115">
        <f t="shared" si="54"/>
        <v>4.5454545454545456E-2</v>
      </c>
      <c r="R153" s="115">
        <f t="shared" si="54"/>
        <v>4.5454545454545456E-2</v>
      </c>
      <c r="S153" s="75">
        <f t="shared" ref="S153:S174" si="55">+D153+G153+J153+K153+L153+M153+N153+O153+P153+Q153+R153</f>
        <v>0.99999999999999956</v>
      </c>
    </row>
    <row r="154" spans="1:19" ht="30" hidden="1" x14ac:dyDescent="0.25">
      <c r="A154" s="81" t="s">
        <v>365</v>
      </c>
      <c r="B154" s="120" t="s">
        <v>226</v>
      </c>
      <c r="C154" s="90">
        <v>0.25</v>
      </c>
      <c r="D154" s="42">
        <v>1</v>
      </c>
      <c r="E154" s="42">
        <v>1</v>
      </c>
      <c r="F154" s="76">
        <f t="shared" si="53"/>
        <v>1</v>
      </c>
      <c r="G154" s="42"/>
      <c r="H154" s="42"/>
      <c r="I154" s="73" t="e">
        <f t="shared" ref="I154:I157" si="56">+H154/G154</f>
        <v>#DIV/0!</v>
      </c>
      <c r="J154" s="42"/>
      <c r="K154" s="42"/>
      <c r="L154" s="42"/>
      <c r="M154" s="42"/>
      <c r="N154" s="42"/>
      <c r="O154" s="42"/>
      <c r="P154" s="42"/>
      <c r="Q154" s="42"/>
      <c r="R154" s="42"/>
      <c r="S154" s="75">
        <f t="shared" si="55"/>
        <v>1</v>
      </c>
    </row>
    <row r="155" spans="1:19" ht="60" x14ac:dyDescent="0.25">
      <c r="A155" s="81" t="s">
        <v>366</v>
      </c>
      <c r="B155" s="120" t="s">
        <v>228</v>
      </c>
      <c r="C155" s="90">
        <v>0.25</v>
      </c>
      <c r="D155" s="37"/>
      <c r="E155" s="37"/>
      <c r="F155" s="76"/>
      <c r="G155" s="37">
        <v>1</v>
      </c>
      <c r="H155" s="42"/>
      <c r="I155" s="73">
        <f t="shared" si="56"/>
        <v>0</v>
      </c>
      <c r="J155" s="37"/>
      <c r="K155" s="37"/>
      <c r="L155" s="37"/>
      <c r="M155" s="37"/>
      <c r="N155" s="37"/>
      <c r="O155" s="37"/>
      <c r="P155" s="37"/>
      <c r="Q155" s="37"/>
      <c r="R155" s="37"/>
      <c r="S155" s="75">
        <f t="shared" si="55"/>
        <v>1</v>
      </c>
    </row>
    <row r="156" spans="1:19" ht="45" x14ac:dyDescent="0.25">
      <c r="A156" s="81" t="s">
        <v>367</v>
      </c>
      <c r="B156" s="89" t="s">
        <v>230</v>
      </c>
      <c r="C156" s="90">
        <v>0.25</v>
      </c>
      <c r="D156" s="37">
        <v>9.0909090909090912E-2</v>
      </c>
      <c r="E156" s="37">
        <v>9.0909090909090912E-2</v>
      </c>
      <c r="F156" s="76">
        <f t="shared" ref="F156:F162" si="57">+E156/D156</f>
        <v>1</v>
      </c>
      <c r="G156" s="37">
        <v>9.0909090909090912E-2</v>
      </c>
      <c r="H156" s="37">
        <v>9.0909090909090912E-2</v>
      </c>
      <c r="I156" s="73">
        <f t="shared" si="56"/>
        <v>1</v>
      </c>
      <c r="J156" s="37">
        <v>9.0909090909090912E-2</v>
      </c>
      <c r="K156" s="37">
        <v>9.0909090909090912E-2</v>
      </c>
      <c r="L156" s="37">
        <v>9.0909090909090912E-2</v>
      </c>
      <c r="M156" s="37">
        <v>9.0909090909090912E-2</v>
      </c>
      <c r="N156" s="37">
        <v>9.0909090909090912E-2</v>
      </c>
      <c r="O156" s="37">
        <v>9.0909090909090912E-2</v>
      </c>
      <c r="P156" s="37">
        <v>9.0909090909090912E-2</v>
      </c>
      <c r="Q156" s="37">
        <v>9.0909090909090912E-2</v>
      </c>
      <c r="R156" s="37">
        <v>9.0909090909090912E-2</v>
      </c>
      <c r="S156" s="75">
        <f t="shared" si="55"/>
        <v>1.0000000000000002</v>
      </c>
    </row>
    <row r="157" spans="1:19" ht="45" x14ac:dyDescent="0.25">
      <c r="A157" s="81" t="s">
        <v>368</v>
      </c>
      <c r="B157" s="120" t="s">
        <v>233</v>
      </c>
      <c r="C157" s="90">
        <v>0.25</v>
      </c>
      <c r="D157" s="37">
        <v>9.0909090909090912E-2</v>
      </c>
      <c r="E157" s="37">
        <v>9.0909090909090912E-2</v>
      </c>
      <c r="F157" s="76">
        <f t="shared" si="57"/>
        <v>1</v>
      </c>
      <c r="G157" s="37">
        <v>9.0909090909090912E-2</v>
      </c>
      <c r="H157" s="37">
        <v>9.0909090909090912E-2</v>
      </c>
      <c r="I157" s="73">
        <f t="shared" si="56"/>
        <v>1</v>
      </c>
      <c r="J157" s="37">
        <v>9.0909090909090912E-2</v>
      </c>
      <c r="K157" s="37">
        <v>9.0909090909090912E-2</v>
      </c>
      <c r="L157" s="37">
        <v>9.0909090909090912E-2</v>
      </c>
      <c r="M157" s="37">
        <v>9.0909090909090912E-2</v>
      </c>
      <c r="N157" s="37">
        <v>9.0909090909090912E-2</v>
      </c>
      <c r="O157" s="37">
        <v>9.0909090909090912E-2</v>
      </c>
      <c r="P157" s="37">
        <v>9.0909090909090912E-2</v>
      </c>
      <c r="Q157" s="37">
        <v>9.0909090909090912E-2</v>
      </c>
      <c r="R157" s="37">
        <v>9.0909090909090912E-2</v>
      </c>
      <c r="S157" s="75">
        <f t="shared" si="55"/>
        <v>1.0000000000000002</v>
      </c>
    </row>
    <row r="158" spans="1:19" ht="30" x14ac:dyDescent="0.25">
      <c r="A158" s="118"/>
      <c r="B158" s="119" t="s">
        <v>369</v>
      </c>
      <c r="C158" s="114">
        <v>0.25</v>
      </c>
      <c r="D158" s="115">
        <f>+D159*$C$159+D160*$C$160+D161*$C$161+D162*$C$162+D163*$C$163</f>
        <v>0.66363636363636358</v>
      </c>
      <c r="E158" s="115">
        <f>+E159*$C$159+E160*$C$160+E161*$C$161+E162*$C$162+E163*$C$163</f>
        <v>0.46363636363636362</v>
      </c>
      <c r="F158" s="76">
        <f t="shared" si="57"/>
        <v>0.69863013698630139</v>
      </c>
      <c r="G158" s="115">
        <f t="shared" ref="G158:R158" si="58">+G159*$C$159+G160*$C$160+G161*$C$161+G162*$C$162+G163*$C$163</f>
        <v>3.3636363636363638E-2</v>
      </c>
      <c r="H158" s="115">
        <f t="shared" si="58"/>
        <v>3.3636363636363638E-2</v>
      </c>
      <c r="I158" s="76">
        <f>+H158/G158</f>
        <v>1</v>
      </c>
      <c r="J158" s="115">
        <f t="shared" si="58"/>
        <v>3.3636363636363638E-2</v>
      </c>
      <c r="K158" s="115">
        <f t="shared" si="58"/>
        <v>3.3636363636363638E-2</v>
      </c>
      <c r="L158" s="115">
        <f t="shared" si="58"/>
        <v>3.3636363636363638E-2</v>
      </c>
      <c r="M158" s="115">
        <f t="shared" si="58"/>
        <v>3.3636363636363638E-2</v>
      </c>
      <c r="N158" s="115">
        <f t="shared" si="58"/>
        <v>3.3636363636363638E-2</v>
      </c>
      <c r="O158" s="115">
        <f t="shared" si="58"/>
        <v>3.3636363636363638E-2</v>
      </c>
      <c r="P158" s="115">
        <f t="shared" si="58"/>
        <v>3.3636363636363638E-2</v>
      </c>
      <c r="Q158" s="115">
        <f t="shared" si="58"/>
        <v>3.3636363636363638E-2</v>
      </c>
      <c r="R158" s="115">
        <f t="shared" si="58"/>
        <v>3.3636363636363638E-2</v>
      </c>
      <c r="S158" s="75">
        <f t="shared" si="55"/>
        <v>1.0000000000000004</v>
      </c>
    </row>
    <row r="159" spans="1:19" ht="30" hidden="1" x14ac:dyDescent="0.25">
      <c r="A159" s="81" t="s">
        <v>370</v>
      </c>
      <c r="B159" s="120" t="s">
        <v>236</v>
      </c>
      <c r="C159" s="90">
        <v>0.25</v>
      </c>
      <c r="D159" s="37">
        <v>1</v>
      </c>
      <c r="E159" s="37">
        <v>1</v>
      </c>
      <c r="F159" s="76">
        <f t="shared" si="57"/>
        <v>1</v>
      </c>
      <c r="G159" s="37"/>
      <c r="H159" s="42"/>
      <c r="I159" s="73" t="e">
        <f t="shared" ref="I159:I163" si="59">+H159/G159</f>
        <v>#DIV/0!</v>
      </c>
      <c r="J159" s="37"/>
      <c r="K159" s="37"/>
      <c r="L159" s="37"/>
      <c r="M159" s="37"/>
      <c r="N159" s="37"/>
      <c r="O159" s="37"/>
      <c r="P159" s="37"/>
      <c r="Q159" s="37"/>
      <c r="R159" s="37"/>
      <c r="S159" s="75">
        <f t="shared" si="55"/>
        <v>1</v>
      </c>
    </row>
    <row r="160" spans="1:19" ht="30" hidden="1" x14ac:dyDescent="0.25">
      <c r="A160" s="81" t="s">
        <v>371</v>
      </c>
      <c r="B160" s="120" t="s">
        <v>372</v>
      </c>
      <c r="C160" s="90">
        <v>0.15</v>
      </c>
      <c r="D160" s="37">
        <v>1</v>
      </c>
      <c r="E160" s="37">
        <v>0.5</v>
      </c>
      <c r="F160" s="76">
        <f t="shared" si="57"/>
        <v>0.5</v>
      </c>
      <c r="G160" s="37"/>
      <c r="H160" s="42"/>
      <c r="I160" s="73" t="e">
        <f t="shared" si="59"/>
        <v>#DIV/0!</v>
      </c>
      <c r="J160" s="37"/>
      <c r="K160" s="37"/>
      <c r="L160" s="37"/>
      <c r="M160" s="37"/>
      <c r="N160" s="37"/>
      <c r="O160" s="37"/>
      <c r="P160" s="37"/>
      <c r="Q160" s="37"/>
      <c r="R160" s="37"/>
      <c r="S160" s="75">
        <f t="shared" si="55"/>
        <v>1</v>
      </c>
    </row>
    <row r="161" spans="1:19" ht="45" x14ac:dyDescent="0.25">
      <c r="A161" s="81" t="s">
        <v>373</v>
      </c>
      <c r="B161" s="120" t="s">
        <v>238</v>
      </c>
      <c r="C161" s="90">
        <v>0.15</v>
      </c>
      <c r="D161" s="37">
        <v>9.0909090909090912E-2</v>
      </c>
      <c r="E161" s="37">
        <v>9.0909090909090912E-2</v>
      </c>
      <c r="F161" s="76">
        <f t="shared" si="57"/>
        <v>1</v>
      </c>
      <c r="G161" s="37">
        <v>9.0909090909090912E-2</v>
      </c>
      <c r="H161" s="37">
        <v>9.0909090909090912E-2</v>
      </c>
      <c r="I161" s="73">
        <f t="shared" si="59"/>
        <v>1</v>
      </c>
      <c r="J161" s="37">
        <v>9.0909090909090912E-2</v>
      </c>
      <c r="K161" s="37">
        <v>9.0909090909090912E-2</v>
      </c>
      <c r="L161" s="37">
        <v>9.0909090909090912E-2</v>
      </c>
      <c r="M161" s="37">
        <v>9.0909090909090912E-2</v>
      </c>
      <c r="N161" s="37">
        <v>9.0909090909090912E-2</v>
      </c>
      <c r="O161" s="37">
        <v>9.0909090909090912E-2</v>
      </c>
      <c r="P161" s="37">
        <v>9.0909090909090912E-2</v>
      </c>
      <c r="Q161" s="37">
        <v>9.0909090909090912E-2</v>
      </c>
      <c r="R161" s="37">
        <v>9.0909090909090912E-2</v>
      </c>
      <c r="S161" s="75">
        <f t="shared" si="55"/>
        <v>1.0000000000000002</v>
      </c>
    </row>
    <row r="162" spans="1:19" ht="45" hidden="1" x14ac:dyDescent="0.25">
      <c r="A162" s="81" t="s">
        <v>374</v>
      </c>
      <c r="B162" s="120" t="s">
        <v>241</v>
      </c>
      <c r="C162" s="90">
        <v>0.25</v>
      </c>
      <c r="D162" s="37">
        <v>1</v>
      </c>
      <c r="E162" s="37">
        <v>0.5</v>
      </c>
      <c r="F162" s="76">
        <f t="shared" si="57"/>
        <v>0.5</v>
      </c>
      <c r="G162" s="37"/>
      <c r="H162" s="42"/>
      <c r="I162" s="73" t="e">
        <f t="shared" si="59"/>
        <v>#DIV/0!</v>
      </c>
      <c r="J162" s="37"/>
      <c r="K162" s="37"/>
      <c r="L162" s="37"/>
      <c r="M162" s="37"/>
      <c r="N162" s="37"/>
      <c r="O162" s="37"/>
      <c r="P162" s="37"/>
      <c r="Q162" s="37"/>
      <c r="R162" s="37"/>
      <c r="S162" s="75">
        <f t="shared" si="55"/>
        <v>1</v>
      </c>
    </row>
    <row r="163" spans="1:19" ht="45" x14ac:dyDescent="0.25">
      <c r="A163" s="81" t="s">
        <v>375</v>
      </c>
      <c r="B163" s="120" t="s">
        <v>242</v>
      </c>
      <c r="C163" s="90">
        <v>0.2</v>
      </c>
      <c r="D163" s="37"/>
      <c r="E163" s="37"/>
      <c r="F163" s="76"/>
      <c r="G163" s="37">
        <v>0.1</v>
      </c>
      <c r="H163" s="37">
        <v>0.1</v>
      </c>
      <c r="I163" s="73">
        <f t="shared" si="59"/>
        <v>1</v>
      </c>
      <c r="J163" s="37">
        <v>0.1</v>
      </c>
      <c r="K163" s="37">
        <v>0.1</v>
      </c>
      <c r="L163" s="37">
        <v>0.1</v>
      </c>
      <c r="M163" s="37">
        <v>0.1</v>
      </c>
      <c r="N163" s="37">
        <v>0.1</v>
      </c>
      <c r="O163" s="37">
        <v>0.1</v>
      </c>
      <c r="P163" s="37">
        <v>0.1</v>
      </c>
      <c r="Q163" s="37">
        <v>0.1</v>
      </c>
      <c r="R163" s="37">
        <v>0.1</v>
      </c>
      <c r="S163" s="75">
        <f t="shared" si="55"/>
        <v>0.99999999999999989</v>
      </c>
    </row>
    <row r="164" spans="1:19" ht="45" x14ac:dyDescent="0.25">
      <c r="A164" s="121"/>
      <c r="B164" s="122" t="s">
        <v>376</v>
      </c>
      <c r="C164" s="114">
        <v>0.25</v>
      </c>
      <c r="D164" s="123">
        <f>+D165*$C$165+D166*$C$166</f>
        <v>4.5454545454545456E-2</v>
      </c>
      <c r="E164" s="123">
        <f>+E165*$C$165+E166*$C$166</f>
        <v>4.5454545454545456E-2</v>
      </c>
      <c r="F164" s="76">
        <v>0</v>
      </c>
      <c r="G164" s="123">
        <f t="shared" ref="G164:R164" si="60">+G165*$C$165+G166*$C$166</f>
        <v>0.54545454545454541</v>
      </c>
      <c r="H164" s="123">
        <f t="shared" si="60"/>
        <v>0.54545454545454541</v>
      </c>
      <c r="I164" s="76">
        <f>+H164/G164</f>
        <v>1</v>
      </c>
      <c r="J164" s="123">
        <f t="shared" si="60"/>
        <v>4.5454545454545456E-2</v>
      </c>
      <c r="K164" s="123">
        <f t="shared" si="60"/>
        <v>4.5454545454545456E-2</v>
      </c>
      <c r="L164" s="123">
        <f t="shared" si="60"/>
        <v>4.5454545454545456E-2</v>
      </c>
      <c r="M164" s="123">
        <f t="shared" si="60"/>
        <v>4.5454545454545456E-2</v>
      </c>
      <c r="N164" s="123">
        <f t="shared" si="60"/>
        <v>4.5454545454545456E-2</v>
      </c>
      <c r="O164" s="123">
        <f t="shared" si="60"/>
        <v>4.5454545454545456E-2</v>
      </c>
      <c r="P164" s="123">
        <f t="shared" si="60"/>
        <v>4.5454545454545456E-2</v>
      </c>
      <c r="Q164" s="123">
        <f t="shared" si="60"/>
        <v>4.5454545454545456E-2</v>
      </c>
      <c r="R164" s="123">
        <f t="shared" si="60"/>
        <v>4.5454545454545456E-2</v>
      </c>
      <c r="S164" s="75">
        <f t="shared" si="55"/>
        <v>0.99999999999999956</v>
      </c>
    </row>
    <row r="165" spans="1:19" ht="60" x14ac:dyDescent="0.25">
      <c r="A165" s="95" t="s">
        <v>377</v>
      </c>
      <c r="B165" s="120" t="s">
        <v>246</v>
      </c>
      <c r="C165" s="90">
        <v>0.5</v>
      </c>
      <c r="D165" s="44"/>
      <c r="E165" s="44"/>
      <c r="F165" s="76"/>
      <c r="G165" s="44">
        <v>1</v>
      </c>
      <c r="H165" s="44">
        <v>1</v>
      </c>
      <c r="I165" s="73">
        <f t="shared" ref="I165:I166" si="61">+H165/G165</f>
        <v>1</v>
      </c>
      <c r="J165" s="44"/>
      <c r="K165" s="44"/>
      <c r="L165" s="44"/>
      <c r="M165" s="44"/>
      <c r="N165" s="44"/>
      <c r="O165" s="44"/>
      <c r="P165" s="44"/>
      <c r="Q165" s="44"/>
      <c r="R165" s="44"/>
      <c r="S165" s="75">
        <f t="shared" si="55"/>
        <v>1</v>
      </c>
    </row>
    <row r="166" spans="1:19" ht="60" x14ac:dyDescent="0.25">
      <c r="A166" s="95" t="s">
        <v>378</v>
      </c>
      <c r="B166" s="120" t="s">
        <v>248</v>
      </c>
      <c r="C166" s="90">
        <v>0.5</v>
      </c>
      <c r="D166" s="37">
        <v>9.0909090909090912E-2</v>
      </c>
      <c r="E166" s="37">
        <v>9.0909090909090912E-2</v>
      </c>
      <c r="F166" s="76">
        <f t="shared" ref="F166" si="62">+E166/D166</f>
        <v>1</v>
      </c>
      <c r="G166" s="37">
        <v>9.0909090909090912E-2</v>
      </c>
      <c r="H166" s="37">
        <v>9.0909090909090912E-2</v>
      </c>
      <c r="I166" s="73">
        <f t="shared" si="61"/>
        <v>1</v>
      </c>
      <c r="J166" s="37">
        <v>9.0909090909090912E-2</v>
      </c>
      <c r="K166" s="37">
        <v>9.0909090909090912E-2</v>
      </c>
      <c r="L166" s="37">
        <v>9.0909090909090912E-2</v>
      </c>
      <c r="M166" s="37">
        <v>9.0909090909090912E-2</v>
      </c>
      <c r="N166" s="37">
        <v>9.0909090909090912E-2</v>
      </c>
      <c r="O166" s="37">
        <v>9.0909090909090912E-2</v>
      </c>
      <c r="P166" s="37">
        <v>9.0909090909090912E-2</v>
      </c>
      <c r="Q166" s="37">
        <v>9.0909090909090912E-2</v>
      </c>
      <c r="R166" s="37">
        <v>9.0909090909090912E-2</v>
      </c>
      <c r="S166" s="75">
        <f t="shared" si="55"/>
        <v>1.0000000000000002</v>
      </c>
    </row>
    <row r="167" spans="1:19" hidden="1" x14ac:dyDescent="0.25">
      <c r="A167" s="124"/>
      <c r="B167" s="120"/>
      <c r="C167" s="90"/>
      <c r="D167" s="104"/>
      <c r="E167" s="104"/>
      <c r="F167" s="104"/>
      <c r="G167" s="104"/>
      <c r="H167" s="80"/>
      <c r="I167" s="104"/>
      <c r="J167" s="104"/>
      <c r="K167" s="104"/>
      <c r="L167" s="104"/>
      <c r="M167" s="104"/>
      <c r="N167" s="104"/>
      <c r="O167" s="104"/>
      <c r="P167" s="104"/>
      <c r="Q167" s="104"/>
      <c r="R167" s="104"/>
      <c r="S167" s="75">
        <f t="shared" si="55"/>
        <v>0</v>
      </c>
    </row>
    <row r="168" spans="1:19" hidden="1" x14ac:dyDescent="0.25">
      <c r="A168" s="124"/>
      <c r="B168" s="120"/>
      <c r="C168" s="90"/>
      <c r="D168" s="104"/>
      <c r="E168" s="104"/>
      <c r="F168" s="104"/>
      <c r="G168" s="104"/>
      <c r="H168" s="80"/>
      <c r="I168" s="104"/>
      <c r="J168" s="104"/>
      <c r="K168" s="104"/>
      <c r="L168" s="104"/>
      <c r="M168" s="104"/>
      <c r="N168" s="104"/>
      <c r="O168" s="104"/>
      <c r="P168" s="104"/>
      <c r="Q168" s="104"/>
      <c r="R168" s="104"/>
      <c r="S168" s="75">
        <f t="shared" si="55"/>
        <v>0</v>
      </c>
    </row>
    <row r="169" spans="1:19" hidden="1" x14ac:dyDescent="0.25">
      <c r="A169" s="124"/>
      <c r="B169" s="120"/>
      <c r="C169" s="90"/>
      <c r="D169" s="104"/>
      <c r="E169" s="104"/>
      <c r="F169" s="104"/>
      <c r="G169" s="104"/>
      <c r="H169" s="80"/>
      <c r="I169" s="104"/>
      <c r="J169" s="104"/>
      <c r="K169" s="104"/>
      <c r="L169" s="104"/>
      <c r="M169" s="104"/>
      <c r="N169" s="104"/>
      <c r="O169" s="104"/>
      <c r="P169" s="104"/>
      <c r="Q169" s="104"/>
      <c r="R169" s="104"/>
      <c r="S169" s="75">
        <f t="shared" si="55"/>
        <v>0</v>
      </c>
    </row>
    <row r="170" spans="1:19" hidden="1" x14ac:dyDescent="0.25">
      <c r="A170" s="124"/>
      <c r="B170" s="59"/>
      <c r="C170" s="90"/>
      <c r="D170" s="104"/>
      <c r="E170" s="104"/>
      <c r="F170" s="104"/>
      <c r="G170" s="104"/>
      <c r="H170" s="80"/>
      <c r="I170" s="104"/>
      <c r="J170" s="104"/>
      <c r="K170" s="104"/>
      <c r="L170" s="104"/>
      <c r="M170" s="104"/>
      <c r="N170" s="104"/>
      <c r="O170" s="104"/>
      <c r="P170" s="104"/>
      <c r="Q170" s="104"/>
      <c r="R170" s="104"/>
      <c r="S170" s="75">
        <f t="shared" si="55"/>
        <v>0</v>
      </c>
    </row>
    <row r="171" spans="1:19" hidden="1" x14ac:dyDescent="0.25">
      <c r="A171" s="124"/>
      <c r="B171" s="59"/>
      <c r="C171" s="90"/>
      <c r="D171" s="104"/>
      <c r="E171" s="104"/>
      <c r="F171" s="104"/>
      <c r="G171" s="104"/>
      <c r="H171" s="80"/>
      <c r="I171" s="104"/>
      <c r="J171" s="104"/>
      <c r="K171" s="104"/>
      <c r="L171" s="104"/>
      <c r="M171" s="104"/>
      <c r="N171" s="104"/>
      <c r="O171" s="104"/>
      <c r="P171" s="104"/>
      <c r="Q171" s="104"/>
      <c r="R171" s="104"/>
      <c r="S171" s="75">
        <f t="shared" si="55"/>
        <v>0</v>
      </c>
    </row>
    <row r="172" spans="1:19" hidden="1" x14ac:dyDescent="0.25">
      <c r="A172" s="67"/>
      <c r="B172" s="59"/>
      <c r="C172" s="90"/>
      <c r="D172" s="104"/>
      <c r="E172" s="104"/>
      <c r="F172" s="104"/>
      <c r="G172" s="104"/>
      <c r="H172" s="80"/>
      <c r="I172" s="104"/>
      <c r="J172" s="104"/>
      <c r="K172" s="104"/>
      <c r="L172" s="104"/>
      <c r="M172" s="104"/>
      <c r="N172" s="104"/>
      <c r="O172" s="104"/>
      <c r="P172" s="104"/>
      <c r="Q172" s="104"/>
      <c r="R172" s="104"/>
      <c r="S172" s="75">
        <f t="shared" si="55"/>
        <v>0</v>
      </c>
    </row>
    <row r="173" spans="1:19" hidden="1" x14ac:dyDescent="0.25">
      <c r="A173" s="67"/>
      <c r="B173" s="59"/>
      <c r="C173" s="90"/>
      <c r="D173" s="104"/>
      <c r="E173" s="104"/>
      <c r="F173" s="104"/>
      <c r="G173" s="104"/>
      <c r="H173" s="80"/>
      <c r="I173" s="104"/>
      <c r="J173" s="104"/>
      <c r="K173" s="104"/>
      <c r="L173" s="104"/>
      <c r="M173" s="104"/>
      <c r="N173" s="104"/>
      <c r="O173" s="104"/>
      <c r="P173" s="104"/>
      <c r="Q173" s="104"/>
      <c r="R173" s="104"/>
      <c r="S173" s="75">
        <f t="shared" si="55"/>
        <v>0</v>
      </c>
    </row>
    <row r="174" spans="1:19" hidden="1" x14ac:dyDescent="0.25">
      <c r="A174" s="67"/>
      <c r="B174" s="59" t="s">
        <v>288</v>
      </c>
      <c r="C174" s="90"/>
      <c r="D174" s="104"/>
      <c r="E174" s="104"/>
      <c r="F174" s="104"/>
      <c r="G174" s="104"/>
      <c r="H174" s="104"/>
      <c r="I174" s="104"/>
      <c r="J174" s="104"/>
      <c r="K174" s="104"/>
      <c r="L174" s="104"/>
      <c r="M174" s="104"/>
      <c r="N174" s="104"/>
      <c r="O174" s="104"/>
      <c r="P174" s="104"/>
      <c r="Q174" s="104"/>
      <c r="R174" s="104"/>
      <c r="S174" s="75">
        <f t="shared" si="55"/>
        <v>0</v>
      </c>
    </row>
    <row r="175" spans="1:19" x14ac:dyDescent="0.25">
      <c r="A175" s="213" t="s">
        <v>297</v>
      </c>
      <c r="B175" s="215"/>
      <c r="C175" s="90"/>
      <c r="D175" s="104">
        <f>+D153*$C$153+D158*$C$158+D164*$C$164</f>
        <v>0.32499999999999996</v>
      </c>
      <c r="E175" s="104">
        <f t="shared" ref="E175:R175" si="63">+E153*$C$153+E158*$C$158+E164*$C$164</f>
        <v>0.27499999999999997</v>
      </c>
      <c r="F175" s="104">
        <f t="shared" ref="F175" si="64">+E175/D175</f>
        <v>0.84615384615384615</v>
      </c>
      <c r="G175" s="104">
        <f t="shared" si="63"/>
        <v>0.29249999999999998</v>
      </c>
      <c r="H175" s="104">
        <f t="shared" si="63"/>
        <v>0.16749999999999998</v>
      </c>
      <c r="I175" s="83">
        <f>+H175/G175</f>
        <v>0.57264957264957261</v>
      </c>
      <c r="J175" s="104">
        <f t="shared" si="63"/>
        <v>4.2499999999999996E-2</v>
      </c>
      <c r="K175" s="104">
        <f t="shared" si="63"/>
        <v>4.2499999999999996E-2</v>
      </c>
      <c r="L175" s="104">
        <f t="shared" si="63"/>
        <v>4.2499999999999996E-2</v>
      </c>
      <c r="M175" s="104">
        <f t="shared" si="63"/>
        <v>4.2499999999999996E-2</v>
      </c>
      <c r="N175" s="104">
        <f t="shared" si="63"/>
        <v>4.2499999999999996E-2</v>
      </c>
      <c r="O175" s="104">
        <f t="shared" si="63"/>
        <v>4.2499999999999996E-2</v>
      </c>
      <c r="P175" s="104">
        <f t="shared" si="63"/>
        <v>4.2499999999999996E-2</v>
      </c>
      <c r="Q175" s="104">
        <f t="shared" si="63"/>
        <v>4.2499999999999996E-2</v>
      </c>
      <c r="R175" s="104">
        <f t="shared" si="63"/>
        <v>4.2499999999999996E-2</v>
      </c>
      <c r="S175" s="75">
        <f>+D175+G175+J175+K175+L175+M175+N175+O175+P175+Q175+R175</f>
        <v>0.99999999999999978</v>
      </c>
    </row>
    <row r="176" spans="1:19" x14ac:dyDescent="0.25">
      <c r="B176" s="105"/>
      <c r="F176" s="125"/>
      <c r="H176" s="84"/>
    </row>
    <row r="177" spans="1:19" x14ac:dyDescent="0.25">
      <c r="B177" s="105"/>
      <c r="H177" s="84"/>
    </row>
    <row r="178" spans="1:19" ht="18.75" x14ac:dyDescent="0.3">
      <c r="A178" s="192" t="s">
        <v>0</v>
      </c>
      <c r="B178" s="192"/>
      <c r="C178" s="192"/>
      <c r="D178" s="192"/>
      <c r="E178" s="192"/>
      <c r="F178" s="192"/>
      <c r="G178" s="192"/>
      <c r="H178" s="192"/>
      <c r="I178" s="192"/>
      <c r="J178" s="192"/>
      <c r="K178" s="192"/>
      <c r="L178" s="192"/>
      <c r="M178" s="192"/>
      <c r="N178" s="192"/>
      <c r="O178" s="192"/>
      <c r="P178" s="192"/>
      <c r="Q178" s="192"/>
      <c r="R178" s="192"/>
      <c r="S178" s="192"/>
    </row>
    <row r="179" spans="1:19" ht="18.75" x14ac:dyDescent="0.3">
      <c r="A179" s="192" t="s">
        <v>280</v>
      </c>
      <c r="B179" s="192"/>
      <c r="C179" s="192"/>
      <c r="D179" s="192"/>
      <c r="E179" s="192"/>
      <c r="F179" s="192"/>
      <c r="G179" s="192"/>
      <c r="H179" s="192"/>
      <c r="I179" s="192"/>
      <c r="J179" s="192"/>
      <c r="K179" s="192"/>
      <c r="L179" s="192"/>
      <c r="M179" s="192"/>
      <c r="N179" s="192"/>
      <c r="O179" s="192"/>
      <c r="P179" s="192"/>
      <c r="Q179" s="192"/>
      <c r="R179" s="192"/>
      <c r="S179" s="192"/>
    </row>
    <row r="180" spans="1:19" ht="18.75" x14ac:dyDescent="0.3">
      <c r="A180" s="192" t="s">
        <v>281</v>
      </c>
      <c r="B180" s="192"/>
      <c r="C180" s="192"/>
      <c r="D180" s="192"/>
      <c r="E180" s="192"/>
      <c r="F180" s="192"/>
      <c r="G180" s="192"/>
      <c r="H180" s="192"/>
      <c r="I180" s="192"/>
      <c r="J180" s="192"/>
      <c r="K180" s="192"/>
      <c r="L180" s="192"/>
      <c r="M180" s="192"/>
      <c r="N180" s="192"/>
      <c r="O180" s="192"/>
      <c r="P180" s="192"/>
      <c r="Q180" s="192"/>
      <c r="R180" s="192"/>
      <c r="S180" s="192"/>
    </row>
    <row r="181" spans="1:19" ht="18.75" x14ac:dyDescent="0.25">
      <c r="A181" s="221" t="s">
        <v>379</v>
      </c>
      <c r="B181" s="221"/>
      <c r="C181" s="221"/>
      <c r="D181" s="221"/>
      <c r="E181" s="221"/>
      <c r="F181" s="221"/>
      <c r="G181" s="221"/>
      <c r="H181" s="221"/>
      <c r="I181" s="221"/>
      <c r="J181" s="221"/>
      <c r="K181" s="221"/>
      <c r="L181" s="221"/>
      <c r="M181" s="221"/>
      <c r="N181" s="221"/>
      <c r="O181" s="221"/>
      <c r="P181" s="221"/>
      <c r="Q181" s="221"/>
      <c r="R181" s="221"/>
      <c r="S181" s="221"/>
    </row>
    <row r="182" spans="1:19" ht="18.75" x14ac:dyDescent="0.3">
      <c r="A182" s="192" t="s">
        <v>282</v>
      </c>
      <c r="B182" s="192"/>
      <c r="C182" s="192"/>
      <c r="D182" s="192"/>
      <c r="E182" s="192"/>
      <c r="F182" s="192"/>
      <c r="G182" s="192"/>
      <c r="H182" s="192"/>
      <c r="I182" s="192"/>
      <c r="J182" s="192"/>
      <c r="K182" s="192"/>
      <c r="L182" s="192"/>
      <c r="M182" s="192"/>
      <c r="N182" s="192"/>
      <c r="O182" s="192"/>
      <c r="P182" s="192"/>
      <c r="Q182" s="192"/>
      <c r="R182" s="192"/>
      <c r="S182" s="192"/>
    </row>
    <row r="183" spans="1:19" ht="18.75" x14ac:dyDescent="0.3">
      <c r="A183" s="192" t="s">
        <v>283</v>
      </c>
      <c r="B183" s="192"/>
      <c r="C183" s="192"/>
      <c r="D183" s="192"/>
      <c r="E183" s="192"/>
      <c r="F183" s="192"/>
      <c r="G183" s="192"/>
      <c r="H183" s="192"/>
      <c r="I183" s="192"/>
      <c r="J183" s="192"/>
      <c r="K183" s="192"/>
      <c r="L183" s="192"/>
      <c r="M183" s="192"/>
      <c r="N183" s="192"/>
      <c r="O183" s="192"/>
      <c r="P183" s="192"/>
      <c r="Q183" s="192"/>
      <c r="R183" s="192"/>
      <c r="S183" s="192"/>
    </row>
    <row r="184" spans="1:19" x14ac:dyDescent="0.25">
      <c r="A184" s="197" t="s">
        <v>300</v>
      </c>
      <c r="B184" s="197" t="s">
        <v>301</v>
      </c>
      <c r="C184" s="197" t="s">
        <v>284</v>
      </c>
      <c r="D184" s="213" t="s">
        <v>302</v>
      </c>
      <c r="E184" s="214"/>
      <c r="F184" s="214"/>
      <c r="G184" s="214"/>
      <c r="H184" s="214"/>
      <c r="I184" s="214"/>
      <c r="J184" s="214"/>
      <c r="K184" s="214"/>
      <c r="L184" s="214"/>
      <c r="M184" s="214"/>
      <c r="N184" s="214"/>
      <c r="O184" s="214"/>
      <c r="P184" s="214"/>
      <c r="Q184" s="214"/>
      <c r="R184" s="214"/>
      <c r="S184" s="215"/>
    </row>
    <row r="185" spans="1:19" x14ac:dyDescent="0.25">
      <c r="A185" s="198" t="s">
        <v>300</v>
      </c>
      <c r="B185" s="198"/>
      <c r="C185" s="198" t="s">
        <v>284</v>
      </c>
      <c r="D185" s="69">
        <v>2012</v>
      </c>
      <c r="E185" s="69" t="s">
        <v>286</v>
      </c>
      <c r="F185" s="69" t="s">
        <v>287</v>
      </c>
      <c r="G185" s="69">
        <v>2013</v>
      </c>
      <c r="H185" s="69" t="s">
        <v>286</v>
      </c>
      <c r="I185" s="69" t="s">
        <v>287</v>
      </c>
      <c r="J185" s="69">
        <v>2014</v>
      </c>
      <c r="K185" s="69">
        <v>2015</v>
      </c>
      <c r="L185" s="69">
        <v>2016</v>
      </c>
      <c r="M185" s="69">
        <v>2017</v>
      </c>
      <c r="N185" s="69">
        <v>2018</v>
      </c>
      <c r="O185" s="69">
        <v>2019</v>
      </c>
      <c r="P185" s="69">
        <v>2020</v>
      </c>
      <c r="Q185" s="69">
        <v>2021</v>
      </c>
      <c r="R185" s="69">
        <v>2022</v>
      </c>
      <c r="S185" s="69" t="s">
        <v>288</v>
      </c>
    </row>
    <row r="186" spans="1:19" ht="45" x14ac:dyDescent="0.25">
      <c r="A186" s="112"/>
      <c r="B186" s="126" t="s">
        <v>380</v>
      </c>
      <c r="C186" s="114">
        <v>0.25</v>
      </c>
      <c r="D186" s="115">
        <f>+D187*$C$187+D188*$C$188+D189*$C$189</f>
        <v>0.33</v>
      </c>
      <c r="E186" s="115">
        <f>+E187*$C$187+E188*$C$188+E189*$C$189</f>
        <v>0.33</v>
      </c>
      <c r="F186" s="76">
        <f t="shared" ref="F186:F195" si="65">+E186/D186</f>
        <v>1</v>
      </c>
      <c r="G186" s="115">
        <f t="shared" ref="G186:R186" si="66">+G187*$C$187+G188*$C$188+G189*$C$189</f>
        <v>0.33</v>
      </c>
      <c r="H186" s="76">
        <f t="shared" si="66"/>
        <v>0</v>
      </c>
      <c r="I186" s="76">
        <f>+H186/G186</f>
        <v>0</v>
      </c>
      <c r="J186" s="115">
        <f t="shared" si="66"/>
        <v>0.1598</v>
      </c>
      <c r="K186" s="115">
        <f t="shared" si="66"/>
        <v>2.3800000000000005E-2</v>
      </c>
      <c r="L186" s="115">
        <f t="shared" si="66"/>
        <v>2.3800000000000005E-2</v>
      </c>
      <c r="M186" s="115">
        <f t="shared" si="66"/>
        <v>2.3800000000000005E-2</v>
      </c>
      <c r="N186" s="115">
        <f t="shared" si="66"/>
        <v>2.3800000000000005E-2</v>
      </c>
      <c r="O186" s="115">
        <f t="shared" si="66"/>
        <v>2.3800000000000005E-2</v>
      </c>
      <c r="P186" s="115">
        <f t="shared" si="66"/>
        <v>2.0400000000000001E-2</v>
      </c>
      <c r="Q186" s="115">
        <f t="shared" si="66"/>
        <v>2.0400000000000001E-2</v>
      </c>
      <c r="R186" s="115">
        <f t="shared" si="66"/>
        <v>2.0400000000000001E-2</v>
      </c>
      <c r="S186" s="75">
        <f t="shared" ref="S186:S203" si="67">+D186+G186+J186+K186+L186+M186+N186+O186+P186+Q186+R186</f>
        <v>1.0000000000000002</v>
      </c>
    </row>
    <row r="187" spans="1:19" ht="45" x14ac:dyDescent="0.25">
      <c r="A187" s="81" t="s">
        <v>381</v>
      </c>
      <c r="B187" s="64" t="s">
        <v>178</v>
      </c>
      <c r="C187" s="90">
        <v>0.33</v>
      </c>
      <c r="D187" s="37"/>
      <c r="E187" s="37"/>
      <c r="F187" s="76"/>
      <c r="G187" s="37">
        <v>1</v>
      </c>
      <c r="H187" s="42">
        <v>0</v>
      </c>
      <c r="I187" s="73">
        <f t="shared" ref="I187:I189" si="68">+H187/G187</f>
        <v>0</v>
      </c>
      <c r="J187" s="37"/>
      <c r="K187" s="37"/>
      <c r="L187" s="37"/>
      <c r="M187" s="37"/>
      <c r="N187" s="37"/>
      <c r="O187" s="37"/>
      <c r="P187" s="37"/>
      <c r="Q187" s="37"/>
      <c r="R187" s="37"/>
      <c r="S187" s="75">
        <f t="shared" si="67"/>
        <v>1</v>
      </c>
    </row>
    <row r="188" spans="1:19" ht="45" hidden="1" x14ac:dyDescent="0.25">
      <c r="A188" s="81" t="s">
        <v>382</v>
      </c>
      <c r="B188" s="64" t="s">
        <v>179</v>
      </c>
      <c r="C188" s="90">
        <v>0.33</v>
      </c>
      <c r="D188" s="37">
        <v>1</v>
      </c>
      <c r="E188" s="37">
        <v>1</v>
      </c>
      <c r="F188" s="76">
        <f t="shared" si="65"/>
        <v>1</v>
      </c>
      <c r="G188" s="37"/>
      <c r="H188" s="42"/>
      <c r="I188" s="73" t="e">
        <f t="shared" si="68"/>
        <v>#DIV/0!</v>
      </c>
      <c r="J188" s="37"/>
      <c r="K188" s="37"/>
      <c r="L188" s="37"/>
      <c r="M188" s="37"/>
      <c r="N188" s="37"/>
      <c r="O188" s="37"/>
      <c r="P188" s="37"/>
      <c r="Q188" s="37"/>
      <c r="R188" s="37"/>
      <c r="S188" s="75">
        <f t="shared" si="67"/>
        <v>1</v>
      </c>
    </row>
    <row r="189" spans="1:19" ht="45" hidden="1" x14ac:dyDescent="0.25">
      <c r="A189" s="81" t="s">
        <v>383</v>
      </c>
      <c r="B189" s="64" t="s">
        <v>181</v>
      </c>
      <c r="C189" s="90">
        <v>0.34</v>
      </c>
      <c r="D189" s="37"/>
      <c r="E189" s="37"/>
      <c r="F189" s="76"/>
      <c r="G189" s="37"/>
      <c r="H189" s="42"/>
      <c r="I189" s="73" t="e">
        <f t="shared" si="68"/>
        <v>#DIV/0!</v>
      </c>
      <c r="J189" s="37">
        <v>0.47</v>
      </c>
      <c r="K189" s="37">
        <v>7.0000000000000007E-2</v>
      </c>
      <c r="L189" s="37">
        <v>7.0000000000000007E-2</v>
      </c>
      <c r="M189" s="37">
        <v>7.0000000000000007E-2</v>
      </c>
      <c r="N189" s="37">
        <v>7.0000000000000007E-2</v>
      </c>
      <c r="O189" s="37">
        <v>7.0000000000000007E-2</v>
      </c>
      <c r="P189" s="37">
        <v>0.06</v>
      </c>
      <c r="Q189" s="37">
        <v>0.06</v>
      </c>
      <c r="R189" s="37">
        <v>0.06</v>
      </c>
      <c r="S189" s="75">
        <f t="shared" si="67"/>
        <v>1.0000000000000004</v>
      </c>
    </row>
    <row r="190" spans="1:19" ht="75" x14ac:dyDescent="0.25">
      <c r="A190" s="112"/>
      <c r="B190" s="126" t="s">
        <v>384</v>
      </c>
      <c r="C190" s="114">
        <v>0.25</v>
      </c>
      <c r="D190" s="115">
        <f>+D191*$C$191+D192*$C$192+D193*$C$193+D194*$C$194+D195*$C$195</f>
        <v>7.6363636363636384E-2</v>
      </c>
      <c r="E190" s="115">
        <f>+E191*$C$191+E192*$C$192+E193*$C$193+E194*$C$194+E195*$C$195</f>
        <v>7.1163636363636373E-2</v>
      </c>
      <c r="F190" s="76">
        <f t="shared" si="65"/>
        <v>0.93190476190476179</v>
      </c>
      <c r="G190" s="115">
        <f t="shared" ref="G190:R190" si="69">+G191*$C$191+G192*$C$192+G193*$C$193+G194*$C$194+G195*$C$195</f>
        <v>0.29636363636363638</v>
      </c>
      <c r="H190" s="76">
        <f t="shared" si="69"/>
        <v>9.6363636363636387E-2</v>
      </c>
      <c r="I190" s="76">
        <f>+H190/G190</f>
        <v>0.3251533742331289</v>
      </c>
      <c r="J190" s="115">
        <f t="shared" si="69"/>
        <v>9.6363636363636387E-2</v>
      </c>
      <c r="K190" s="115">
        <f t="shared" si="69"/>
        <v>9.6363636363636387E-2</v>
      </c>
      <c r="L190" s="115">
        <f t="shared" si="69"/>
        <v>9.6363636363636387E-2</v>
      </c>
      <c r="M190" s="115">
        <f t="shared" si="69"/>
        <v>5.636363636363638E-2</v>
      </c>
      <c r="N190" s="115">
        <f t="shared" si="69"/>
        <v>5.636363636363638E-2</v>
      </c>
      <c r="O190" s="115">
        <f t="shared" si="69"/>
        <v>5.636363636363638E-2</v>
      </c>
      <c r="P190" s="115">
        <f t="shared" si="69"/>
        <v>5.636363636363638E-2</v>
      </c>
      <c r="Q190" s="115">
        <f t="shared" si="69"/>
        <v>5.636363636363638E-2</v>
      </c>
      <c r="R190" s="115">
        <f t="shared" si="69"/>
        <v>5.636363636363638E-2</v>
      </c>
      <c r="S190" s="75">
        <f t="shared" si="67"/>
        <v>1.0000000000000002</v>
      </c>
    </row>
    <row r="191" spans="1:19" s="84" customFormat="1" ht="45" x14ac:dyDescent="0.25">
      <c r="A191" s="127" t="s">
        <v>385</v>
      </c>
      <c r="B191" s="64" t="s">
        <v>159</v>
      </c>
      <c r="C191" s="128">
        <v>0.2</v>
      </c>
      <c r="D191" s="42"/>
      <c r="E191" s="42"/>
      <c r="F191" s="76"/>
      <c r="G191" s="42">
        <v>1</v>
      </c>
      <c r="H191" s="42">
        <v>0</v>
      </c>
      <c r="I191" s="73">
        <f t="shared" ref="I191:I195" si="70">+H191/G191</f>
        <v>0</v>
      </c>
      <c r="J191" s="42"/>
      <c r="K191" s="42"/>
      <c r="L191" s="42"/>
      <c r="M191" s="42"/>
      <c r="N191" s="42"/>
      <c r="O191" s="42"/>
      <c r="P191" s="42"/>
      <c r="Q191" s="42"/>
      <c r="R191" s="42"/>
      <c r="S191" s="75">
        <f t="shared" si="67"/>
        <v>1</v>
      </c>
    </row>
    <row r="192" spans="1:19" s="84" customFormat="1" ht="45" x14ac:dyDescent="0.25">
      <c r="A192" s="127" t="s">
        <v>386</v>
      </c>
      <c r="B192" s="64" t="s">
        <v>166</v>
      </c>
      <c r="C192" s="128">
        <v>0.2</v>
      </c>
      <c r="D192" s="42"/>
      <c r="E192" s="42"/>
      <c r="F192" s="76"/>
      <c r="G192" s="42">
        <v>0.1</v>
      </c>
      <c r="H192" s="42">
        <v>0.1</v>
      </c>
      <c r="I192" s="73">
        <f t="shared" si="70"/>
        <v>1</v>
      </c>
      <c r="J192" s="42">
        <v>0.1</v>
      </c>
      <c r="K192" s="42">
        <v>0.1</v>
      </c>
      <c r="L192" s="42">
        <v>0.1</v>
      </c>
      <c r="M192" s="42">
        <v>0.1</v>
      </c>
      <c r="N192" s="42">
        <v>0.1</v>
      </c>
      <c r="O192" s="42">
        <v>0.1</v>
      </c>
      <c r="P192" s="42">
        <v>0.1</v>
      </c>
      <c r="Q192" s="42">
        <v>0.1</v>
      </c>
      <c r="R192" s="42">
        <v>0.1</v>
      </c>
      <c r="S192" s="75">
        <f t="shared" si="67"/>
        <v>0.99999999999999989</v>
      </c>
    </row>
    <row r="193" spans="1:19" s="84" customFormat="1" ht="45" x14ac:dyDescent="0.25">
      <c r="A193" s="127" t="s">
        <v>387</v>
      </c>
      <c r="B193" s="64" t="s">
        <v>163</v>
      </c>
      <c r="C193" s="42">
        <v>0.2</v>
      </c>
      <c r="D193" s="42">
        <v>9.0909090909090912E-2</v>
      </c>
      <c r="E193" s="42">
        <v>9.0909090909090912E-2</v>
      </c>
      <c r="F193" s="76">
        <f t="shared" si="65"/>
        <v>1</v>
      </c>
      <c r="G193" s="42">
        <v>9.0909090909090912E-2</v>
      </c>
      <c r="H193" s="42">
        <v>9.0909090909090912E-2</v>
      </c>
      <c r="I193" s="73">
        <f t="shared" si="70"/>
        <v>1</v>
      </c>
      <c r="J193" s="42">
        <v>9.0909090909090912E-2</v>
      </c>
      <c r="K193" s="42">
        <v>9.0909090909090912E-2</v>
      </c>
      <c r="L193" s="42">
        <v>9.0909090909090912E-2</v>
      </c>
      <c r="M193" s="42">
        <v>9.0909090909090912E-2</v>
      </c>
      <c r="N193" s="42">
        <v>9.0909090909090912E-2</v>
      </c>
      <c r="O193" s="42">
        <v>9.0909090909090912E-2</v>
      </c>
      <c r="P193" s="42">
        <v>9.0909090909090912E-2</v>
      </c>
      <c r="Q193" s="42">
        <v>9.0909090909090912E-2</v>
      </c>
      <c r="R193" s="42">
        <v>9.0909090909090912E-2</v>
      </c>
      <c r="S193" s="75">
        <f t="shared" si="67"/>
        <v>1.0000000000000002</v>
      </c>
    </row>
    <row r="194" spans="1:19" s="84" customFormat="1" ht="30" x14ac:dyDescent="0.25">
      <c r="A194" s="127" t="s">
        <v>388</v>
      </c>
      <c r="B194" s="64" t="s">
        <v>168</v>
      </c>
      <c r="C194" s="42">
        <v>0.2</v>
      </c>
      <c r="D194" s="42">
        <v>9.0909090909090912E-2</v>
      </c>
      <c r="E194" s="42">
        <v>9.0909090909090912E-2</v>
      </c>
      <c r="F194" s="76">
        <f t="shared" si="65"/>
        <v>1</v>
      </c>
      <c r="G194" s="42">
        <v>9.0909090909090912E-2</v>
      </c>
      <c r="H194" s="42">
        <v>9.0909090909090912E-2</v>
      </c>
      <c r="I194" s="73">
        <f t="shared" si="70"/>
        <v>1</v>
      </c>
      <c r="J194" s="42">
        <v>9.0909090909090912E-2</v>
      </c>
      <c r="K194" s="42">
        <v>9.0909090909090912E-2</v>
      </c>
      <c r="L194" s="42">
        <v>9.0909090909090912E-2</v>
      </c>
      <c r="M194" s="42">
        <v>9.0909090909090912E-2</v>
      </c>
      <c r="N194" s="42">
        <v>9.0909090909090912E-2</v>
      </c>
      <c r="O194" s="42">
        <v>9.0909090909090912E-2</v>
      </c>
      <c r="P194" s="42">
        <v>9.0909090909090912E-2</v>
      </c>
      <c r="Q194" s="42">
        <v>9.0909090909090912E-2</v>
      </c>
      <c r="R194" s="42">
        <v>9.0909090909090912E-2</v>
      </c>
      <c r="S194" s="75">
        <f t="shared" si="67"/>
        <v>1.0000000000000002</v>
      </c>
    </row>
    <row r="195" spans="1:19" s="84" customFormat="1" ht="45" x14ac:dyDescent="0.25">
      <c r="A195" s="88" t="s">
        <v>389</v>
      </c>
      <c r="B195" s="62" t="s">
        <v>189</v>
      </c>
      <c r="C195" s="42">
        <v>0.2</v>
      </c>
      <c r="D195" s="42">
        <v>0.2</v>
      </c>
      <c r="E195" s="42">
        <f>20%*87%</f>
        <v>0.17400000000000002</v>
      </c>
      <c r="F195" s="76">
        <f t="shared" si="65"/>
        <v>0.87</v>
      </c>
      <c r="G195" s="42">
        <v>0.2</v>
      </c>
      <c r="H195" s="42">
        <v>0.2</v>
      </c>
      <c r="I195" s="73">
        <f t="shared" si="70"/>
        <v>1</v>
      </c>
      <c r="J195" s="42">
        <v>0.2</v>
      </c>
      <c r="K195" s="42">
        <v>0.2</v>
      </c>
      <c r="L195" s="42">
        <v>0.2</v>
      </c>
      <c r="M195" s="42"/>
      <c r="N195" s="42"/>
      <c r="O195" s="42"/>
      <c r="P195" s="42"/>
      <c r="Q195" s="42"/>
      <c r="R195" s="42"/>
      <c r="S195" s="75">
        <f t="shared" si="67"/>
        <v>1</v>
      </c>
    </row>
    <row r="196" spans="1:19" s="84" customFormat="1" ht="30" x14ac:dyDescent="0.25">
      <c r="A196" s="112"/>
      <c r="B196" s="126" t="s">
        <v>390</v>
      </c>
      <c r="C196" s="114">
        <v>0.25</v>
      </c>
      <c r="D196" s="115">
        <f>+D197*$C$197+D198*$C$198+D199*$C$199</f>
        <v>0</v>
      </c>
      <c r="E196" s="115">
        <f>+E197*$C$197+E198*$C$198+E199*$C$199</f>
        <v>0</v>
      </c>
      <c r="F196" s="76"/>
      <c r="G196" s="115">
        <f t="shared" ref="G196:R196" si="71">+G197*$C$197+G198*$C$198+G199*$C$199</f>
        <v>3.4000000000000002E-2</v>
      </c>
      <c r="H196" s="115">
        <f t="shared" si="71"/>
        <v>3.4000000000000002E-2</v>
      </c>
      <c r="I196" s="76">
        <f>+H196/G196</f>
        <v>1</v>
      </c>
      <c r="J196" s="115">
        <f t="shared" si="71"/>
        <v>0.44650000000000001</v>
      </c>
      <c r="K196" s="115">
        <f t="shared" si="71"/>
        <v>0.11650000000000001</v>
      </c>
      <c r="L196" s="115">
        <f t="shared" si="71"/>
        <v>0.11650000000000001</v>
      </c>
      <c r="M196" s="115">
        <f t="shared" si="71"/>
        <v>0.11650000000000001</v>
      </c>
      <c r="N196" s="115">
        <f t="shared" si="71"/>
        <v>3.4000000000000002E-2</v>
      </c>
      <c r="O196" s="115">
        <f t="shared" si="71"/>
        <v>3.4000000000000002E-2</v>
      </c>
      <c r="P196" s="115">
        <f t="shared" si="71"/>
        <v>3.4000000000000002E-2</v>
      </c>
      <c r="Q196" s="115">
        <f t="shared" si="71"/>
        <v>3.4000000000000002E-2</v>
      </c>
      <c r="R196" s="115">
        <f t="shared" si="71"/>
        <v>3.4000000000000002E-2</v>
      </c>
      <c r="S196" s="75">
        <f t="shared" si="67"/>
        <v>1.0000000000000002</v>
      </c>
    </row>
    <row r="197" spans="1:19" s="84" customFormat="1" ht="45" hidden="1" x14ac:dyDescent="0.25">
      <c r="A197" s="127" t="s">
        <v>391</v>
      </c>
      <c r="B197" s="64" t="s">
        <v>170</v>
      </c>
      <c r="C197" s="129">
        <v>0.33</v>
      </c>
      <c r="D197" s="42"/>
      <c r="E197" s="42"/>
      <c r="F197" s="76"/>
      <c r="G197" s="42"/>
      <c r="H197" s="42"/>
      <c r="I197" s="73" t="e">
        <f t="shared" ref="I197:I199" si="72">+H197/G197</f>
        <v>#DIV/0!</v>
      </c>
      <c r="J197" s="42">
        <v>1</v>
      </c>
      <c r="K197" s="42"/>
      <c r="L197" s="42"/>
      <c r="M197" s="42"/>
      <c r="N197" s="42"/>
      <c r="O197" s="42"/>
      <c r="P197" s="42"/>
      <c r="Q197" s="42"/>
      <c r="R197" s="42"/>
      <c r="S197" s="75">
        <f t="shared" si="67"/>
        <v>1</v>
      </c>
    </row>
    <row r="198" spans="1:19" s="84" customFormat="1" ht="60" hidden="1" x14ac:dyDescent="0.25">
      <c r="A198" s="127" t="s">
        <v>392</v>
      </c>
      <c r="B198" s="64" t="s">
        <v>172</v>
      </c>
      <c r="C198" s="129">
        <v>0.33</v>
      </c>
      <c r="D198" s="42"/>
      <c r="E198" s="42"/>
      <c r="F198" s="76"/>
      <c r="G198" s="42"/>
      <c r="H198" s="42"/>
      <c r="I198" s="73" t="e">
        <f t="shared" si="72"/>
        <v>#DIV/0!</v>
      </c>
      <c r="J198" s="42">
        <v>0.25</v>
      </c>
      <c r="K198" s="42">
        <v>0.25</v>
      </c>
      <c r="L198" s="42">
        <v>0.25</v>
      </c>
      <c r="M198" s="42">
        <v>0.25</v>
      </c>
      <c r="N198" s="42"/>
      <c r="O198" s="42"/>
      <c r="P198" s="42"/>
      <c r="Q198" s="42"/>
      <c r="R198" s="42"/>
      <c r="S198" s="75">
        <f t="shared" si="67"/>
        <v>1</v>
      </c>
    </row>
    <row r="199" spans="1:19" s="84" customFormat="1" ht="60" x14ac:dyDescent="0.25">
      <c r="A199" s="127" t="s">
        <v>393</v>
      </c>
      <c r="B199" s="64" t="s">
        <v>173</v>
      </c>
      <c r="C199" s="129">
        <v>0.34</v>
      </c>
      <c r="D199" s="42"/>
      <c r="E199" s="42"/>
      <c r="F199" s="76"/>
      <c r="G199" s="42">
        <v>0.1</v>
      </c>
      <c r="H199" s="42">
        <v>0.1</v>
      </c>
      <c r="I199" s="73">
        <f t="shared" si="72"/>
        <v>1</v>
      </c>
      <c r="J199" s="42">
        <v>0.1</v>
      </c>
      <c r="K199" s="42">
        <v>0.1</v>
      </c>
      <c r="L199" s="42">
        <v>0.1</v>
      </c>
      <c r="M199" s="42">
        <v>0.1</v>
      </c>
      <c r="N199" s="42">
        <v>0.1</v>
      </c>
      <c r="O199" s="42">
        <v>0.1</v>
      </c>
      <c r="P199" s="42">
        <v>0.1</v>
      </c>
      <c r="Q199" s="42">
        <v>0.1</v>
      </c>
      <c r="R199" s="42">
        <v>0.1</v>
      </c>
      <c r="S199" s="75">
        <f t="shared" si="67"/>
        <v>0.99999999999999989</v>
      </c>
    </row>
    <row r="200" spans="1:19" s="84" customFormat="1" ht="60" hidden="1" x14ac:dyDescent="0.25">
      <c r="A200" s="112"/>
      <c r="B200" s="126" t="s">
        <v>394</v>
      </c>
      <c r="C200" s="114">
        <v>0.25</v>
      </c>
      <c r="D200" s="115">
        <f>+D201*$C$201+D202*$C$202+D203*$C$203</f>
        <v>0</v>
      </c>
      <c r="E200" s="115">
        <f>+E201*$C$201+E202*$C$202+E203*$C$203</f>
        <v>0</v>
      </c>
      <c r="F200" s="76"/>
      <c r="G200" s="115">
        <f t="shared" ref="G200:R200" si="73">+G201*$C$201+G202*$C$202+G203*$C$203</f>
        <v>0</v>
      </c>
      <c r="H200" s="115">
        <f t="shared" si="73"/>
        <v>0</v>
      </c>
      <c r="I200" s="76" t="e">
        <f>+H200/G200</f>
        <v>#DIV/0!</v>
      </c>
      <c r="J200" s="115">
        <f t="shared" si="73"/>
        <v>0.16500000000000001</v>
      </c>
      <c r="K200" s="115">
        <f t="shared" si="73"/>
        <v>2.0625000000000001E-2</v>
      </c>
      <c r="L200" s="115">
        <f t="shared" si="73"/>
        <v>2.0625000000000001E-2</v>
      </c>
      <c r="M200" s="115">
        <f t="shared" si="73"/>
        <v>2.0625000000000001E-2</v>
      </c>
      <c r="N200" s="115">
        <f t="shared" si="73"/>
        <v>8.6625000000000008E-2</v>
      </c>
      <c r="O200" s="115">
        <f t="shared" si="73"/>
        <v>0.25662499999999999</v>
      </c>
      <c r="P200" s="115">
        <f t="shared" si="73"/>
        <v>0.14329166666666668</v>
      </c>
      <c r="Q200" s="115">
        <f t="shared" si="73"/>
        <v>0.14329166666666668</v>
      </c>
      <c r="R200" s="115">
        <f t="shared" si="73"/>
        <v>0.14329166666666668</v>
      </c>
      <c r="S200" s="75">
        <f t="shared" si="67"/>
        <v>1</v>
      </c>
    </row>
    <row r="201" spans="1:19" s="84" customFormat="1" ht="60" hidden="1" x14ac:dyDescent="0.25">
      <c r="A201" s="130" t="s">
        <v>395</v>
      </c>
      <c r="B201" s="64" t="s">
        <v>184</v>
      </c>
      <c r="C201" s="129">
        <v>0.33</v>
      </c>
      <c r="D201" s="42"/>
      <c r="E201" s="42"/>
      <c r="F201" s="76"/>
      <c r="G201" s="42"/>
      <c r="H201" s="42"/>
      <c r="I201" s="73" t="e">
        <f t="shared" ref="I201:I203" si="74">+H201/G201</f>
        <v>#DIV/0!</v>
      </c>
      <c r="J201" s="42">
        <v>0.5</v>
      </c>
      <c r="K201" s="42">
        <v>6.25E-2</v>
      </c>
      <c r="L201" s="42">
        <v>6.25E-2</v>
      </c>
      <c r="M201" s="42">
        <v>6.25E-2</v>
      </c>
      <c r="N201" s="42">
        <v>6.25E-2</v>
      </c>
      <c r="O201" s="42">
        <v>6.25E-2</v>
      </c>
      <c r="P201" s="42">
        <v>6.25E-2</v>
      </c>
      <c r="Q201" s="42">
        <v>6.25E-2</v>
      </c>
      <c r="R201" s="42">
        <v>6.25E-2</v>
      </c>
      <c r="S201" s="75">
        <f t="shared" si="67"/>
        <v>1</v>
      </c>
    </row>
    <row r="202" spans="1:19" ht="30" hidden="1" x14ac:dyDescent="0.25">
      <c r="A202" s="81"/>
      <c r="B202" s="64" t="s">
        <v>187</v>
      </c>
      <c r="C202" s="129">
        <v>0.33</v>
      </c>
      <c r="D202" s="37"/>
      <c r="E202" s="37"/>
      <c r="F202" s="76"/>
      <c r="G202" s="37"/>
      <c r="H202" s="42"/>
      <c r="I202" s="73" t="e">
        <f t="shared" si="74"/>
        <v>#DIV/0!</v>
      </c>
      <c r="J202" s="37"/>
      <c r="K202" s="37"/>
      <c r="L202" s="37"/>
      <c r="M202" s="37"/>
      <c r="N202" s="37">
        <v>0.2</v>
      </c>
      <c r="O202" s="37">
        <v>0.2</v>
      </c>
      <c r="P202" s="37">
        <v>0.2</v>
      </c>
      <c r="Q202" s="37">
        <v>0.2</v>
      </c>
      <c r="R202" s="37">
        <v>0.2</v>
      </c>
      <c r="S202" s="75">
        <f t="shared" si="67"/>
        <v>1</v>
      </c>
    </row>
    <row r="203" spans="1:19" ht="45" hidden="1" x14ac:dyDescent="0.25">
      <c r="A203" s="81"/>
      <c r="B203" s="64" t="s">
        <v>188</v>
      </c>
      <c r="C203" s="129">
        <v>0.34</v>
      </c>
      <c r="D203" s="37"/>
      <c r="E203" s="37"/>
      <c r="F203" s="76"/>
      <c r="G203" s="37"/>
      <c r="H203" s="42"/>
      <c r="I203" s="73" t="e">
        <f t="shared" si="74"/>
        <v>#DIV/0!</v>
      </c>
      <c r="J203" s="37"/>
      <c r="K203" s="37"/>
      <c r="L203" s="37"/>
      <c r="M203" s="37"/>
      <c r="N203" s="37"/>
      <c r="O203" s="37">
        <v>0.5</v>
      </c>
      <c r="P203" s="37">
        <v>0.16666666666666669</v>
      </c>
      <c r="Q203" s="37">
        <v>0.16666666666666669</v>
      </c>
      <c r="R203" s="37">
        <v>0.16666666666666669</v>
      </c>
      <c r="S203" s="75">
        <f t="shared" si="67"/>
        <v>1.0000000000000002</v>
      </c>
    </row>
    <row r="204" spans="1:19" hidden="1" x14ac:dyDescent="0.25">
      <c r="A204" s="81"/>
      <c r="B204" s="59"/>
      <c r="C204" s="129"/>
      <c r="D204" s="37"/>
      <c r="E204" s="37"/>
      <c r="F204" s="37"/>
      <c r="G204" s="37"/>
      <c r="H204" s="99"/>
      <c r="I204" s="37"/>
      <c r="J204" s="37"/>
      <c r="K204" s="37"/>
      <c r="L204" s="37"/>
      <c r="M204" s="37"/>
      <c r="N204" s="37"/>
      <c r="O204" s="37"/>
      <c r="P204" s="37"/>
      <c r="Q204" s="37"/>
      <c r="R204" s="37"/>
      <c r="S204" s="90">
        <f t="shared" ref="S204:S213" si="75">SUM(D204:R204)</f>
        <v>0</v>
      </c>
    </row>
    <row r="205" spans="1:19" hidden="1" x14ac:dyDescent="0.25">
      <c r="A205" s="81"/>
      <c r="B205" s="59"/>
      <c r="C205" s="129"/>
      <c r="D205" s="37"/>
      <c r="E205" s="37"/>
      <c r="F205" s="37"/>
      <c r="G205" s="37"/>
      <c r="H205" s="99"/>
      <c r="I205" s="37"/>
      <c r="J205" s="37"/>
      <c r="K205" s="37"/>
      <c r="L205" s="37"/>
      <c r="M205" s="37"/>
      <c r="N205" s="37"/>
      <c r="O205" s="37"/>
      <c r="P205" s="37"/>
      <c r="Q205" s="37"/>
      <c r="R205" s="37"/>
      <c r="S205" s="90">
        <f t="shared" si="75"/>
        <v>0</v>
      </c>
    </row>
    <row r="206" spans="1:19" hidden="1" x14ac:dyDescent="0.25">
      <c r="A206" s="81"/>
      <c r="B206" s="59"/>
      <c r="C206" s="129"/>
      <c r="D206" s="37"/>
      <c r="E206" s="37"/>
      <c r="F206" s="37"/>
      <c r="G206" s="37"/>
      <c r="H206" s="99"/>
      <c r="I206" s="37"/>
      <c r="J206" s="37"/>
      <c r="K206" s="37"/>
      <c r="L206" s="37"/>
      <c r="M206" s="37"/>
      <c r="N206" s="37"/>
      <c r="O206" s="37"/>
      <c r="P206" s="37"/>
      <c r="Q206" s="37"/>
      <c r="R206" s="37"/>
      <c r="S206" s="90">
        <f t="shared" si="75"/>
        <v>0</v>
      </c>
    </row>
    <row r="207" spans="1:19" hidden="1" x14ac:dyDescent="0.25">
      <c r="A207" s="81"/>
      <c r="B207" s="59"/>
      <c r="C207" s="129"/>
      <c r="D207" s="37"/>
      <c r="E207" s="37"/>
      <c r="F207" s="37"/>
      <c r="G207" s="37"/>
      <c r="H207" s="99"/>
      <c r="I207" s="37"/>
      <c r="J207" s="37"/>
      <c r="K207" s="37"/>
      <c r="L207" s="37"/>
      <c r="M207" s="37"/>
      <c r="N207" s="37"/>
      <c r="O207" s="37"/>
      <c r="P207" s="37"/>
      <c r="Q207" s="37"/>
      <c r="R207" s="37"/>
      <c r="S207" s="90">
        <f t="shared" si="75"/>
        <v>0</v>
      </c>
    </row>
    <row r="208" spans="1:19" hidden="1" x14ac:dyDescent="0.25">
      <c r="A208" s="81"/>
      <c r="B208" s="59"/>
      <c r="C208" s="129"/>
      <c r="D208" s="37"/>
      <c r="E208" s="37"/>
      <c r="F208" s="37"/>
      <c r="G208" s="37"/>
      <c r="H208" s="99"/>
      <c r="I208" s="37"/>
      <c r="J208" s="37"/>
      <c r="K208" s="37"/>
      <c r="L208" s="37"/>
      <c r="M208" s="37"/>
      <c r="N208" s="37"/>
      <c r="O208" s="37"/>
      <c r="P208" s="37"/>
      <c r="Q208" s="37"/>
      <c r="R208" s="37"/>
      <c r="S208" s="90">
        <f t="shared" si="75"/>
        <v>0</v>
      </c>
    </row>
    <row r="209" spans="1:19" hidden="1" x14ac:dyDescent="0.25">
      <c r="A209" s="81"/>
      <c r="B209" s="59"/>
      <c r="C209" s="129"/>
      <c r="D209" s="37"/>
      <c r="E209" s="37"/>
      <c r="F209" s="37"/>
      <c r="G209" s="37"/>
      <c r="H209" s="99"/>
      <c r="I209" s="37"/>
      <c r="J209" s="37"/>
      <c r="K209" s="37"/>
      <c r="L209" s="37"/>
      <c r="M209" s="37"/>
      <c r="N209" s="37"/>
      <c r="O209" s="37"/>
      <c r="P209" s="37"/>
      <c r="Q209" s="37"/>
      <c r="R209" s="37"/>
      <c r="S209" s="90">
        <f t="shared" si="75"/>
        <v>0</v>
      </c>
    </row>
    <row r="210" spans="1:19" hidden="1" x14ac:dyDescent="0.25">
      <c r="A210" s="81"/>
      <c r="B210" s="59"/>
      <c r="C210" s="129"/>
      <c r="D210" s="37"/>
      <c r="E210" s="37"/>
      <c r="F210" s="37"/>
      <c r="G210" s="37"/>
      <c r="H210" s="99"/>
      <c r="I210" s="37"/>
      <c r="J210" s="37"/>
      <c r="K210" s="37"/>
      <c r="L210" s="37"/>
      <c r="M210" s="37"/>
      <c r="N210" s="37"/>
      <c r="O210" s="37"/>
      <c r="P210" s="37"/>
      <c r="Q210" s="37"/>
      <c r="R210" s="37"/>
      <c r="S210" s="90">
        <f t="shared" si="75"/>
        <v>0</v>
      </c>
    </row>
    <row r="211" spans="1:19" hidden="1" x14ac:dyDescent="0.25">
      <c r="A211" s="81"/>
      <c r="B211" s="59"/>
      <c r="C211" s="129"/>
      <c r="D211" s="37"/>
      <c r="E211" s="37"/>
      <c r="F211" s="37"/>
      <c r="G211" s="37"/>
      <c r="H211" s="99"/>
      <c r="I211" s="37"/>
      <c r="J211" s="37"/>
      <c r="K211" s="37"/>
      <c r="L211" s="37"/>
      <c r="M211" s="37"/>
      <c r="N211" s="37"/>
      <c r="O211" s="37"/>
      <c r="P211" s="37"/>
      <c r="Q211" s="37"/>
      <c r="R211" s="37"/>
      <c r="S211" s="90">
        <f t="shared" si="75"/>
        <v>0</v>
      </c>
    </row>
    <row r="212" spans="1:19" hidden="1" x14ac:dyDescent="0.25">
      <c r="A212" s="95"/>
      <c r="B212" s="59"/>
      <c r="C212" s="129"/>
      <c r="D212" s="37"/>
      <c r="E212" s="37"/>
      <c r="F212" s="37"/>
      <c r="G212" s="37"/>
      <c r="H212" s="99"/>
      <c r="I212" s="37"/>
      <c r="J212" s="37"/>
      <c r="K212" s="37"/>
      <c r="L212" s="37"/>
      <c r="M212" s="37"/>
      <c r="N212" s="37"/>
      <c r="O212" s="37"/>
      <c r="P212" s="37"/>
      <c r="Q212" s="37"/>
      <c r="R212" s="37"/>
      <c r="S212" s="90">
        <f t="shared" si="75"/>
        <v>0</v>
      </c>
    </row>
    <row r="213" spans="1:19" hidden="1" x14ac:dyDescent="0.25">
      <c r="A213" s="95"/>
      <c r="B213" s="59"/>
      <c r="C213" s="129"/>
      <c r="D213" s="37"/>
      <c r="E213" s="37"/>
      <c r="F213" s="37"/>
      <c r="G213" s="37"/>
      <c r="H213" s="99"/>
      <c r="I213" s="37"/>
      <c r="J213" s="37"/>
      <c r="K213" s="37"/>
      <c r="L213" s="37"/>
      <c r="M213" s="37"/>
      <c r="N213" s="37"/>
      <c r="O213" s="37"/>
      <c r="P213" s="37"/>
      <c r="Q213" s="37"/>
      <c r="R213" s="37"/>
      <c r="S213" s="90">
        <f t="shared" si="75"/>
        <v>0</v>
      </c>
    </row>
    <row r="214" spans="1:19" x14ac:dyDescent="0.25">
      <c r="A214" s="95"/>
      <c r="B214" s="59"/>
      <c r="C214" s="129"/>
      <c r="D214" s="216"/>
      <c r="E214" s="217"/>
      <c r="F214" s="217"/>
      <c r="G214" s="218"/>
      <c r="H214" s="218"/>
      <c r="I214" s="218"/>
      <c r="J214" s="218"/>
      <c r="K214" s="218"/>
      <c r="L214" s="218"/>
      <c r="M214" s="218"/>
      <c r="N214" s="218"/>
      <c r="O214" s="218"/>
      <c r="P214" s="218"/>
      <c r="Q214" s="218"/>
      <c r="R214" s="218"/>
      <c r="S214" s="219"/>
    </row>
    <row r="215" spans="1:19" x14ac:dyDescent="0.25">
      <c r="A215" s="213" t="s">
        <v>297</v>
      </c>
      <c r="B215" s="215"/>
      <c r="C215" s="90"/>
      <c r="D215" s="104">
        <f>+D186*$C$186+D190*$C$190+D196*$C$196+D200*$C$200</f>
        <v>0.10159090909090909</v>
      </c>
      <c r="E215" s="104">
        <f t="shared" ref="E215" si="76">+E186*$C$186+E190*$C$190+E196*$C$196+E200*$C$200</f>
        <v>0.1002909090909091</v>
      </c>
      <c r="F215" s="104">
        <f t="shared" ref="F215" si="77">+E215/D215</f>
        <v>0.98720357941834458</v>
      </c>
      <c r="G215" s="104">
        <f t="shared" ref="G215:R215" si="78">+G186*$C$186+G190*$C$190+G196*$C$196+G200*$C$200</f>
        <v>0.16509090909090912</v>
      </c>
      <c r="H215" s="104">
        <f t="shared" si="78"/>
        <v>3.2590909090909101E-2</v>
      </c>
      <c r="I215" s="83">
        <f>+H215/G215</f>
        <v>0.19741189427312777</v>
      </c>
      <c r="J215" s="104">
        <f t="shared" si="78"/>
        <v>0.2169159090909091</v>
      </c>
      <c r="K215" s="104">
        <f t="shared" si="78"/>
        <v>6.4322159090909103E-2</v>
      </c>
      <c r="L215" s="104">
        <f t="shared" si="78"/>
        <v>6.4322159090909103E-2</v>
      </c>
      <c r="M215" s="104">
        <f t="shared" si="78"/>
        <v>5.4322159090909095E-2</v>
      </c>
      <c r="N215" s="104">
        <f t="shared" si="78"/>
        <v>5.0197159090909098E-2</v>
      </c>
      <c r="O215" s="104">
        <f t="shared" si="78"/>
        <v>9.2697159090909087E-2</v>
      </c>
      <c r="P215" s="104">
        <f t="shared" si="78"/>
        <v>6.3513825757575762E-2</v>
      </c>
      <c r="Q215" s="104">
        <f t="shared" si="78"/>
        <v>6.3513825757575762E-2</v>
      </c>
      <c r="R215" s="104">
        <f t="shared" si="78"/>
        <v>6.3513825757575762E-2</v>
      </c>
      <c r="S215" s="75">
        <f t="shared" ref="S215" si="79">+D215+G215+J215+K215+L215+M215+N215+O215+P215+Q215+R215</f>
        <v>1.0000000000000002</v>
      </c>
    </row>
    <row r="216" spans="1:19" x14ac:dyDescent="0.25">
      <c r="B216" s="105"/>
      <c r="H216" s="84"/>
    </row>
    <row r="217" spans="1:19" x14ac:dyDescent="0.25">
      <c r="B217" s="105"/>
      <c r="H217" s="84"/>
    </row>
    <row r="218" spans="1:19" x14ac:dyDescent="0.25">
      <c r="H218" s="84"/>
    </row>
    <row r="219" spans="1:19" x14ac:dyDescent="0.25">
      <c r="H219" s="84"/>
    </row>
    <row r="220" spans="1:19" ht="18.75" x14ac:dyDescent="0.3">
      <c r="A220" s="192" t="s">
        <v>0</v>
      </c>
      <c r="B220" s="192"/>
      <c r="C220" s="192"/>
      <c r="D220" s="192"/>
      <c r="E220" s="192"/>
      <c r="F220" s="192"/>
      <c r="G220" s="192"/>
      <c r="H220" s="192"/>
      <c r="I220" s="192"/>
      <c r="J220" s="192"/>
      <c r="K220" s="192"/>
      <c r="L220" s="192"/>
      <c r="M220" s="192"/>
      <c r="N220" s="192"/>
      <c r="O220" s="192"/>
      <c r="P220" s="192"/>
      <c r="Q220" s="192"/>
      <c r="R220" s="192"/>
      <c r="S220" s="192"/>
    </row>
    <row r="221" spans="1:19" ht="18.75" x14ac:dyDescent="0.3">
      <c r="A221" s="192" t="s">
        <v>280</v>
      </c>
      <c r="B221" s="192"/>
      <c r="C221" s="192"/>
      <c r="D221" s="192"/>
      <c r="E221" s="192"/>
      <c r="F221" s="192"/>
      <c r="G221" s="192"/>
      <c r="H221" s="192"/>
      <c r="I221" s="192"/>
      <c r="J221" s="192"/>
      <c r="K221" s="192"/>
      <c r="L221" s="192"/>
      <c r="M221" s="192"/>
      <c r="N221" s="192"/>
      <c r="O221" s="192"/>
      <c r="P221" s="192"/>
      <c r="Q221" s="192"/>
      <c r="R221" s="192"/>
      <c r="S221" s="192"/>
    </row>
    <row r="222" spans="1:19" ht="18.75" x14ac:dyDescent="0.3">
      <c r="A222" s="192" t="s">
        <v>281</v>
      </c>
      <c r="B222" s="192"/>
      <c r="C222" s="192"/>
      <c r="D222" s="192"/>
      <c r="E222" s="192"/>
      <c r="F222" s="192"/>
      <c r="G222" s="192"/>
      <c r="H222" s="192"/>
      <c r="I222" s="192"/>
      <c r="J222" s="192"/>
      <c r="K222" s="192"/>
      <c r="L222" s="192"/>
      <c r="M222" s="192"/>
      <c r="N222" s="192"/>
      <c r="O222" s="192"/>
      <c r="P222" s="192"/>
      <c r="Q222" s="192"/>
      <c r="R222" s="192"/>
      <c r="S222" s="192"/>
    </row>
    <row r="223" spans="1:19" ht="18.75" x14ac:dyDescent="0.3">
      <c r="A223" s="192" t="s">
        <v>396</v>
      </c>
      <c r="B223" s="192"/>
      <c r="C223" s="192"/>
      <c r="D223" s="192"/>
      <c r="E223" s="192"/>
      <c r="F223" s="192"/>
      <c r="G223" s="192"/>
      <c r="H223" s="192"/>
      <c r="I223" s="192"/>
      <c r="J223" s="192"/>
      <c r="K223" s="192"/>
      <c r="L223" s="192"/>
      <c r="M223" s="192"/>
      <c r="N223" s="192"/>
      <c r="O223" s="192"/>
      <c r="P223" s="192"/>
      <c r="Q223" s="192"/>
      <c r="R223" s="192"/>
      <c r="S223" s="192"/>
    </row>
    <row r="224" spans="1:19" ht="18.75" x14ac:dyDescent="0.3">
      <c r="A224" s="192" t="s">
        <v>282</v>
      </c>
      <c r="B224" s="192"/>
      <c r="C224" s="192"/>
      <c r="D224" s="192"/>
      <c r="E224" s="192"/>
      <c r="F224" s="192"/>
      <c r="G224" s="192"/>
      <c r="H224" s="192"/>
      <c r="I224" s="192"/>
      <c r="J224" s="192"/>
      <c r="K224" s="192"/>
      <c r="L224" s="192"/>
      <c r="M224" s="192"/>
      <c r="N224" s="192"/>
      <c r="O224" s="192"/>
      <c r="P224" s="192"/>
      <c r="Q224" s="192"/>
      <c r="R224" s="192"/>
      <c r="S224" s="192"/>
    </row>
    <row r="225" spans="1:19" ht="18.75" x14ac:dyDescent="0.3">
      <c r="A225" s="192" t="s">
        <v>283</v>
      </c>
      <c r="B225" s="192"/>
      <c r="C225" s="192"/>
      <c r="D225" s="192"/>
      <c r="E225" s="192"/>
      <c r="F225" s="192"/>
      <c r="G225" s="192"/>
      <c r="H225" s="192"/>
      <c r="I225" s="192"/>
      <c r="J225" s="192"/>
      <c r="K225" s="192"/>
      <c r="L225" s="192"/>
      <c r="M225" s="192"/>
      <c r="N225" s="192"/>
      <c r="O225" s="192"/>
      <c r="P225" s="192"/>
      <c r="Q225" s="192"/>
      <c r="R225" s="192"/>
      <c r="S225" s="192"/>
    </row>
    <row r="226" spans="1:19" x14ac:dyDescent="0.25">
      <c r="A226" s="197" t="s">
        <v>300</v>
      </c>
      <c r="B226" s="197" t="s">
        <v>301</v>
      </c>
      <c r="C226" s="197" t="s">
        <v>284</v>
      </c>
      <c r="D226" s="213" t="s">
        <v>302</v>
      </c>
      <c r="E226" s="214"/>
      <c r="F226" s="214"/>
      <c r="G226" s="214"/>
      <c r="H226" s="214"/>
      <c r="I226" s="214"/>
      <c r="J226" s="214"/>
      <c r="K226" s="214"/>
      <c r="L226" s="214"/>
      <c r="M226" s="214"/>
      <c r="N226" s="214"/>
      <c r="O226" s="214"/>
      <c r="P226" s="214"/>
      <c r="Q226" s="214"/>
      <c r="R226" s="214"/>
      <c r="S226" s="215"/>
    </row>
    <row r="227" spans="1:19" x14ac:dyDescent="0.25">
      <c r="A227" s="198" t="s">
        <v>300</v>
      </c>
      <c r="B227" s="198"/>
      <c r="C227" s="198" t="s">
        <v>284</v>
      </c>
      <c r="D227" s="69">
        <v>2012</v>
      </c>
      <c r="E227" s="69" t="s">
        <v>286</v>
      </c>
      <c r="F227" s="69" t="s">
        <v>287</v>
      </c>
      <c r="G227" s="69">
        <v>2013</v>
      </c>
      <c r="H227" s="69" t="s">
        <v>286</v>
      </c>
      <c r="I227" s="69" t="s">
        <v>287</v>
      </c>
      <c r="J227" s="69">
        <v>2014</v>
      </c>
      <c r="K227" s="69">
        <v>2015</v>
      </c>
      <c r="L227" s="69">
        <v>2016</v>
      </c>
      <c r="M227" s="69">
        <v>2017</v>
      </c>
      <c r="N227" s="69">
        <v>2018</v>
      </c>
      <c r="O227" s="69">
        <v>2019</v>
      </c>
      <c r="P227" s="69">
        <v>2020</v>
      </c>
      <c r="Q227" s="69">
        <v>2021</v>
      </c>
      <c r="R227" s="69">
        <v>2022</v>
      </c>
      <c r="S227" s="69" t="s">
        <v>288</v>
      </c>
    </row>
    <row r="228" spans="1:19" ht="45" x14ac:dyDescent="0.25">
      <c r="A228" s="118"/>
      <c r="B228" s="119" t="s">
        <v>397</v>
      </c>
      <c r="C228" s="75">
        <v>0.25</v>
      </c>
      <c r="D228" s="115">
        <f>+D229*$C$229+D230*$C$230+D231*$C$231</f>
        <v>0</v>
      </c>
      <c r="E228" s="115"/>
      <c r="F228" s="76"/>
      <c r="G228" s="115">
        <f t="shared" ref="G228:R228" si="80">+G229*$C$229+G230*$C$230+G231*$C$231</f>
        <v>0.5</v>
      </c>
      <c r="H228" s="115">
        <f t="shared" si="80"/>
        <v>0</v>
      </c>
      <c r="I228" s="76">
        <f>+H228/G228</f>
        <v>0</v>
      </c>
      <c r="J228" s="115">
        <f t="shared" si="80"/>
        <v>5.5555555555555552E-2</v>
      </c>
      <c r="K228" s="115">
        <f t="shared" si="80"/>
        <v>5.5555555555555552E-2</v>
      </c>
      <c r="L228" s="115">
        <f t="shared" si="80"/>
        <v>5.5555555555555552E-2</v>
      </c>
      <c r="M228" s="115">
        <f t="shared" si="80"/>
        <v>5.5555555555555552E-2</v>
      </c>
      <c r="N228" s="115">
        <f t="shared" si="80"/>
        <v>5.5555555555555552E-2</v>
      </c>
      <c r="O228" s="115">
        <f t="shared" si="80"/>
        <v>5.5555555555555552E-2</v>
      </c>
      <c r="P228" s="115">
        <f t="shared" si="80"/>
        <v>5.5555555555555552E-2</v>
      </c>
      <c r="Q228" s="115">
        <f t="shared" si="80"/>
        <v>5.5555555555555552E-2</v>
      </c>
      <c r="R228" s="115">
        <f t="shared" si="80"/>
        <v>5.5555555555555552E-2</v>
      </c>
      <c r="S228" s="75">
        <f t="shared" ref="S228:S242" si="81">+D228+G228+J228+K228+L228+M228+N228+O228+P228+Q228+R228</f>
        <v>1.0000000000000002</v>
      </c>
    </row>
    <row r="229" spans="1:19" ht="45" x14ac:dyDescent="0.25">
      <c r="A229" s="81" t="s">
        <v>398</v>
      </c>
      <c r="B229" s="64" t="s">
        <v>253</v>
      </c>
      <c r="C229" s="104">
        <v>0.5</v>
      </c>
      <c r="D229" s="37"/>
      <c r="E229" s="37"/>
      <c r="F229" s="76"/>
      <c r="G229" s="37">
        <v>1</v>
      </c>
      <c r="H229" s="42">
        <v>0</v>
      </c>
      <c r="I229" s="73">
        <f t="shared" ref="I229:I230" si="82">+H229/G229</f>
        <v>0</v>
      </c>
      <c r="J229" s="37"/>
      <c r="K229" s="37"/>
      <c r="L229" s="37"/>
      <c r="M229" s="37"/>
      <c r="N229" s="37"/>
      <c r="O229" s="37"/>
      <c r="P229" s="37"/>
      <c r="Q229" s="37"/>
      <c r="R229" s="37"/>
      <c r="S229" s="75">
        <f t="shared" si="81"/>
        <v>1</v>
      </c>
    </row>
    <row r="230" spans="1:19" ht="45" hidden="1" x14ac:dyDescent="0.25">
      <c r="A230" s="81" t="s">
        <v>399</v>
      </c>
      <c r="B230" s="64" t="s">
        <v>255</v>
      </c>
      <c r="C230" s="104">
        <v>0.5</v>
      </c>
      <c r="D230" s="37"/>
      <c r="E230" s="37"/>
      <c r="F230" s="76"/>
      <c r="G230" s="37"/>
      <c r="H230" s="42"/>
      <c r="I230" s="73" t="e">
        <f t="shared" si="82"/>
        <v>#DIV/0!</v>
      </c>
      <c r="J230" s="37">
        <v>0.1111111111111111</v>
      </c>
      <c r="K230" s="37">
        <v>0.1111111111111111</v>
      </c>
      <c r="L230" s="37">
        <v>0.1111111111111111</v>
      </c>
      <c r="M230" s="37">
        <v>0.1111111111111111</v>
      </c>
      <c r="N230" s="37">
        <v>0.1111111111111111</v>
      </c>
      <c r="O230" s="37">
        <v>0.1111111111111111</v>
      </c>
      <c r="P230" s="37">
        <v>0.1111111111111111</v>
      </c>
      <c r="Q230" s="37">
        <v>0.1111111111111111</v>
      </c>
      <c r="R230" s="37">
        <v>0.1111111111111111</v>
      </c>
      <c r="S230" s="75">
        <f t="shared" si="81"/>
        <v>1.0000000000000002</v>
      </c>
    </row>
    <row r="231" spans="1:19" ht="30" hidden="1" x14ac:dyDescent="0.25">
      <c r="A231" s="81" t="s">
        <v>400</v>
      </c>
      <c r="B231" s="64" t="s">
        <v>401</v>
      </c>
      <c r="C231" s="104"/>
      <c r="D231" s="37"/>
      <c r="E231" s="37"/>
      <c r="F231" s="76"/>
      <c r="G231" s="42">
        <v>0</v>
      </c>
      <c r="H231" s="42"/>
      <c r="I231" s="42"/>
      <c r="J231" s="37"/>
      <c r="K231" s="91">
        <v>0</v>
      </c>
      <c r="L231" s="37"/>
      <c r="M231" s="91">
        <v>0</v>
      </c>
      <c r="N231" s="37"/>
      <c r="O231" s="91">
        <v>0</v>
      </c>
      <c r="P231" s="37"/>
      <c r="Q231" s="91">
        <v>0</v>
      </c>
      <c r="R231" s="37"/>
      <c r="S231" s="75">
        <f t="shared" si="81"/>
        <v>0</v>
      </c>
    </row>
    <row r="232" spans="1:19" ht="75" x14ac:dyDescent="0.25">
      <c r="A232" s="118"/>
      <c r="B232" s="119" t="s">
        <v>402</v>
      </c>
      <c r="C232" s="75">
        <v>0.5</v>
      </c>
      <c r="D232" s="115">
        <f>+D233*$C$233+D234*$C$234+D235*$C$235+D236*$C$236</f>
        <v>0</v>
      </c>
      <c r="E232" s="115"/>
      <c r="F232" s="76"/>
      <c r="G232" s="115">
        <f t="shared" ref="G232:R232" si="83">+G233*$C$233+G234*$C$234+G235*$C$235+G236*$C$236</f>
        <v>0.7</v>
      </c>
      <c r="H232" s="115">
        <f t="shared" si="83"/>
        <v>0.7</v>
      </c>
      <c r="I232" s="76">
        <f>+H232/G232</f>
        <v>1</v>
      </c>
      <c r="J232" s="115">
        <f t="shared" si="83"/>
        <v>0</v>
      </c>
      <c r="K232" s="115">
        <f t="shared" si="83"/>
        <v>0</v>
      </c>
      <c r="L232" s="115">
        <f t="shared" si="83"/>
        <v>0</v>
      </c>
      <c r="M232" s="115">
        <f t="shared" si="83"/>
        <v>2.5000000000000001E-2</v>
      </c>
      <c r="N232" s="115">
        <f t="shared" si="83"/>
        <v>2.5000000000000001E-2</v>
      </c>
      <c r="O232" s="115">
        <f t="shared" si="83"/>
        <v>2.5000000000000001E-2</v>
      </c>
      <c r="P232" s="115">
        <f t="shared" si="83"/>
        <v>0.17499999999999999</v>
      </c>
      <c r="Q232" s="115">
        <f t="shared" si="83"/>
        <v>2.5000000000000001E-2</v>
      </c>
      <c r="R232" s="115">
        <f t="shared" si="83"/>
        <v>2.5000000000000001E-2</v>
      </c>
      <c r="S232" s="75">
        <f t="shared" si="81"/>
        <v>1</v>
      </c>
    </row>
    <row r="233" spans="1:19" ht="60" x14ac:dyDescent="0.25">
      <c r="A233" s="81" t="s">
        <v>403</v>
      </c>
      <c r="B233" s="64" t="s">
        <v>261</v>
      </c>
      <c r="C233" s="104">
        <v>0.5</v>
      </c>
      <c r="D233" s="37"/>
      <c r="E233" s="37"/>
      <c r="F233" s="76"/>
      <c r="G233" s="37">
        <v>1</v>
      </c>
      <c r="H233" s="37">
        <v>1</v>
      </c>
      <c r="I233" s="73">
        <f t="shared" ref="I233:I236" si="84">+H233/G233</f>
        <v>1</v>
      </c>
      <c r="J233" s="37"/>
      <c r="K233" s="37"/>
      <c r="L233" s="37"/>
      <c r="M233" s="37"/>
      <c r="N233" s="37"/>
      <c r="O233" s="37"/>
      <c r="P233" s="37"/>
      <c r="Q233" s="37"/>
      <c r="R233" s="37"/>
      <c r="S233" s="75">
        <f t="shared" si="81"/>
        <v>1</v>
      </c>
    </row>
    <row r="234" spans="1:19" ht="45" x14ac:dyDescent="0.25">
      <c r="A234" s="81" t="s">
        <v>404</v>
      </c>
      <c r="B234" s="64" t="s">
        <v>263</v>
      </c>
      <c r="C234" s="104">
        <v>0.2</v>
      </c>
      <c r="D234" s="37"/>
      <c r="E234" s="37"/>
      <c r="F234" s="76"/>
      <c r="G234" s="37">
        <v>1</v>
      </c>
      <c r="H234" s="37">
        <v>1</v>
      </c>
      <c r="I234" s="73">
        <f t="shared" si="84"/>
        <v>1</v>
      </c>
      <c r="J234" s="37"/>
      <c r="K234" s="37"/>
      <c r="L234" s="37"/>
      <c r="M234" s="37"/>
      <c r="N234" s="37"/>
      <c r="O234" s="37"/>
      <c r="P234" s="37"/>
      <c r="Q234" s="37"/>
      <c r="R234" s="37"/>
      <c r="S234" s="75">
        <f t="shared" si="81"/>
        <v>1</v>
      </c>
    </row>
    <row r="235" spans="1:19" ht="75" hidden="1" x14ac:dyDescent="0.25">
      <c r="A235" s="81"/>
      <c r="B235" s="64" t="s">
        <v>265</v>
      </c>
      <c r="C235" s="104">
        <v>0.15</v>
      </c>
      <c r="D235" s="37"/>
      <c r="E235" s="37"/>
      <c r="F235" s="76"/>
      <c r="G235" s="37"/>
      <c r="H235" s="42"/>
      <c r="I235" s="73" t="e">
        <f t="shared" si="84"/>
        <v>#DIV/0!</v>
      </c>
      <c r="J235" s="37"/>
      <c r="K235" s="37"/>
      <c r="L235" s="37"/>
      <c r="M235" s="37">
        <v>0.16666666666666669</v>
      </c>
      <c r="N235" s="37">
        <v>0.16666666666666669</v>
      </c>
      <c r="O235" s="37">
        <v>0.16666666666666669</v>
      </c>
      <c r="P235" s="37">
        <v>0.16666666666666669</v>
      </c>
      <c r="Q235" s="37">
        <v>0.16666666666666669</v>
      </c>
      <c r="R235" s="37">
        <v>0.16666666666666669</v>
      </c>
      <c r="S235" s="75">
        <f t="shared" si="81"/>
        <v>1.0000000000000002</v>
      </c>
    </row>
    <row r="236" spans="1:19" ht="45" hidden="1" x14ac:dyDescent="0.25">
      <c r="A236" s="81"/>
      <c r="B236" s="64" t="s">
        <v>266</v>
      </c>
      <c r="C236" s="90">
        <v>0.15</v>
      </c>
      <c r="D236" s="37"/>
      <c r="E236" s="37"/>
      <c r="F236" s="76"/>
      <c r="G236" s="37"/>
      <c r="H236" s="42"/>
      <c r="I236" s="73" t="e">
        <f t="shared" si="84"/>
        <v>#DIV/0!</v>
      </c>
      <c r="J236" s="37"/>
      <c r="K236" s="37"/>
      <c r="L236" s="37"/>
      <c r="M236" s="37"/>
      <c r="N236" s="37"/>
      <c r="O236" s="37"/>
      <c r="P236" s="37">
        <v>1</v>
      </c>
      <c r="Q236" s="37"/>
      <c r="R236" s="37"/>
      <c r="S236" s="75">
        <f t="shared" si="81"/>
        <v>1</v>
      </c>
    </row>
    <row r="237" spans="1:19" ht="45" hidden="1" x14ac:dyDescent="0.25">
      <c r="A237" s="118"/>
      <c r="B237" s="119" t="s">
        <v>405</v>
      </c>
      <c r="C237" s="75">
        <v>0.25</v>
      </c>
      <c r="D237" s="115">
        <f>+D238*$C$238+D239*$C$239+D240*$C$240</f>
        <v>0</v>
      </c>
      <c r="E237" s="115"/>
      <c r="F237" s="76"/>
      <c r="G237" s="115">
        <f t="shared" ref="G237:R237" si="85">+G238*$C$238+G239*$C$239+G240*$C$240</f>
        <v>0</v>
      </c>
      <c r="H237" s="115">
        <f t="shared" si="85"/>
        <v>0</v>
      </c>
      <c r="I237" s="76" t="e">
        <f>+H237/G237</f>
        <v>#DIV/0!</v>
      </c>
      <c r="J237" s="115">
        <f t="shared" si="85"/>
        <v>0.25</v>
      </c>
      <c r="K237" s="115">
        <f t="shared" si="85"/>
        <v>0.5</v>
      </c>
      <c r="L237" s="115">
        <f t="shared" si="85"/>
        <v>0.25</v>
      </c>
      <c r="M237" s="115">
        <f t="shared" si="85"/>
        <v>0</v>
      </c>
      <c r="N237" s="115">
        <f t="shared" si="85"/>
        <v>0</v>
      </c>
      <c r="O237" s="115">
        <f t="shared" si="85"/>
        <v>0</v>
      </c>
      <c r="P237" s="115">
        <f t="shared" si="85"/>
        <v>0</v>
      </c>
      <c r="Q237" s="115">
        <f t="shared" si="85"/>
        <v>0</v>
      </c>
      <c r="R237" s="115">
        <f t="shared" si="85"/>
        <v>0</v>
      </c>
      <c r="S237" s="75">
        <f t="shared" si="81"/>
        <v>1</v>
      </c>
    </row>
    <row r="238" spans="1:19" ht="75" hidden="1" x14ac:dyDescent="0.25">
      <c r="A238" s="81" t="s">
        <v>406</v>
      </c>
      <c r="B238" s="64" t="s">
        <v>268</v>
      </c>
      <c r="C238" s="90">
        <v>0.5</v>
      </c>
      <c r="D238" s="37"/>
      <c r="E238" s="37"/>
      <c r="F238" s="76"/>
      <c r="G238" s="37"/>
      <c r="H238" s="42"/>
      <c r="I238" s="73" t="e">
        <f t="shared" ref="I238:I240" si="86">+H238/G238</f>
        <v>#DIV/0!</v>
      </c>
      <c r="J238" s="37"/>
      <c r="K238" s="37">
        <v>1</v>
      </c>
      <c r="L238" s="37"/>
      <c r="M238" s="37"/>
      <c r="N238" s="37"/>
      <c r="O238" s="37"/>
      <c r="P238" s="37"/>
      <c r="Q238" s="37"/>
      <c r="R238" s="37"/>
      <c r="S238" s="75">
        <f t="shared" si="81"/>
        <v>1</v>
      </c>
    </row>
    <row r="239" spans="1:19" ht="60" hidden="1" x14ac:dyDescent="0.25">
      <c r="A239" s="81" t="s">
        <v>407</v>
      </c>
      <c r="B239" s="64" t="s">
        <v>269</v>
      </c>
      <c r="C239" s="90">
        <v>0.25</v>
      </c>
      <c r="D239" s="37"/>
      <c r="E239" s="37"/>
      <c r="F239" s="76"/>
      <c r="G239" s="37"/>
      <c r="H239" s="42"/>
      <c r="I239" s="73" t="e">
        <f t="shared" si="86"/>
        <v>#DIV/0!</v>
      </c>
      <c r="J239" s="37"/>
      <c r="K239" s="37"/>
      <c r="L239" s="37">
        <v>1</v>
      </c>
      <c r="M239" s="37"/>
      <c r="N239" s="37"/>
      <c r="O239" s="37"/>
      <c r="P239" s="37"/>
      <c r="Q239" s="37"/>
      <c r="R239" s="37"/>
      <c r="S239" s="75">
        <f t="shared" si="81"/>
        <v>1</v>
      </c>
    </row>
    <row r="240" spans="1:19" ht="60" hidden="1" x14ac:dyDescent="0.25">
      <c r="A240" s="81" t="s">
        <v>408</v>
      </c>
      <c r="B240" s="64" t="s">
        <v>409</v>
      </c>
      <c r="C240" s="90">
        <v>0.25</v>
      </c>
      <c r="D240" s="37"/>
      <c r="E240" s="37"/>
      <c r="F240" s="76"/>
      <c r="G240" s="37"/>
      <c r="H240" s="42"/>
      <c r="I240" s="73" t="e">
        <f t="shared" si="86"/>
        <v>#DIV/0!</v>
      </c>
      <c r="J240" s="37">
        <v>1</v>
      </c>
      <c r="K240" s="37"/>
      <c r="L240" s="37"/>
      <c r="M240" s="37"/>
      <c r="N240" s="37"/>
      <c r="O240" s="37"/>
      <c r="P240" s="37"/>
      <c r="Q240" s="37"/>
      <c r="R240" s="37"/>
      <c r="S240" s="75">
        <f t="shared" si="81"/>
        <v>1</v>
      </c>
    </row>
    <row r="241" spans="1:19" hidden="1" x14ac:dyDescent="0.25">
      <c r="A241" s="81"/>
      <c r="B241" s="59"/>
      <c r="C241" s="90"/>
      <c r="D241" s="37"/>
      <c r="E241" s="37"/>
      <c r="F241" s="37"/>
      <c r="G241" s="37"/>
      <c r="H241" s="42"/>
      <c r="I241" s="37"/>
      <c r="J241" s="37"/>
      <c r="K241" s="37"/>
      <c r="L241" s="37"/>
      <c r="M241" s="37"/>
      <c r="N241" s="37"/>
      <c r="O241" s="37"/>
      <c r="P241" s="37"/>
      <c r="Q241" s="37"/>
      <c r="R241" s="37"/>
      <c r="S241" s="75">
        <f t="shared" si="81"/>
        <v>0</v>
      </c>
    </row>
    <row r="242" spans="1:19" x14ac:dyDescent="0.25">
      <c r="A242" s="81"/>
      <c r="B242" s="59"/>
      <c r="C242" s="90"/>
      <c r="D242" s="37"/>
      <c r="E242" s="37"/>
      <c r="F242" s="37"/>
      <c r="G242" s="37"/>
      <c r="H242" s="42"/>
      <c r="I242" s="37"/>
      <c r="J242" s="37"/>
      <c r="K242" s="37"/>
      <c r="L242" s="37"/>
      <c r="M242" s="37"/>
      <c r="N242" s="37"/>
      <c r="O242" s="37"/>
      <c r="P242" s="37"/>
      <c r="Q242" s="37"/>
      <c r="R242" s="37"/>
      <c r="S242" s="75">
        <f t="shared" si="81"/>
        <v>0</v>
      </c>
    </row>
    <row r="243" spans="1:19" x14ac:dyDescent="0.25">
      <c r="A243" s="67"/>
      <c r="B243" s="59" t="s">
        <v>288</v>
      </c>
      <c r="C243" s="90"/>
      <c r="D243" s="222"/>
      <c r="E243" s="218"/>
      <c r="F243" s="218"/>
      <c r="G243" s="218"/>
      <c r="H243" s="218"/>
      <c r="I243" s="218"/>
      <c r="J243" s="218"/>
      <c r="K243" s="218"/>
      <c r="L243" s="218"/>
      <c r="M243" s="218"/>
      <c r="N243" s="218"/>
      <c r="O243" s="218"/>
      <c r="P243" s="218"/>
      <c r="Q243" s="218"/>
      <c r="R243" s="218"/>
      <c r="S243" s="219"/>
    </row>
    <row r="244" spans="1:19" x14ac:dyDescent="0.25">
      <c r="A244" s="213" t="s">
        <v>297</v>
      </c>
      <c r="B244" s="215"/>
      <c r="C244" s="90"/>
      <c r="D244" s="104">
        <f>+D228*$C$228+D232*$C$232+D237*$C$237</f>
        <v>0</v>
      </c>
      <c r="E244" s="104">
        <f t="shared" ref="E244:R244" si="87">+E228*$C$228+E232*$C$232+E237*$C$237</f>
        <v>0</v>
      </c>
      <c r="F244" s="104">
        <f t="shared" si="87"/>
        <v>0</v>
      </c>
      <c r="G244" s="104">
        <f t="shared" si="87"/>
        <v>0.47499999999999998</v>
      </c>
      <c r="H244" s="104">
        <f t="shared" si="87"/>
        <v>0.35</v>
      </c>
      <c r="I244" s="83">
        <f>+H244/G244</f>
        <v>0.73684210526315785</v>
      </c>
      <c r="J244" s="104">
        <f t="shared" si="87"/>
        <v>7.6388888888888895E-2</v>
      </c>
      <c r="K244" s="104">
        <f t="shared" si="87"/>
        <v>0.1388888888888889</v>
      </c>
      <c r="L244" s="104">
        <f t="shared" si="87"/>
        <v>7.6388888888888895E-2</v>
      </c>
      <c r="M244" s="104">
        <f t="shared" si="87"/>
        <v>2.6388888888888889E-2</v>
      </c>
      <c r="N244" s="104">
        <f t="shared" si="87"/>
        <v>2.6388888888888889E-2</v>
      </c>
      <c r="O244" s="104">
        <f t="shared" si="87"/>
        <v>2.6388888888888889E-2</v>
      </c>
      <c r="P244" s="104">
        <f t="shared" si="87"/>
        <v>0.10138888888888889</v>
      </c>
      <c r="Q244" s="104">
        <f t="shared" si="87"/>
        <v>2.6388888888888889E-2</v>
      </c>
      <c r="R244" s="104">
        <f t="shared" si="87"/>
        <v>2.6388888888888889E-2</v>
      </c>
      <c r="S244" s="75">
        <f t="shared" ref="S244" si="88">+D244+G244+J244+K244+L244+M244+N244+O244+P244+Q244+R244</f>
        <v>1</v>
      </c>
    </row>
    <row r="245" spans="1:19" x14ac:dyDescent="0.25">
      <c r="A245" s="131"/>
      <c r="B245" s="131"/>
      <c r="C245" s="132"/>
      <c r="D245" s="132"/>
      <c r="E245" s="132"/>
      <c r="F245" s="132"/>
      <c r="G245" s="132"/>
      <c r="H245" s="132"/>
      <c r="I245" s="132"/>
      <c r="J245" s="132"/>
      <c r="K245" s="132"/>
      <c r="L245" s="132"/>
      <c r="M245" s="132"/>
      <c r="N245" s="132"/>
      <c r="O245" s="132"/>
      <c r="P245" s="132"/>
      <c r="Q245" s="132"/>
      <c r="R245" s="132"/>
      <c r="S245" s="132"/>
    </row>
    <row r="246" spans="1:19" ht="18.75" x14ac:dyDescent="0.3">
      <c r="A246" s="192" t="s">
        <v>0</v>
      </c>
      <c r="B246" s="192"/>
      <c r="C246" s="192"/>
      <c r="D246" s="192"/>
      <c r="E246" s="192"/>
      <c r="F246" s="192"/>
      <c r="G246" s="192"/>
      <c r="H246" s="192"/>
      <c r="I246" s="192"/>
      <c r="J246" s="192"/>
      <c r="K246" s="192"/>
      <c r="L246" s="192"/>
      <c r="M246" s="192"/>
      <c r="N246" s="192"/>
      <c r="O246" s="192"/>
      <c r="P246" s="192"/>
      <c r="Q246" s="192"/>
      <c r="R246" s="192"/>
      <c r="S246" s="192"/>
    </row>
    <row r="247" spans="1:19" ht="18.75" x14ac:dyDescent="0.3">
      <c r="A247" s="192" t="s">
        <v>280</v>
      </c>
      <c r="B247" s="192"/>
      <c r="C247" s="192"/>
      <c r="D247" s="192"/>
      <c r="E247" s="192"/>
      <c r="F247" s="192"/>
      <c r="G247" s="192"/>
      <c r="H247" s="192"/>
      <c r="I247" s="192"/>
      <c r="J247" s="192"/>
      <c r="K247" s="192"/>
      <c r="L247" s="192"/>
      <c r="M247" s="192"/>
      <c r="N247" s="192"/>
      <c r="O247" s="192"/>
      <c r="P247" s="192"/>
      <c r="Q247" s="192"/>
      <c r="R247" s="192"/>
      <c r="S247" s="192"/>
    </row>
    <row r="248" spans="1:19" ht="18.75" x14ac:dyDescent="0.3">
      <c r="A248" s="192" t="s">
        <v>281</v>
      </c>
      <c r="B248" s="192"/>
      <c r="C248" s="192"/>
      <c r="D248" s="192"/>
      <c r="E248" s="192"/>
      <c r="F248" s="192"/>
      <c r="G248" s="192"/>
      <c r="H248" s="192"/>
      <c r="I248" s="192"/>
      <c r="J248" s="192"/>
      <c r="K248" s="192"/>
      <c r="L248" s="192"/>
      <c r="M248" s="192"/>
      <c r="N248" s="192"/>
      <c r="O248" s="192"/>
      <c r="P248" s="192"/>
      <c r="Q248" s="192"/>
      <c r="R248" s="192"/>
      <c r="S248" s="192"/>
    </row>
    <row r="249" spans="1:19" ht="18.75" x14ac:dyDescent="0.25">
      <c r="A249" s="221" t="s">
        <v>410</v>
      </c>
      <c r="B249" s="221"/>
      <c r="C249" s="221"/>
      <c r="D249" s="221"/>
      <c r="E249" s="221"/>
      <c r="F249" s="221"/>
      <c r="G249" s="221"/>
      <c r="H249" s="221"/>
      <c r="I249" s="221"/>
      <c r="J249" s="221"/>
      <c r="K249" s="221"/>
      <c r="L249" s="221"/>
      <c r="M249" s="221"/>
      <c r="N249" s="221"/>
      <c r="O249" s="221"/>
      <c r="P249" s="221"/>
      <c r="Q249" s="221"/>
      <c r="R249" s="221"/>
      <c r="S249" s="221"/>
    </row>
    <row r="250" spans="1:19" ht="18.75" x14ac:dyDescent="0.3">
      <c r="A250" s="192" t="s">
        <v>282</v>
      </c>
      <c r="B250" s="192"/>
      <c r="C250" s="192"/>
      <c r="D250" s="192"/>
      <c r="E250" s="192"/>
      <c r="F250" s="192"/>
      <c r="G250" s="192"/>
      <c r="H250" s="192"/>
      <c r="I250" s="192"/>
      <c r="J250" s="192"/>
      <c r="K250" s="192"/>
      <c r="L250" s="192"/>
      <c r="M250" s="192"/>
      <c r="N250" s="192"/>
      <c r="O250" s="192"/>
      <c r="P250" s="192"/>
      <c r="Q250" s="192"/>
      <c r="R250" s="192"/>
      <c r="S250" s="192"/>
    </row>
    <row r="251" spans="1:19" ht="18.75" x14ac:dyDescent="0.25">
      <c r="A251" s="223" t="s">
        <v>283</v>
      </c>
      <c r="B251" s="223"/>
      <c r="C251" s="223"/>
      <c r="D251" s="223"/>
      <c r="E251" s="223"/>
      <c r="F251" s="223"/>
      <c r="G251" s="223"/>
      <c r="H251" s="223"/>
      <c r="I251" s="223"/>
    </row>
    <row r="252" spans="1:19" x14ac:dyDescent="0.25">
      <c r="A252" s="197" t="s">
        <v>300</v>
      </c>
      <c r="B252" s="197" t="s">
        <v>301</v>
      </c>
      <c r="C252" s="197" t="s">
        <v>284</v>
      </c>
      <c r="D252" s="213" t="s">
        <v>302</v>
      </c>
      <c r="E252" s="214"/>
      <c r="F252" s="214"/>
      <c r="G252" s="214"/>
      <c r="H252" s="214"/>
      <c r="I252" s="214"/>
      <c r="J252" s="214"/>
      <c r="K252" s="214"/>
      <c r="L252" s="214"/>
      <c r="M252" s="214"/>
      <c r="N252" s="214"/>
      <c r="O252" s="214"/>
      <c r="P252" s="214"/>
      <c r="Q252" s="214"/>
      <c r="R252" s="214"/>
      <c r="S252" s="215"/>
    </row>
    <row r="253" spans="1:19" x14ac:dyDescent="0.25">
      <c r="A253" s="198" t="s">
        <v>300</v>
      </c>
      <c r="B253" s="198"/>
      <c r="C253" s="198" t="s">
        <v>284</v>
      </c>
      <c r="D253" s="69">
        <v>2012</v>
      </c>
      <c r="E253" s="69" t="s">
        <v>286</v>
      </c>
      <c r="F253" s="69" t="s">
        <v>287</v>
      </c>
      <c r="G253" s="69">
        <v>2013</v>
      </c>
      <c r="H253" s="69" t="s">
        <v>286</v>
      </c>
      <c r="I253" s="69" t="s">
        <v>287</v>
      </c>
      <c r="J253" s="69">
        <v>2014</v>
      </c>
      <c r="K253" s="69">
        <v>2015</v>
      </c>
      <c r="L253" s="69">
        <v>2016</v>
      </c>
      <c r="M253" s="69">
        <v>2017</v>
      </c>
      <c r="N253" s="69">
        <v>2018</v>
      </c>
      <c r="O253" s="69">
        <v>2019</v>
      </c>
      <c r="P253" s="69">
        <v>2020</v>
      </c>
      <c r="Q253" s="69">
        <v>2021</v>
      </c>
      <c r="R253" s="69">
        <v>2022</v>
      </c>
      <c r="S253" s="69" t="s">
        <v>288</v>
      </c>
    </row>
    <row r="254" spans="1:19" ht="30" x14ac:dyDescent="0.25">
      <c r="A254" s="133"/>
      <c r="B254" s="119" t="s">
        <v>411</v>
      </c>
      <c r="C254" s="134">
        <v>0.2</v>
      </c>
      <c r="D254" s="115">
        <f>+D255*$C$255+D258*$C$258+D259*$C$259</f>
        <v>0.48000000000000004</v>
      </c>
      <c r="E254" s="115">
        <f>+E255*$C$255+E258*$C$258+E259*$C$259</f>
        <v>0.24000000000000002</v>
      </c>
      <c r="F254" s="76">
        <f t="shared" ref="F254:F276" si="89">+E254/D254</f>
        <v>0.5</v>
      </c>
      <c r="G254" s="115">
        <f>+G255*$C$255+G256*$C$256+G257*$C$257</f>
        <v>0.23200000000000004</v>
      </c>
      <c r="H254" s="115">
        <f>+H255*$C$255+H256*$C$256+H257*$C$257</f>
        <v>0.27200000000000002</v>
      </c>
      <c r="I254" s="76">
        <f>+H254/G254</f>
        <v>1.1724137931034482</v>
      </c>
      <c r="J254" s="115">
        <f t="shared" ref="J254:R254" si="90">+J255*$C$255+J256*$C$256+J257*$C$257+J258*$C$258+J259*$C$259</f>
        <v>3.2000000000000001E-2</v>
      </c>
      <c r="K254" s="115">
        <f t="shared" si="90"/>
        <v>3.2000000000000001E-2</v>
      </c>
      <c r="L254" s="115">
        <f t="shared" si="90"/>
        <v>3.2000000000000001E-2</v>
      </c>
      <c r="M254" s="115">
        <f t="shared" si="90"/>
        <v>3.2000000000000001E-2</v>
      </c>
      <c r="N254" s="115">
        <f t="shared" si="90"/>
        <v>3.2000000000000001E-2</v>
      </c>
      <c r="O254" s="115">
        <f t="shared" si="90"/>
        <v>3.2000000000000001E-2</v>
      </c>
      <c r="P254" s="115">
        <f t="shared" si="90"/>
        <v>3.2000000000000001E-2</v>
      </c>
      <c r="Q254" s="115">
        <f t="shared" si="90"/>
        <v>3.2000000000000001E-2</v>
      </c>
      <c r="R254" s="115">
        <f t="shared" si="90"/>
        <v>3.2000000000000001E-2</v>
      </c>
      <c r="S254" s="75">
        <f t="shared" ref="S254:S276" si="91">+D254+G254+J254+K254+L254+M254+N254+O254+P254+Q254+R254</f>
        <v>1.0000000000000002</v>
      </c>
    </row>
    <row r="255" spans="1:19" ht="60" x14ac:dyDescent="0.25">
      <c r="A255" s="88" t="s">
        <v>412</v>
      </c>
      <c r="B255" s="64" t="s">
        <v>105</v>
      </c>
      <c r="C255" s="135">
        <v>0.2</v>
      </c>
      <c r="D255" s="37">
        <v>0.4</v>
      </c>
      <c r="E255" s="37">
        <f>40%*50%</f>
        <v>0.2</v>
      </c>
      <c r="F255" s="76">
        <f t="shared" si="89"/>
        <v>0.5</v>
      </c>
      <c r="G255" s="37">
        <v>0.06</v>
      </c>
      <c r="H255" s="37">
        <f>40%*50%+6%</f>
        <v>0.26</v>
      </c>
      <c r="I255" s="73">
        <f t="shared" ref="I255:I259" si="92">+H255/G255</f>
        <v>4.3333333333333339</v>
      </c>
      <c r="J255" s="37">
        <v>0.06</v>
      </c>
      <c r="K255" s="37">
        <v>0.06</v>
      </c>
      <c r="L255" s="37">
        <v>0.06</v>
      </c>
      <c r="M255" s="37">
        <v>0.06</v>
      </c>
      <c r="N255" s="37">
        <v>0.06</v>
      </c>
      <c r="O255" s="37">
        <v>0.06</v>
      </c>
      <c r="P255" s="37">
        <v>0.06</v>
      </c>
      <c r="Q255" s="37">
        <v>0.06</v>
      </c>
      <c r="R255" s="37">
        <v>0.06</v>
      </c>
      <c r="S255" s="75">
        <f t="shared" si="91"/>
        <v>1.0000000000000004</v>
      </c>
    </row>
    <row r="256" spans="1:19" ht="45" x14ac:dyDescent="0.25">
      <c r="A256" s="88" t="s">
        <v>413</v>
      </c>
      <c r="B256" s="64" t="s">
        <v>110</v>
      </c>
      <c r="C256" s="135">
        <v>0.2</v>
      </c>
      <c r="D256" s="37">
        <v>0</v>
      </c>
      <c r="E256" s="37">
        <v>0</v>
      </c>
      <c r="F256" s="76"/>
      <c r="G256" s="37">
        <v>1</v>
      </c>
      <c r="H256" s="37">
        <v>1</v>
      </c>
      <c r="I256" s="73">
        <f t="shared" si="92"/>
        <v>1</v>
      </c>
      <c r="J256" s="37"/>
      <c r="K256" s="37"/>
      <c r="L256" s="37"/>
      <c r="M256" s="37"/>
      <c r="N256" s="37"/>
      <c r="O256" s="37"/>
      <c r="P256" s="37"/>
      <c r="Q256" s="37"/>
      <c r="R256" s="37"/>
      <c r="S256" s="75">
        <f t="shared" si="91"/>
        <v>1</v>
      </c>
    </row>
    <row r="257" spans="1:19" ht="60" x14ac:dyDescent="0.25">
      <c r="A257" s="136" t="s">
        <v>414</v>
      </c>
      <c r="B257" s="64" t="s">
        <v>113</v>
      </c>
      <c r="C257" s="135">
        <v>0.2</v>
      </c>
      <c r="D257" s="37">
        <v>0</v>
      </c>
      <c r="E257" s="37">
        <v>0</v>
      </c>
      <c r="F257" s="76"/>
      <c r="G257" s="37">
        <v>0.1</v>
      </c>
      <c r="H257" s="37">
        <v>0.1</v>
      </c>
      <c r="I257" s="73">
        <f t="shared" si="92"/>
        <v>1</v>
      </c>
      <c r="J257" s="37">
        <v>0.1</v>
      </c>
      <c r="K257" s="37">
        <v>0.1</v>
      </c>
      <c r="L257" s="37">
        <v>0.1</v>
      </c>
      <c r="M257" s="37">
        <v>0.1</v>
      </c>
      <c r="N257" s="37">
        <v>0.1</v>
      </c>
      <c r="O257" s="37">
        <v>0.1</v>
      </c>
      <c r="P257" s="37">
        <v>0.1</v>
      </c>
      <c r="Q257" s="37">
        <v>0.1</v>
      </c>
      <c r="R257" s="37">
        <v>0.1</v>
      </c>
      <c r="S257" s="75">
        <f t="shared" si="91"/>
        <v>0.99999999999999989</v>
      </c>
    </row>
    <row r="258" spans="1:19" ht="30" hidden="1" x14ac:dyDescent="0.25">
      <c r="A258" s="136" t="s">
        <v>415</v>
      </c>
      <c r="B258" s="64" t="s">
        <v>116</v>
      </c>
      <c r="C258" s="135">
        <v>0.2</v>
      </c>
      <c r="D258" s="37">
        <v>1</v>
      </c>
      <c r="E258" s="37">
        <v>1</v>
      </c>
      <c r="F258" s="76">
        <f t="shared" si="89"/>
        <v>1</v>
      </c>
      <c r="G258" s="37"/>
      <c r="H258" s="42"/>
      <c r="I258" s="73" t="e">
        <f t="shared" si="92"/>
        <v>#DIV/0!</v>
      </c>
      <c r="J258" s="37"/>
      <c r="K258" s="37"/>
      <c r="L258" s="37"/>
      <c r="M258" s="37"/>
      <c r="N258" s="37"/>
      <c r="O258" s="37"/>
      <c r="P258" s="37"/>
      <c r="Q258" s="37"/>
      <c r="R258" s="37"/>
      <c r="S258" s="75">
        <f t="shared" si="91"/>
        <v>1</v>
      </c>
    </row>
    <row r="259" spans="1:19" ht="30" hidden="1" x14ac:dyDescent="0.25">
      <c r="A259" s="136" t="s">
        <v>416</v>
      </c>
      <c r="B259" s="64" t="s">
        <v>118</v>
      </c>
      <c r="C259" s="135">
        <v>0.2</v>
      </c>
      <c r="D259" s="37">
        <v>1</v>
      </c>
      <c r="E259" s="37">
        <v>0</v>
      </c>
      <c r="F259" s="76">
        <f t="shared" si="89"/>
        <v>0</v>
      </c>
      <c r="G259" s="37"/>
      <c r="H259" s="42"/>
      <c r="I259" s="73" t="e">
        <f t="shared" si="92"/>
        <v>#DIV/0!</v>
      </c>
      <c r="J259" s="37"/>
      <c r="K259" s="37"/>
      <c r="L259" s="37"/>
      <c r="M259" s="37"/>
      <c r="N259" s="37"/>
      <c r="O259" s="37"/>
      <c r="P259" s="37"/>
      <c r="Q259" s="37"/>
      <c r="R259" s="37"/>
      <c r="S259" s="75">
        <f t="shared" si="91"/>
        <v>1</v>
      </c>
    </row>
    <row r="260" spans="1:19" ht="45" x14ac:dyDescent="0.25">
      <c r="A260" s="133"/>
      <c r="B260" s="137" t="s">
        <v>417</v>
      </c>
      <c r="C260" s="134">
        <v>0.2</v>
      </c>
      <c r="D260" s="115"/>
      <c r="E260" s="115"/>
      <c r="F260" s="76"/>
      <c r="G260" s="115">
        <f>+G261*$C$261+G262*$C$262+G263*$C$263</f>
        <v>1</v>
      </c>
      <c r="H260" s="115">
        <f>+H261*$C$261+H262*$C$262+H263*$C$263</f>
        <v>1</v>
      </c>
      <c r="I260" s="76">
        <f>+H260/G260</f>
        <v>1</v>
      </c>
      <c r="J260" s="115"/>
      <c r="K260" s="115"/>
      <c r="L260" s="115"/>
      <c r="M260" s="115"/>
      <c r="N260" s="115"/>
      <c r="O260" s="115"/>
      <c r="P260" s="115"/>
      <c r="Q260" s="115"/>
      <c r="R260" s="115"/>
      <c r="S260" s="75">
        <f t="shared" si="91"/>
        <v>1</v>
      </c>
    </row>
    <row r="261" spans="1:19" ht="30" x14ac:dyDescent="0.25">
      <c r="A261" s="136" t="s">
        <v>418</v>
      </c>
      <c r="B261" s="64" t="s">
        <v>121</v>
      </c>
      <c r="C261" s="135">
        <v>0.33</v>
      </c>
      <c r="D261" s="37"/>
      <c r="E261" s="37"/>
      <c r="F261" s="76"/>
      <c r="G261" s="37">
        <v>1</v>
      </c>
      <c r="H261" s="37">
        <v>1</v>
      </c>
      <c r="I261" s="73">
        <f t="shared" ref="I261:I263" si="93">+H261/G261</f>
        <v>1</v>
      </c>
      <c r="J261" s="37"/>
      <c r="K261" s="37"/>
      <c r="L261" s="37"/>
      <c r="M261" s="37"/>
      <c r="N261" s="37"/>
      <c r="O261" s="37"/>
      <c r="P261" s="37"/>
      <c r="Q261" s="37"/>
      <c r="R261" s="37"/>
      <c r="S261" s="75">
        <f t="shared" si="91"/>
        <v>1</v>
      </c>
    </row>
    <row r="262" spans="1:19" ht="30" x14ac:dyDescent="0.25">
      <c r="A262" s="136" t="s">
        <v>419</v>
      </c>
      <c r="B262" s="64" t="s">
        <v>123</v>
      </c>
      <c r="C262" s="135">
        <v>0.33</v>
      </c>
      <c r="D262" s="37"/>
      <c r="E262" s="37"/>
      <c r="F262" s="76"/>
      <c r="G262" s="37">
        <v>1</v>
      </c>
      <c r="H262" s="37">
        <v>1</v>
      </c>
      <c r="I262" s="73">
        <f t="shared" si="93"/>
        <v>1</v>
      </c>
      <c r="J262" s="37"/>
      <c r="K262" s="37"/>
      <c r="L262" s="37"/>
      <c r="M262" s="37"/>
      <c r="N262" s="37"/>
      <c r="O262" s="37"/>
      <c r="P262" s="37"/>
      <c r="Q262" s="37"/>
      <c r="R262" s="37"/>
      <c r="S262" s="75">
        <f t="shared" si="91"/>
        <v>1</v>
      </c>
    </row>
    <row r="263" spans="1:19" ht="30" x14ac:dyDescent="0.25">
      <c r="A263" s="136" t="s">
        <v>420</v>
      </c>
      <c r="B263" s="64" t="s">
        <v>125</v>
      </c>
      <c r="C263" s="135">
        <v>0.34</v>
      </c>
      <c r="D263" s="37"/>
      <c r="E263" s="37"/>
      <c r="F263" s="76"/>
      <c r="G263" s="37">
        <v>1</v>
      </c>
      <c r="H263" s="37">
        <v>1</v>
      </c>
      <c r="I263" s="73">
        <f t="shared" si="93"/>
        <v>1</v>
      </c>
      <c r="J263" s="37"/>
      <c r="K263" s="37"/>
      <c r="L263" s="37"/>
      <c r="M263" s="37"/>
      <c r="N263" s="37"/>
      <c r="O263" s="37"/>
      <c r="P263" s="37"/>
      <c r="Q263" s="37"/>
      <c r="R263" s="37"/>
      <c r="S263" s="75">
        <f t="shared" si="91"/>
        <v>1</v>
      </c>
    </row>
    <row r="264" spans="1:19" ht="75" x14ac:dyDescent="0.25">
      <c r="A264" s="133"/>
      <c r="B264" s="119" t="s">
        <v>421</v>
      </c>
      <c r="C264" s="134">
        <v>0.15</v>
      </c>
      <c r="D264" s="115">
        <f>+D265*$C$265+D266*$C$266+D267*$C$267</f>
        <v>0.33</v>
      </c>
      <c r="E264" s="115">
        <f>+E265*$C$265+E266*$C$266+E267*$C$267</f>
        <v>0.2475</v>
      </c>
      <c r="F264" s="76">
        <f t="shared" si="89"/>
        <v>0.75</v>
      </c>
      <c r="G264" s="115">
        <f t="shared" ref="G264:R264" si="94">+G265*$C$265+G266*$C$266+G267*$C$267</f>
        <v>6.7000000000000004E-2</v>
      </c>
      <c r="H264" s="115">
        <f t="shared" si="94"/>
        <v>3.3000000000000002E-2</v>
      </c>
      <c r="I264" s="76">
        <f>+H264/G264</f>
        <v>0.4925373134328358</v>
      </c>
      <c r="J264" s="115">
        <f t="shared" si="94"/>
        <v>6.7000000000000004E-2</v>
      </c>
      <c r="K264" s="115">
        <f t="shared" si="94"/>
        <v>6.7000000000000004E-2</v>
      </c>
      <c r="L264" s="115">
        <f t="shared" si="94"/>
        <v>6.7000000000000004E-2</v>
      </c>
      <c r="M264" s="115">
        <f t="shared" si="94"/>
        <v>6.7000000000000004E-2</v>
      </c>
      <c r="N264" s="115">
        <f t="shared" si="94"/>
        <v>6.7000000000000004E-2</v>
      </c>
      <c r="O264" s="115">
        <f t="shared" si="94"/>
        <v>6.7000000000000004E-2</v>
      </c>
      <c r="P264" s="115">
        <f t="shared" si="94"/>
        <v>6.7000000000000004E-2</v>
      </c>
      <c r="Q264" s="115">
        <f t="shared" si="94"/>
        <v>6.7000000000000004E-2</v>
      </c>
      <c r="R264" s="115">
        <f t="shared" si="94"/>
        <v>6.7000000000000004E-2</v>
      </c>
      <c r="S264" s="75">
        <f t="shared" si="91"/>
        <v>0.99999999999999978</v>
      </c>
    </row>
    <row r="265" spans="1:19" ht="30" x14ac:dyDescent="0.25">
      <c r="A265" s="136" t="s">
        <v>422</v>
      </c>
      <c r="B265" s="64" t="s">
        <v>128</v>
      </c>
      <c r="C265" s="135">
        <v>0.33</v>
      </c>
      <c r="D265" s="37"/>
      <c r="E265" s="37"/>
      <c r="F265" s="76"/>
      <c r="G265" s="37">
        <v>0.1</v>
      </c>
      <c r="H265" s="37">
        <v>0.1</v>
      </c>
      <c r="I265" s="73">
        <f t="shared" ref="I265:I267" si="95">+H265/G265</f>
        <v>1</v>
      </c>
      <c r="J265" s="37">
        <v>0.1</v>
      </c>
      <c r="K265" s="37">
        <v>0.1</v>
      </c>
      <c r="L265" s="37">
        <v>0.1</v>
      </c>
      <c r="M265" s="37">
        <v>0.1</v>
      </c>
      <c r="N265" s="37">
        <v>0.1</v>
      </c>
      <c r="O265" s="37">
        <v>0.1</v>
      </c>
      <c r="P265" s="37">
        <v>0.1</v>
      </c>
      <c r="Q265" s="37">
        <v>0.1</v>
      </c>
      <c r="R265" s="37">
        <v>0.1</v>
      </c>
      <c r="S265" s="75">
        <f t="shared" si="91"/>
        <v>0.99999999999999989</v>
      </c>
    </row>
    <row r="266" spans="1:19" ht="30" hidden="1" x14ac:dyDescent="0.25">
      <c r="A266" s="136" t="s">
        <v>423</v>
      </c>
      <c r="B266" s="64" t="s">
        <v>131</v>
      </c>
      <c r="C266" s="135">
        <v>0.33</v>
      </c>
      <c r="D266" s="37">
        <v>1</v>
      </c>
      <c r="E266" s="37">
        <v>0.75</v>
      </c>
      <c r="F266" s="76">
        <f t="shared" si="89"/>
        <v>0.75</v>
      </c>
      <c r="G266" s="37"/>
      <c r="H266" s="42"/>
      <c r="I266" s="73" t="e">
        <f t="shared" si="95"/>
        <v>#DIV/0!</v>
      </c>
      <c r="J266" s="37"/>
      <c r="K266" s="37"/>
      <c r="L266" s="37"/>
      <c r="M266" s="37"/>
      <c r="N266" s="37"/>
      <c r="O266" s="37"/>
      <c r="P266" s="37"/>
      <c r="Q266" s="37"/>
      <c r="R266" s="37"/>
      <c r="S266" s="75">
        <f t="shared" si="91"/>
        <v>1</v>
      </c>
    </row>
    <row r="267" spans="1:19" ht="30" x14ac:dyDescent="0.25">
      <c r="A267" s="136" t="s">
        <v>424</v>
      </c>
      <c r="B267" s="64" t="s">
        <v>134</v>
      </c>
      <c r="C267" s="135">
        <v>0.34</v>
      </c>
      <c r="D267" s="37"/>
      <c r="E267" s="37"/>
      <c r="F267" s="76"/>
      <c r="G267" s="37">
        <v>0.1</v>
      </c>
      <c r="H267" s="42">
        <v>0</v>
      </c>
      <c r="I267" s="73">
        <f t="shared" si="95"/>
        <v>0</v>
      </c>
      <c r="J267" s="37">
        <v>0.1</v>
      </c>
      <c r="K267" s="37">
        <v>0.1</v>
      </c>
      <c r="L267" s="37">
        <v>0.1</v>
      </c>
      <c r="M267" s="37">
        <v>0.1</v>
      </c>
      <c r="N267" s="37">
        <v>0.1</v>
      </c>
      <c r="O267" s="37">
        <v>0.1</v>
      </c>
      <c r="P267" s="37">
        <v>0.1</v>
      </c>
      <c r="Q267" s="37">
        <v>0.1</v>
      </c>
      <c r="R267" s="37">
        <v>0.1</v>
      </c>
      <c r="S267" s="75">
        <f t="shared" si="91"/>
        <v>0.99999999999999989</v>
      </c>
    </row>
    <row r="268" spans="1:19" ht="30" x14ac:dyDescent="0.25">
      <c r="A268" s="133"/>
      <c r="B268" s="119" t="s">
        <v>425</v>
      </c>
      <c r="C268" s="134">
        <v>0.2</v>
      </c>
      <c r="D268" s="115">
        <f>+D269*$C$269+D270*$C$270+D271*$C$271+D272*$C$272</f>
        <v>0.33</v>
      </c>
      <c r="E268" s="115">
        <f>+E269*$C$269+E270*$C$270+E271*$C$271+E272*$C$272</f>
        <v>0.2475</v>
      </c>
      <c r="F268" s="76">
        <f t="shared" si="89"/>
        <v>0.75</v>
      </c>
      <c r="G268" s="115">
        <f t="shared" ref="G268:R268" si="96">+G269*$C$269+G270*$C$270+G271*$C$271+G272*$C$272</f>
        <v>3.3000000000000002E-2</v>
      </c>
      <c r="H268" s="115">
        <f t="shared" si="96"/>
        <v>0</v>
      </c>
      <c r="I268" s="76">
        <f>+H268/G268</f>
        <v>0</v>
      </c>
      <c r="J268" s="115">
        <f t="shared" si="96"/>
        <v>3.3000000000000002E-2</v>
      </c>
      <c r="K268" s="115">
        <f t="shared" si="96"/>
        <v>3.3000000000000002E-2</v>
      </c>
      <c r="L268" s="115">
        <f t="shared" si="96"/>
        <v>3.3000000000000002E-2</v>
      </c>
      <c r="M268" s="115">
        <f t="shared" si="96"/>
        <v>8.9666666666666672E-2</v>
      </c>
      <c r="N268" s="115">
        <f t="shared" si="96"/>
        <v>8.9666666666666672E-2</v>
      </c>
      <c r="O268" s="115">
        <f t="shared" si="96"/>
        <v>8.9666666666666672E-2</v>
      </c>
      <c r="P268" s="115">
        <f t="shared" si="96"/>
        <v>8.9666666666666672E-2</v>
      </c>
      <c r="Q268" s="115">
        <f t="shared" si="96"/>
        <v>8.9666666666666672E-2</v>
      </c>
      <c r="R268" s="115">
        <f t="shared" si="96"/>
        <v>8.9666666666666672E-2</v>
      </c>
      <c r="S268" s="75">
        <f t="shared" si="91"/>
        <v>1</v>
      </c>
    </row>
    <row r="269" spans="1:19" ht="30" hidden="1" x14ac:dyDescent="0.25">
      <c r="A269" s="136" t="s">
        <v>426</v>
      </c>
      <c r="B269" s="64" t="s">
        <v>137</v>
      </c>
      <c r="C269" s="135">
        <v>0.33</v>
      </c>
      <c r="D269" s="37">
        <v>1</v>
      </c>
      <c r="E269" s="37">
        <v>0.75</v>
      </c>
      <c r="F269" s="76">
        <f t="shared" si="89"/>
        <v>0.75</v>
      </c>
      <c r="G269" s="37"/>
      <c r="H269" s="42"/>
      <c r="I269" s="73" t="e">
        <f t="shared" ref="I269:I272" si="97">+H269/G269</f>
        <v>#DIV/0!</v>
      </c>
      <c r="J269" s="37"/>
      <c r="K269" s="37"/>
      <c r="L269" s="37"/>
      <c r="M269" s="37"/>
      <c r="N269" s="37"/>
      <c r="O269" s="37"/>
      <c r="P269" s="37"/>
      <c r="Q269" s="37"/>
      <c r="R269" s="37"/>
      <c r="S269" s="75">
        <f t="shared" si="91"/>
        <v>1</v>
      </c>
    </row>
    <row r="270" spans="1:19" ht="30" hidden="1" x14ac:dyDescent="0.25">
      <c r="A270" s="136" t="s">
        <v>427</v>
      </c>
      <c r="B270" s="64" t="s">
        <v>428</v>
      </c>
      <c r="C270" s="135">
        <v>0</v>
      </c>
      <c r="D270" s="37"/>
      <c r="E270" s="37"/>
      <c r="F270" s="76"/>
      <c r="G270" s="37"/>
      <c r="H270" s="42"/>
      <c r="I270" s="73" t="e">
        <f t="shared" si="97"/>
        <v>#DIV/0!</v>
      </c>
      <c r="J270" s="91">
        <v>0</v>
      </c>
      <c r="K270" s="37"/>
      <c r="L270" s="37"/>
      <c r="M270" s="37"/>
      <c r="N270" s="37"/>
      <c r="O270" s="37"/>
      <c r="P270" s="37"/>
      <c r="Q270" s="37"/>
      <c r="R270" s="37"/>
      <c r="S270" s="75">
        <f t="shared" si="91"/>
        <v>0</v>
      </c>
    </row>
    <row r="271" spans="1:19" ht="45" x14ac:dyDescent="0.25">
      <c r="A271" s="136" t="s">
        <v>429</v>
      </c>
      <c r="B271" s="89" t="s">
        <v>143</v>
      </c>
      <c r="C271" s="135">
        <v>0.33</v>
      </c>
      <c r="D271" s="37"/>
      <c r="E271" s="37"/>
      <c r="F271" s="76"/>
      <c r="G271" s="37">
        <v>0.1</v>
      </c>
      <c r="H271" s="42">
        <v>0</v>
      </c>
      <c r="I271" s="73">
        <f t="shared" si="97"/>
        <v>0</v>
      </c>
      <c r="J271" s="37">
        <v>0.1</v>
      </c>
      <c r="K271" s="37">
        <v>0.1</v>
      </c>
      <c r="L271" s="37">
        <v>0.1</v>
      </c>
      <c r="M271" s="37">
        <v>0.1</v>
      </c>
      <c r="N271" s="37">
        <v>0.1</v>
      </c>
      <c r="O271" s="37">
        <v>0.1</v>
      </c>
      <c r="P271" s="37">
        <v>0.1</v>
      </c>
      <c r="Q271" s="37">
        <v>0.1</v>
      </c>
      <c r="R271" s="37">
        <v>0.1</v>
      </c>
      <c r="S271" s="75">
        <f t="shared" si="91"/>
        <v>0.99999999999999989</v>
      </c>
    </row>
    <row r="272" spans="1:19" ht="30" hidden="1" x14ac:dyDescent="0.25">
      <c r="A272" s="81"/>
      <c r="B272" s="64" t="s">
        <v>148</v>
      </c>
      <c r="C272" s="135">
        <v>0.34</v>
      </c>
      <c r="D272" s="37"/>
      <c r="E272" s="37"/>
      <c r="F272" s="76"/>
      <c r="G272" s="37"/>
      <c r="H272" s="42"/>
      <c r="I272" s="73" t="e">
        <f t="shared" si="97"/>
        <v>#DIV/0!</v>
      </c>
      <c r="J272" s="37"/>
      <c r="K272" s="37"/>
      <c r="L272" s="37"/>
      <c r="M272" s="37">
        <v>0.16666666666666669</v>
      </c>
      <c r="N272" s="37">
        <v>0.16666666666666669</v>
      </c>
      <c r="O272" s="37">
        <v>0.16666666666666669</v>
      </c>
      <c r="P272" s="37">
        <v>0.16666666666666669</v>
      </c>
      <c r="Q272" s="37">
        <v>0.16666666666666669</v>
      </c>
      <c r="R272" s="37">
        <v>0.16666666666666669</v>
      </c>
      <c r="S272" s="75">
        <f t="shared" si="91"/>
        <v>1.0000000000000002</v>
      </c>
    </row>
    <row r="273" spans="1:19" ht="45" x14ac:dyDescent="0.25">
      <c r="A273" s="138"/>
      <c r="B273" s="139" t="s">
        <v>430</v>
      </c>
      <c r="C273" s="134">
        <v>0.05</v>
      </c>
      <c r="D273" s="115">
        <v>9.0909090909090912E-2</v>
      </c>
      <c r="E273" s="115">
        <v>9.0909090909090912E-2</v>
      </c>
      <c r="F273" s="76">
        <f t="shared" si="89"/>
        <v>1</v>
      </c>
      <c r="G273" s="115">
        <v>9.0909090909090912E-2</v>
      </c>
      <c r="H273" s="115">
        <v>9.0909090909090912E-2</v>
      </c>
      <c r="I273" s="76">
        <f>+H273/G273</f>
        <v>1</v>
      </c>
      <c r="J273" s="115">
        <v>9.0909090909090912E-2</v>
      </c>
      <c r="K273" s="115">
        <v>9.0909090909090912E-2</v>
      </c>
      <c r="L273" s="115">
        <v>9.0909090909090912E-2</v>
      </c>
      <c r="M273" s="115">
        <v>9.0909090909090912E-2</v>
      </c>
      <c r="N273" s="115">
        <v>9.0909090909090912E-2</v>
      </c>
      <c r="O273" s="115">
        <v>9.0909090909090912E-2</v>
      </c>
      <c r="P273" s="115">
        <v>9.0909090909090912E-2</v>
      </c>
      <c r="Q273" s="115">
        <v>9.0909090909090912E-2</v>
      </c>
      <c r="R273" s="115">
        <v>9.0909090909090912E-2</v>
      </c>
      <c r="S273" s="75">
        <f t="shared" si="91"/>
        <v>1.0000000000000002</v>
      </c>
    </row>
    <row r="274" spans="1:19" ht="45" x14ac:dyDescent="0.25">
      <c r="A274" s="81" t="s">
        <v>431</v>
      </c>
      <c r="B274" s="64" t="s">
        <v>432</v>
      </c>
      <c r="C274" s="135">
        <v>1</v>
      </c>
      <c r="D274" s="37">
        <v>9.0909090909090912E-2</v>
      </c>
      <c r="E274" s="37">
        <v>9.0909090909090912E-2</v>
      </c>
      <c r="F274" s="76">
        <f t="shared" si="89"/>
        <v>1</v>
      </c>
      <c r="G274" s="37">
        <v>9.0909090909090912E-2</v>
      </c>
      <c r="H274" s="37">
        <v>9.0909090909090912E-2</v>
      </c>
      <c r="I274" s="73">
        <f>+H274/G274</f>
        <v>1</v>
      </c>
      <c r="J274" s="37">
        <v>9.0909090909090912E-2</v>
      </c>
      <c r="K274" s="37">
        <v>9.0909090909090912E-2</v>
      </c>
      <c r="L274" s="37">
        <v>9.0909090909090912E-2</v>
      </c>
      <c r="M274" s="37">
        <v>9.0909090909090912E-2</v>
      </c>
      <c r="N274" s="37">
        <v>9.0909090909090912E-2</v>
      </c>
      <c r="O274" s="37">
        <v>9.0909090909090912E-2</v>
      </c>
      <c r="P274" s="37">
        <v>9.0909090909090912E-2</v>
      </c>
      <c r="Q274" s="37">
        <v>9.0909090909090912E-2</v>
      </c>
      <c r="R274" s="37">
        <v>9.0909090909090912E-2</v>
      </c>
      <c r="S274" s="75">
        <f t="shared" si="91"/>
        <v>1.0000000000000002</v>
      </c>
    </row>
    <row r="275" spans="1:19" ht="30" x14ac:dyDescent="0.25">
      <c r="A275" s="138"/>
      <c r="B275" s="140" t="s">
        <v>433</v>
      </c>
      <c r="C275" s="134">
        <v>0.2</v>
      </c>
      <c r="D275" s="115">
        <f>+D276</f>
        <v>0.2</v>
      </c>
      <c r="E275" s="115">
        <f>+E276</f>
        <v>0.18200000000000002</v>
      </c>
      <c r="F275" s="76">
        <f t="shared" si="89"/>
        <v>0.91</v>
      </c>
      <c r="G275" s="115">
        <f t="shared" ref="G275:L275" si="98">+G276</f>
        <v>0.2</v>
      </c>
      <c r="H275" s="115">
        <f t="shared" si="98"/>
        <v>0.16400000000000001</v>
      </c>
      <c r="I275" s="76">
        <f>+H275/G275</f>
        <v>0.82</v>
      </c>
      <c r="J275" s="115">
        <f t="shared" si="98"/>
        <v>0.2</v>
      </c>
      <c r="K275" s="115">
        <f t="shared" si="98"/>
        <v>0.2</v>
      </c>
      <c r="L275" s="115">
        <f t="shared" si="98"/>
        <v>0.2</v>
      </c>
      <c r="M275" s="115"/>
      <c r="N275" s="115"/>
      <c r="O275" s="115"/>
      <c r="P275" s="115"/>
      <c r="Q275" s="115"/>
      <c r="R275" s="115"/>
      <c r="S275" s="75">
        <f t="shared" si="91"/>
        <v>1</v>
      </c>
    </row>
    <row r="276" spans="1:19" ht="45" x14ac:dyDescent="0.25">
      <c r="A276" s="88" t="s">
        <v>434</v>
      </c>
      <c r="B276" s="62" t="s">
        <v>153</v>
      </c>
      <c r="C276" s="135">
        <v>1</v>
      </c>
      <c r="D276" s="37">
        <v>0.2</v>
      </c>
      <c r="E276" s="37">
        <f>20%*91%</f>
        <v>0.18200000000000002</v>
      </c>
      <c r="F276" s="76">
        <f t="shared" si="89"/>
        <v>0.91</v>
      </c>
      <c r="G276" s="37">
        <v>0.2</v>
      </c>
      <c r="H276" s="42">
        <f>20%*82%</f>
        <v>0.16400000000000001</v>
      </c>
      <c r="I276" s="76">
        <f>+H276/G276</f>
        <v>0.82</v>
      </c>
      <c r="J276" s="37">
        <v>0.2</v>
      </c>
      <c r="K276" s="37">
        <v>0.2</v>
      </c>
      <c r="L276" s="37">
        <v>0.2</v>
      </c>
      <c r="M276" s="37"/>
      <c r="N276" s="37"/>
      <c r="O276" s="37"/>
      <c r="P276" s="37"/>
      <c r="Q276" s="37"/>
      <c r="R276" s="37"/>
      <c r="S276" s="75">
        <f t="shared" si="91"/>
        <v>1</v>
      </c>
    </row>
    <row r="277" spans="1:19" hidden="1" x14ac:dyDescent="0.25">
      <c r="A277" s="81"/>
      <c r="B277" s="92"/>
      <c r="C277" s="135"/>
      <c r="D277" s="37"/>
      <c r="E277" s="37"/>
      <c r="F277" s="37"/>
      <c r="G277" s="37"/>
      <c r="H277" s="99"/>
      <c r="I277" s="37"/>
      <c r="J277" s="37"/>
      <c r="K277" s="37"/>
      <c r="L277" s="37"/>
      <c r="M277" s="37"/>
      <c r="N277" s="37"/>
      <c r="O277" s="37"/>
      <c r="P277" s="37"/>
      <c r="Q277" s="37"/>
      <c r="R277" s="37"/>
      <c r="S277" s="90"/>
    </row>
    <row r="278" spans="1:19" hidden="1" x14ac:dyDescent="0.25">
      <c r="A278" s="81"/>
      <c r="B278" s="92"/>
      <c r="C278" s="135"/>
      <c r="D278" s="37"/>
      <c r="E278" s="37"/>
      <c r="F278" s="37"/>
      <c r="G278" s="37"/>
      <c r="H278" s="99"/>
      <c r="I278" s="37"/>
      <c r="J278" s="37"/>
      <c r="K278" s="37"/>
      <c r="L278" s="37"/>
      <c r="M278" s="37"/>
      <c r="N278" s="37"/>
      <c r="O278" s="37"/>
      <c r="P278" s="37"/>
      <c r="Q278" s="37"/>
      <c r="R278" s="37"/>
      <c r="S278" s="90"/>
    </row>
    <row r="279" spans="1:19" hidden="1" x14ac:dyDescent="0.25">
      <c r="A279" s="81"/>
      <c r="B279" s="92"/>
      <c r="C279" s="135"/>
      <c r="D279" s="37"/>
      <c r="E279" s="37"/>
      <c r="F279" s="37"/>
      <c r="G279" s="37"/>
      <c r="H279" s="99"/>
      <c r="I279" s="37"/>
      <c r="J279" s="37"/>
      <c r="K279" s="37"/>
      <c r="L279" s="37"/>
      <c r="M279" s="37"/>
      <c r="N279" s="37"/>
      <c r="O279" s="37"/>
      <c r="P279" s="37"/>
      <c r="Q279" s="37"/>
      <c r="R279" s="37"/>
      <c r="S279" s="90">
        <f t="shared" ref="S279:S282" si="99">SUM(D279:R279)</f>
        <v>0</v>
      </c>
    </row>
    <row r="280" spans="1:19" hidden="1" x14ac:dyDescent="0.25">
      <c r="A280" s="81"/>
      <c r="B280" s="92"/>
      <c r="C280" s="135"/>
      <c r="D280" s="37"/>
      <c r="E280" s="37"/>
      <c r="F280" s="37"/>
      <c r="G280" s="37"/>
      <c r="H280" s="99"/>
      <c r="I280" s="37"/>
      <c r="J280" s="37"/>
      <c r="K280" s="37"/>
      <c r="L280" s="37"/>
      <c r="M280" s="37"/>
      <c r="N280" s="37"/>
      <c r="O280" s="37"/>
      <c r="P280" s="37"/>
      <c r="Q280" s="37"/>
      <c r="R280" s="37"/>
      <c r="S280" s="90">
        <f t="shared" si="99"/>
        <v>0</v>
      </c>
    </row>
    <row r="281" spans="1:19" hidden="1" x14ac:dyDescent="0.25">
      <c r="A281" s="81"/>
      <c r="B281" s="92"/>
      <c r="C281" s="135"/>
      <c r="D281" s="37"/>
      <c r="E281" s="37"/>
      <c r="F281" s="37"/>
      <c r="G281" s="37"/>
      <c r="H281" s="99"/>
      <c r="I281" s="37"/>
      <c r="J281" s="37"/>
      <c r="K281" s="37"/>
      <c r="L281" s="37"/>
      <c r="M281" s="37"/>
      <c r="N281" s="37"/>
      <c r="O281" s="37"/>
      <c r="P281" s="37"/>
      <c r="Q281" s="37"/>
      <c r="R281" s="37"/>
      <c r="S281" s="90">
        <f t="shared" si="99"/>
        <v>0</v>
      </c>
    </row>
    <row r="282" spans="1:19" hidden="1" x14ac:dyDescent="0.25">
      <c r="A282" s="81"/>
      <c r="B282" s="59"/>
      <c r="C282" s="90"/>
      <c r="D282" s="37"/>
      <c r="E282" s="37"/>
      <c r="F282" s="37"/>
      <c r="G282" s="37"/>
      <c r="H282" s="99"/>
      <c r="I282" s="37"/>
      <c r="J282" s="37"/>
      <c r="K282" s="37"/>
      <c r="L282" s="37"/>
      <c r="M282" s="37"/>
      <c r="N282" s="37"/>
      <c r="O282" s="37"/>
      <c r="P282" s="37"/>
      <c r="Q282" s="37"/>
      <c r="R282" s="37"/>
      <c r="S282" s="90">
        <f t="shared" si="99"/>
        <v>0</v>
      </c>
    </row>
    <row r="283" spans="1:19" hidden="1" x14ac:dyDescent="0.25">
      <c r="A283" s="81"/>
      <c r="B283" s="59"/>
      <c r="C283" s="90"/>
      <c r="D283" s="37"/>
      <c r="E283" s="37"/>
      <c r="F283" s="37"/>
      <c r="G283" s="37"/>
      <c r="H283" s="99"/>
      <c r="I283" s="37"/>
      <c r="J283" s="37"/>
      <c r="K283" s="37"/>
      <c r="L283" s="37"/>
      <c r="M283" s="37"/>
      <c r="N283" s="37"/>
      <c r="O283" s="37"/>
      <c r="P283" s="37"/>
      <c r="Q283" s="37"/>
      <c r="R283" s="37"/>
      <c r="S283" s="111"/>
    </row>
    <row r="284" spans="1:19" x14ac:dyDescent="0.25">
      <c r="A284" s="124"/>
      <c r="B284" s="59" t="s">
        <v>288</v>
      </c>
      <c r="C284" s="90"/>
      <c r="D284" s="222"/>
      <c r="E284" s="218"/>
      <c r="F284" s="218"/>
      <c r="G284" s="218"/>
      <c r="H284" s="218"/>
      <c r="I284" s="218"/>
      <c r="J284" s="218"/>
      <c r="K284" s="218"/>
      <c r="L284" s="218"/>
      <c r="M284" s="218"/>
      <c r="N284" s="218"/>
      <c r="O284" s="218"/>
      <c r="P284" s="218"/>
      <c r="Q284" s="218"/>
      <c r="R284" s="218"/>
      <c r="S284" s="219"/>
    </row>
    <row r="285" spans="1:19" x14ac:dyDescent="0.25">
      <c r="A285" s="213" t="s">
        <v>297</v>
      </c>
      <c r="B285" s="215"/>
      <c r="C285" s="90">
        <f>+C275+C273+C268+C264+C260+C254</f>
        <v>1</v>
      </c>
      <c r="D285" s="104">
        <f>+D254*$C$254+D260*$C$260+D264*$C$264+D268*$C$268+D273*$C$273+D275*$C$275</f>
        <v>0.25604545454545458</v>
      </c>
      <c r="E285" s="104">
        <f t="shared" ref="E285" si="100">+E254*$C$254+E260*$C$260+E264*$C$264+E268*$C$268+E273*$C$273+E275*$C$275</f>
        <v>0.17557045454545456</v>
      </c>
      <c r="F285" s="104">
        <f t="shared" ref="F285" si="101">+E285/D285</f>
        <v>0.6857003372980649</v>
      </c>
      <c r="G285" s="104">
        <f t="shared" ref="G285:R285" si="102">+G254*$C$254+G260*$C$260+G264*$C$264+G268*$C$268+G273*$C$273+G275*$C$275</f>
        <v>0.30759545454545456</v>
      </c>
      <c r="H285" s="104">
        <f t="shared" si="102"/>
        <v>0.29669545454545454</v>
      </c>
      <c r="I285" s="83">
        <f>+H285/G285</f>
        <v>0.96456384566505582</v>
      </c>
      <c r="J285" s="104">
        <f t="shared" si="102"/>
        <v>6.7595454545454556E-2</v>
      </c>
      <c r="K285" s="104">
        <f t="shared" si="102"/>
        <v>6.7595454545454556E-2</v>
      </c>
      <c r="L285" s="104">
        <f t="shared" si="102"/>
        <v>6.7595454545454556E-2</v>
      </c>
      <c r="M285" s="104">
        <f t="shared" si="102"/>
        <v>3.8928787878787882E-2</v>
      </c>
      <c r="N285" s="104">
        <f t="shared" si="102"/>
        <v>3.8928787878787882E-2</v>
      </c>
      <c r="O285" s="104">
        <f t="shared" si="102"/>
        <v>3.8928787878787882E-2</v>
      </c>
      <c r="P285" s="104">
        <f t="shared" si="102"/>
        <v>3.8928787878787882E-2</v>
      </c>
      <c r="Q285" s="104">
        <f t="shared" si="102"/>
        <v>3.8928787878787882E-2</v>
      </c>
      <c r="R285" s="104">
        <f t="shared" si="102"/>
        <v>3.8928787878787882E-2</v>
      </c>
      <c r="S285" s="75">
        <f t="shared" ref="S285" si="103">+D285+G285+J285+K285+L285+M285+N285+O285+P285+Q285+R285</f>
        <v>0.99999999999999989</v>
      </c>
    </row>
    <row r="286" spans="1:19" x14ac:dyDescent="0.25">
      <c r="A286" s="141"/>
      <c r="B286" s="141"/>
      <c r="C286" s="142"/>
      <c r="D286" s="142"/>
      <c r="E286" s="142"/>
      <c r="F286" s="142"/>
      <c r="G286" s="142"/>
      <c r="H286" s="132"/>
      <c r="I286" s="142"/>
      <c r="J286" s="142"/>
      <c r="K286" s="142"/>
      <c r="L286" s="142"/>
      <c r="M286" s="142"/>
      <c r="N286" s="142"/>
      <c r="O286" s="142"/>
      <c r="P286" s="142"/>
      <c r="Q286" s="142"/>
      <c r="R286" s="142"/>
    </row>
    <row r="287" spans="1:19" x14ac:dyDescent="0.25">
      <c r="H287" s="84"/>
    </row>
    <row r="288" spans="1:19" ht="18.75" x14ac:dyDescent="0.3">
      <c r="A288" s="192" t="s">
        <v>0</v>
      </c>
      <c r="B288" s="192"/>
      <c r="C288" s="192"/>
      <c r="D288" s="192"/>
      <c r="E288" s="192"/>
      <c r="F288" s="192"/>
      <c r="G288" s="192"/>
      <c r="H288" s="192"/>
      <c r="I288" s="192"/>
      <c r="J288" s="192"/>
      <c r="K288" s="192"/>
      <c r="L288" s="192"/>
      <c r="M288" s="192"/>
      <c r="N288" s="192"/>
      <c r="O288" s="192"/>
      <c r="P288" s="192"/>
      <c r="Q288" s="192"/>
      <c r="R288" s="192"/>
      <c r="S288" s="192"/>
    </row>
    <row r="289" spans="1:19" ht="18.75" x14ac:dyDescent="0.3">
      <c r="A289" s="192" t="s">
        <v>280</v>
      </c>
      <c r="B289" s="192"/>
      <c r="C289" s="192"/>
      <c r="D289" s="192"/>
      <c r="E289" s="192"/>
      <c r="F289" s="192"/>
      <c r="G289" s="192"/>
      <c r="H289" s="192"/>
      <c r="I289" s="192"/>
      <c r="J289" s="192"/>
      <c r="K289" s="192"/>
      <c r="L289" s="192"/>
      <c r="M289" s="192"/>
      <c r="N289" s="192"/>
      <c r="O289" s="192"/>
      <c r="P289" s="192"/>
      <c r="Q289" s="192"/>
      <c r="R289" s="192"/>
      <c r="S289" s="192"/>
    </row>
    <row r="290" spans="1:19" ht="18.75" x14ac:dyDescent="0.3">
      <c r="A290" s="192" t="s">
        <v>281</v>
      </c>
      <c r="B290" s="192"/>
      <c r="C290" s="192"/>
      <c r="D290" s="192"/>
      <c r="E290" s="192"/>
      <c r="F290" s="192"/>
      <c r="G290" s="192"/>
      <c r="H290" s="192"/>
      <c r="I290" s="192"/>
      <c r="J290" s="192"/>
      <c r="K290" s="192"/>
      <c r="L290" s="192"/>
      <c r="M290" s="192"/>
      <c r="N290" s="192"/>
      <c r="O290" s="192"/>
      <c r="P290" s="192"/>
      <c r="Q290" s="192"/>
      <c r="R290" s="192"/>
      <c r="S290" s="192"/>
    </row>
    <row r="291" spans="1:19" ht="18.75" x14ac:dyDescent="0.25">
      <c r="A291" s="224" t="s">
        <v>435</v>
      </c>
      <c r="B291" s="221"/>
      <c r="C291" s="221"/>
      <c r="D291" s="221"/>
      <c r="E291" s="221"/>
      <c r="F291" s="221"/>
      <c r="G291" s="221"/>
      <c r="H291" s="221"/>
      <c r="I291" s="221"/>
      <c r="J291" s="221"/>
      <c r="K291" s="221"/>
      <c r="L291" s="221"/>
      <c r="M291" s="221"/>
      <c r="N291" s="221"/>
      <c r="O291" s="221"/>
      <c r="P291" s="221"/>
      <c r="Q291" s="221"/>
      <c r="R291" s="221"/>
      <c r="S291" s="221"/>
    </row>
    <row r="292" spans="1:19" ht="18.75" x14ac:dyDescent="0.3">
      <c r="A292" s="192" t="s">
        <v>282</v>
      </c>
      <c r="B292" s="192"/>
      <c r="C292" s="192"/>
      <c r="D292" s="192"/>
      <c r="E292" s="192"/>
      <c r="F292" s="192"/>
      <c r="G292" s="192"/>
      <c r="H292" s="192"/>
      <c r="I292" s="192"/>
      <c r="J292" s="192"/>
      <c r="K292" s="192"/>
      <c r="L292" s="192"/>
      <c r="M292" s="192"/>
      <c r="N292" s="192"/>
      <c r="O292" s="192"/>
      <c r="P292" s="192"/>
      <c r="Q292" s="192"/>
      <c r="R292" s="192"/>
      <c r="S292" s="192"/>
    </row>
    <row r="293" spans="1:19" ht="18.75" x14ac:dyDescent="0.25">
      <c r="A293" s="225" t="s">
        <v>283</v>
      </c>
      <c r="B293" s="225"/>
      <c r="H293" s="84"/>
    </row>
    <row r="294" spans="1:19" x14ac:dyDescent="0.25">
      <c r="A294" s="197" t="s">
        <v>300</v>
      </c>
      <c r="B294" s="197" t="s">
        <v>301</v>
      </c>
      <c r="C294" s="197" t="s">
        <v>284</v>
      </c>
      <c r="D294" s="213" t="s">
        <v>302</v>
      </c>
      <c r="E294" s="214"/>
      <c r="F294" s="214"/>
      <c r="G294" s="214"/>
      <c r="H294" s="214"/>
      <c r="I294" s="214"/>
      <c r="J294" s="214"/>
      <c r="K294" s="214"/>
      <c r="L294" s="214"/>
      <c r="M294" s="214"/>
      <c r="N294" s="214"/>
      <c r="O294" s="214"/>
      <c r="P294" s="214"/>
      <c r="Q294" s="214"/>
      <c r="R294" s="214"/>
      <c r="S294" s="215"/>
    </row>
    <row r="295" spans="1:19" x14ac:dyDescent="0.25">
      <c r="A295" s="198" t="s">
        <v>300</v>
      </c>
      <c r="B295" s="198"/>
      <c r="C295" s="198" t="s">
        <v>284</v>
      </c>
      <c r="D295" s="69">
        <v>2012</v>
      </c>
      <c r="E295" s="69" t="s">
        <v>286</v>
      </c>
      <c r="F295" s="69" t="s">
        <v>287</v>
      </c>
      <c r="G295" s="69">
        <v>2013</v>
      </c>
      <c r="H295" s="69" t="s">
        <v>286</v>
      </c>
      <c r="I295" s="69" t="s">
        <v>287</v>
      </c>
      <c r="J295" s="69">
        <v>2014</v>
      </c>
      <c r="K295" s="69">
        <v>2015</v>
      </c>
      <c r="L295" s="69">
        <v>2016</v>
      </c>
      <c r="M295" s="69">
        <v>2017</v>
      </c>
      <c r="N295" s="69">
        <v>2018</v>
      </c>
      <c r="O295" s="69">
        <v>2019</v>
      </c>
      <c r="P295" s="69">
        <v>2020</v>
      </c>
      <c r="Q295" s="69">
        <v>2021</v>
      </c>
      <c r="R295" s="69">
        <v>2022</v>
      </c>
      <c r="S295" s="69" t="s">
        <v>288</v>
      </c>
    </row>
    <row r="296" spans="1:19" ht="45" x14ac:dyDescent="0.25">
      <c r="A296" s="143"/>
      <c r="B296" s="144" t="s">
        <v>436</v>
      </c>
      <c r="C296" s="134">
        <v>0.33</v>
      </c>
      <c r="D296" s="115">
        <f>+D297*$C$297+D300*$C$300+D301*$C$301</f>
        <v>0.2</v>
      </c>
      <c r="E296" s="115">
        <f>+E297*$C$297+E300*$C$300+E301*$C$301</f>
        <v>0.15800000000000003</v>
      </c>
      <c r="F296" s="76">
        <f t="shared" ref="F296:F307" si="104">+E296/D296</f>
        <v>0.79000000000000015</v>
      </c>
      <c r="G296" s="115">
        <f>+G297*C297+G298*C298+G299*C299</f>
        <v>0.2</v>
      </c>
      <c r="H296" s="115">
        <f>+H297*$C$297+H300*$C$300+H301*$C$301</f>
        <v>0.18200000000000002</v>
      </c>
      <c r="I296" s="76">
        <f>+H296/G296</f>
        <v>0.91</v>
      </c>
      <c r="J296" s="115">
        <v>0.2</v>
      </c>
      <c r="K296" s="115">
        <v>0.2</v>
      </c>
      <c r="L296" s="115">
        <v>0.2</v>
      </c>
      <c r="M296" s="115">
        <f t="shared" ref="M296:R296" si="105">+M297*$C$255+M298*$C$256+M299*$C$257+M300*$C$258+M301*$C$259</f>
        <v>0</v>
      </c>
      <c r="N296" s="115">
        <f t="shared" si="105"/>
        <v>0</v>
      </c>
      <c r="O296" s="115">
        <f t="shared" si="105"/>
        <v>0</v>
      </c>
      <c r="P296" s="115">
        <f t="shared" si="105"/>
        <v>0</v>
      </c>
      <c r="Q296" s="115">
        <f t="shared" si="105"/>
        <v>0</v>
      </c>
      <c r="R296" s="115">
        <f t="shared" si="105"/>
        <v>0</v>
      </c>
      <c r="S296" s="75">
        <f t="shared" ref="S296:S307" si="106">+D296+G296+J296+K296+L296+M296+N296+O296+P296+Q296+R296</f>
        <v>1</v>
      </c>
    </row>
    <row r="297" spans="1:19" ht="45" x14ac:dyDescent="0.25">
      <c r="A297" s="62" t="s">
        <v>437</v>
      </c>
      <c r="B297" s="62" t="s">
        <v>274</v>
      </c>
      <c r="C297" s="135">
        <v>1</v>
      </c>
      <c r="D297" s="37">
        <v>0.2</v>
      </c>
      <c r="E297" s="37">
        <f>20%*79%</f>
        <v>0.15800000000000003</v>
      </c>
      <c r="F297" s="76">
        <f t="shared" si="104"/>
        <v>0.79000000000000015</v>
      </c>
      <c r="G297" s="37">
        <v>0.2</v>
      </c>
      <c r="H297" s="42">
        <f>20%*91%</f>
        <v>0.18200000000000002</v>
      </c>
      <c r="I297" s="73">
        <f>+H297/G297</f>
        <v>0.91</v>
      </c>
      <c r="J297" s="37">
        <v>0.2</v>
      </c>
      <c r="K297" s="37">
        <v>0.2</v>
      </c>
      <c r="L297" s="37">
        <v>0.2</v>
      </c>
      <c r="M297" s="37"/>
      <c r="N297" s="37"/>
      <c r="O297" s="37"/>
      <c r="P297" s="37"/>
      <c r="Q297" s="37"/>
      <c r="R297" s="37"/>
      <c r="S297" s="75">
        <f t="shared" si="106"/>
        <v>1</v>
      </c>
    </row>
    <row r="298" spans="1:19" hidden="1" x14ac:dyDescent="0.25">
      <c r="A298" s="145"/>
      <c r="B298" s="62"/>
      <c r="C298" s="135"/>
      <c r="D298" s="37"/>
      <c r="E298" s="37"/>
      <c r="F298" s="76" t="e">
        <f t="shared" si="104"/>
        <v>#DIV/0!</v>
      </c>
      <c r="G298" s="37"/>
      <c r="H298" s="99"/>
      <c r="I298" s="37"/>
      <c r="J298" s="37"/>
      <c r="K298" s="37"/>
      <c r="L298" s="37"/>
      <c r="M298" s="37"/>
      <c r="N298" s="37"/>
      <c r="O298" s="37"/>
      <c r="P298" s="37"/>
      <c r="Q298" s="37"/>
      <c r="R298" s="37"/>
      <c r="S298" s="75">
        <f t="shared" si="106"/>
        <v>0</v>
      </c>
    </row>
    <row r="299" spans="1:19" hidden="1" x14ac:dyDescent="0.25">
      <c r="A299" s="146"/>
      <c r="B299" s="62"/>
      <c r="C299" s="135"/>
      <c r="D299" s="37"/>
      <c r="E299" s="37"/>
      <c r="F299" s="76" t="e">
        <f t="shared" si="104"/>
        <v>#DIV/0!</v>
      </c>
      <c r="G299" s="37"/>
      <c r="H299" s="99"/>
      <c r="I299" s="37"/>
      <c r="J299" s="37"/>
      <c r="K299" s="37"/>
      <c r="L299" s="37"/>
      <c r="M299" s="37"/>
      <c r="N299" s="37"/>
      <c r="O299" s="37"/>
      <c r="P299" s="37"/>
      <c r="Q299" s="37"/>
      <c r="R299" s="37"/>
      <c r="S299" s="75">
        <f t="shared" si="106"/>
        <v>0</v>
      </c>
    </row>
    <row r="300" spans="1:19" hidden="1" x14ac:dyDescent="0.25">
      <c r="A300" s="146"/>
      <c r="B300" s="62"/>
      <c r="C300" s="135"/>
      <c r="D300" s="37"/>
      <c r="E300" s="37"/>
      <c r="F300" s="76" t="e">
        <f t="shared" si="104"/>
        <v>#DIV/0!</v>
      </c>
      <c r="G300" s="37"/>
      <c r="H300" s="99"/>
      <c r="I300" s="37"/>
      <c r="J300" s="37"/>
      <c r="K300" s="37"/>
      <c r="L300" s="37"/>
      <c r="M300" s="37"/>
      <c r="N300" s="37"/>
      <c r="O300" s="37"/>
      <c r="P300" s="37"/>
      <c r="Q300" s="37"/>
      <c r="R300" s="37"/>
      <c r="S300" s="75">
        <f t="shared" si="106"/>
        <v>0</v>
      </c>
    </row>
    <row r="301" spans="1:19" hidden="1" x14ac:dyDescent="0.25">
      <c r="A301" s="146"/>
      <c r="B301" s="62"/>
      <c r="C301" s="135"/>
      <c r="D301" s="37"/>
      <c r="E301" s="37"/>
      <c r="F301" s="76" t="e">
        <f t="shared" si="104"/>
        <v>#DIV/0!</v>
      </c>
      <c r="G301" s="37"/>
      <c r="H301" s="99"/>
      <c r="I301" s="37"/>
      <c r="J301" s="37"/>
      <c r="K301" s="37"/>
      <c r="L301" s="37"/>
      <c r="M301" s="37"/>
      <c r="N301" s="37"/>
      <c r="O301" s="37"/>
      <c r="P301" s="37"/>
      <c r="Q301" s="37"/>
      <c r="R301" s="37"/>
      <c r="S301" s="75">
        <f t="shared" si="106"/>
        <v>0</v>
      </c>
    </row>
    <row r="302" spans="1:19" ht="45" x14ac:dyDescent="0.25">
      <c r="A302" s="143"/>
      <c r="B302" s="147" t="s">
        <v>438</v>
      </c>
      <c r="C302" s="134">
        <v>0.33</v>
      </c>
      <c r="D302" s="115">
        <f>+D303</f>
        <v>0.2</v>
      </c>
      <c r="E302" s="115">
        <f>+E303</f>
        <v>0.16000000000000003</v>
      </c>
      <c r="F302" s="76">
        <f t="shared" si="104"/>
        <v>0.80000000000000016</v>
      </c>
      <c r="G302" s="115">
        <f>+G303*C303+G304*C304+G305*C305</f>
        <v>0.2</v>
      </c>
      <c r="H302" s="115">
        <f>+H303</f>
        <v>0.17</v>
      </c>
      <c r="I302" s="76">
        <f>+H302/G302</f>
        <v>0.85</v>
      </c>
      <c r="J302" s="115">
        <v>0.2</v>
      </c>
      <c r="K302" s="115">
        <v>0.2</v>
      </c>
      <c r="L302" s="115">
        <v>0.2</v>
      </c>
      <c r="M302" s="115"/>
      <c r="N302" s="115"/>
      <c r="O302" s="115"/>
      <c r="P302" s="115"/>
      <c r="Q302" s="115"/>
      <c r="R302" s="115"/>
      <c r="S302" s="75">
        <f t="shared" si="106"/>
        <v>1</v>
      </c>
    </row>
    <row r="303" spans="1:19" ht="45" x14ac:dyDescent="0.25">
      <c r="A303" s="62" t="s">
        <v>439</v>
      </c>
      <c r="B303" s="62" t="s">
        <v>277</v>
      </c>
      <c r="C303" s="135">
        <v>1</v>
      </c>
      <c r="D303" s="37">
        <v>0.2</v>
      </c>
      <c r="E303" s="37">
        <f>20%*80%</f>
        <v>0.16000000000000003</v>
      </c>
      <c r="F303" s="76">
        <f t="shared" si="104"/>
        <v>0.80000000000000016</v>
      </c>
      <c r="G303" s="37">
        <v>0.2</v>
      </c>
      <c r="H303" s="42">
        <f>20%*85%</f>
        <v>0.17</v>
      </c>
      <c r="I303" s="73">
        <f>+H303/G303</f>
        <v>0.85</v>
      </c>
      <c r="J303" s="37">
        <v>0.2</v>
      </c>
      <c r="K303" s="37">
        <v>0.2</v>
      </c>
      <c r="L303" s="37">
        <v>0.2</v>
      </c>
      <c r="M303" s="37"/>
      <c r="N303" s="37"/>
      <c r="O303" s="37"/>
      <c r="P303" s="37"/>
      <c r="Q303" s="37"/>
      <c r="R303" s="37"/>
      <c r="S303" s="75">
        <f t="shared" si="106"/>
        <v>1</v>
      </c>
    </row>
    <row r="304" spans="1:19" hidden="1" x14ac:dyDescent="0.25">
      <c r="A304" s="146"/>
      <c r="B304" s="62"/>
      <c r="C304" s="135"/>
      <c r="D304" s="37"/>
      <c r="E304" s="37"/>
      <c r="F304" s="76" t="e">
        <f t="shared" si="104"/>
        <v>#DIV/0!</v>
      </c>
      <c r="G304" s="37"/>
      <c r="H304" s="99"/>
      <c r="I304" s="37"/>
      <c r="J304" s="37"/>
      <c r="K304" s="37"/>
      <c r="L304" s="37"/>
      <c r="M304" s="37"/>
      <c r="N304" s="37"/>
      <c r="O304" s="37"/>
      <c r="P304" s="37"/>
      <c r="Q304" s="37"/>
      <c r="R304" s="37"/>
      <c r="S304" s="75">
        <f t="shared" si="106"/>
        <v>0</v>
      </c>
    </row>
    <row r="305" spans="1:19" hidden="1" x14ac:dyDescent="0.25">
      <c r="A305" s="146"/>
      <c r="B305" s="62"/>
      <c r="C305" s="135"/>
      <c r="D305" s="37"/>
      <c r="E305" s="37"/>
      <c r="F305" s="76" t="e">
        <f t="shared" si="104"/>
        <v>#DIV/0!</v>
      </c>
      <c r="G305" s="37"/>
      <c r="H305" s="99"/>
      <c r="I305" s="37"/>
      <c r="J305" s="37"/>
      <c r="K305" s="37"/>
      <c r="L305" s="37"/>
      <c r="M305" s="37"/>
      <c r="N305" s="37"/>
      <c r="O305" s="37"/>
      <c r="P305" s="37"/>
      <c r="Q305" s="37"/>
      <c r="R305" s="37"/>
      <c r="S305" s="75">
        <f t="shared" si="106"/>
        <v>0</v>
      </c>
    </row>
    <row r="306" spans="1:19" ht="60" x14ac:dyDescent="0.25">
      <c r="A306" s="143"/>
      <c r="B306" s="144" t="s">
        <v>440</v>
      </c>
      <c r="C306" s="134">
        <v>0.34</v>
      </c>
      <c r="D306" s="115">
        <f>+D307</f>
        <v>0.2</v>
      </c>
      <c r="E306" s="115">
        <f>+E307</f>
        <v>0.13999999999999999</v>
      </c>
      <c r="F306" s="76">
        <f t="shared" si="104"/>
        <v>0.69999999999999984</v>
      </c>
      <c r="G306" s="115">
        <f t="shared" ref="G306:R306" si="107">+G307</f>
        <v>0.2</v>
      </c>
      <c r="H306" s="115">
        <f>+H307</f>
        <v>0.14399999999999999</v>
      </c>
      <c r="I306" s="76">
        <f>+H306/G306</f>
        <v>0.71999999999999986</v>
      </c>
      <c r="J306" s="115">
        <f t="shared" si="107"/>
        <v>0.2</v>
      </c>
      <c r="K306" s="115">
        <f t="shared" si="107"/>
        <v>0.2</v>
      </c>
      <c r="L306" s="115">
        <f t="shared" si="107"/>
        <v>0.2</v>
      </c>
      <c r="M306" s="115">
        <f t="shared" si="107"/>
        <v>0</v>
      </c>
      <c r="N306" s="115">
        <f t="shared" si="107"/>
        <v>0</v>
      </c>
      <c r="O306" s="115">
        <f t="shared" si="107"/>
        <v>0</v>
      </c>
      <c r="P306" s="115">
        <f t="shared" si="107"/>
        <v>0</v>
      </c>
      <c r="Q306" s="115">
        <f t="shared" si="107"/>
        <v>0</v>
      </c>
      <c r="R306" s="115">
        <f t="shared" si="107"/>
        <v>0</v>
      </c>
      <c r="S306" s="75">
        <f t="shared" si="106"/>
        <v>1</v>
      </c>
    </row>
    <row r="307" spans="1:19" ht="60" x14ac:dyDescent="0.25">
      <c r="A307" s="62" t="s">
        <v>441</v>
      </c>
      <c r="B307" s="62" t="s">
        <v>279</v>
      </c>
      <c r="C307" s="135">
        <v>1</v>
      </c>
      <c r="D307" s="37">
        <v>0.2</v>
      </c>
      <c r="E307" s="37">
        <f>20%*70%</f>
        <v>0.13999999999999999</v>
      </c>
      <c r="F307" s="76">
        <f t="shared" si="104"/>
        <v>0.69999999999999984</v>
      </c>
      <c r="G307" s="37">
        <v>0.2</v>
      </c>
      <c r="H307" s="42">
        <f>20%*72%</f>
        <v>0.14399999999999999</v>
      </c>
      <c r="I307" s="73">
        <f>+H307/G307</f>
        <v>0.71999999999999986</v>
      </c>
      <c r="J307" s="37">
        <v>0.2</v>
      </c>
      <c r="K307" s="37">
        <v>0.2</v>
      </c>
      <c r="L307" s="37">
        <v>0.2</v>
      </c>
      <c r="M307" s="37"/>
      <c r="N307" s="37"/>
      <c r="O307" s="37"/>
      <c r="P307" s="37"/>
      <c r="Q307" s="37"/>
      <c r="R307" s="37"/>
      <c r="S307" s="75">
        <f t="shared" si="106"/>
        <v>1</v>
      </c>
    </row>
    <row r="308" spans="1:19" hidden="1" x14ac:dyDescent="0.25">
      <c r="A308" s="136"/>
      <c r="B308" s="64"/>
      <c r="C308" s="135"/>
      <c r="D308" s="37"/>
      <c r="E308" s="37"/>
      <c r="F308" s="37"/>
      <c r="G308" s="37"/>
      <c r="H308" s="99"/>
      <c r="I308" s="37"/>
      <c r="J308" s="37"/>
      <c r="K308" s="37"/>
      <c r="L308" s="37"/>
      <c r="M308" s="37"/>
      <c r="N308" s="37"/>
      <c r="O308" s="37"/>
      <c r="P308" s="37"/>
      <c r="Q308" s="37"/>
      <c r="R308" s="37"/>
      <c r="S308" s="90">
        <f t="shared" ref="S308:S313" si="108">SUM(D308:R308)</f>
        <v>0</v>
      </c>
    </row>
    <row r="309" spans="1:19" hidden="1" x14ac:dyDescent="0.25">
      <c r="A309" s="136"/>
      <c r="B309" s="64"/>
      <c r="C309" s="135"/>
      <c r="D309" s="37"/>
      <c r="E309" s="37"/>
      <c r="F309" s="37"/>
      <c r="G309" s="37"/>
      <c r="H309" s="99"/>
      <c r="I309" s="37"/>
      <c r="J309" s="37"/>
      <c r="K309" s="37"/>
      <c r="L309" s="37"/>
      <c r="M309" s="37"/>
      <c r="N309" s="37"/>
      <c r="O309" s="37"/>
      <c r="P309" s="37"/>
      <c r="Q309" s="37"/>
      <c r="R309" s="37"/>
      <c r="S309" s="90">
        <f t="shared" si="108"/>
        <v>0</v>
      </c>
    </row>
    <row r="310" spans="1:19" hidden="1" x14ac:dyDescent="0.25">
      <c r="A310" s="133"/>
      <c r="B310" s="119"/>
      <c r="C310" s="134"/>
      <c r="D310" s="115">
        <f>+D311*$C$269+D312*$C$270+D313*$C$271+D314*$C$272</f>
        <v>0</v>
      </c>
      <c r="E310" s="115"/>
      <c r="F310" s="115"/>
      <c r="G310" s="115">
        <f t="shared" ref="G310:R310" si="109">+G311*$C$269+G312*$C$270+G313*$C$271+G314*$C$272</f>
        <v>0</v>
      </c>
      <c r="H310" s="99"/>
      <c r="I310" s="115"/>
      <c r="J310" s="115">
        <f t="shared" si="109"/>
        <v>0</v>
      </c>
      <c r="K310" s="115">
        <f t="shared" si="109"/>
        <v>0</v>
      </c>
      <c r="L310" s="115">
        <f t="shared" si="109"/>
        <v>0</v>
      </c>
      <c r="M310" s="115">
        <f t="shared" si="109"/>
        <v>0</v>
      </c>
      <c r="N310" s="115">
        <f t="shared" si="109"/>
        <v>0</v>
      </c>
      <c r="O310" s="115">
        <f t="shared" si="109"/>
        <v>0</v>
      </c>
      <c r="P310" s="115">
        <f t="shared" si="109"/>
        <v>0</v>
      </c>
      <c r="Q310" s="115">
        <f t="shared" si="109"/>
        <v>0</v>
      </c>
      <c r="R310" s="115">
        <f t="shared" si="109"/>
        <v>0</v>
      </c>
      <c r="S310" s="90">
        <f t="shared" si="108"/>
        <v>0</v>
      </c>
    </row>
    <row r="311" spans="1:19" hidden="1" x14ac:dyDescent="0.25">
      <c r="A311" s="136"/>
      <c r="B311" s="64"/>
      <c r="C311" s="135"/>
      <c r="D311" s="37"/>
      <c r="E311" s="37"/>
      <c r="F311" s="37"/>
      <c r="G311" s="37"/>
      <c r="H311" s="99"/>
      <c r="I311" s="37"/>
      <c r="J311" s="37"/>
      <c r="K311" s="37"/>
      <c r="L311" s="37"/>
      <c r="M311" s="37"/>
      <c r="N311" s="37"/>
      <c r="O311" s="37"/>
      <c r="P311" s="37"/>
      <c r="Q311" s="37"/>
      <c r="R311" s="37"/>
      <c r="S311" s="90">
        <f t="shared" si="108"/>
        <v>0</v>
      </c>
    </row>
    <row r="312" spans="1:19" hidden="1" x14ac:dyDescent="0.25">
      <c r="A312" s="136"/>
      <c r="B312" s="64"/>
      <c r="C312" s="135"/>
      <c r="D312" s="37"/>
      <c r="E312" s="37"/>
      <c r="F312" s="37"/>
      <c r="G312" s="37"/>
      <c r="H312" s="99"/>
      <c r="I312" s="37"/>
      <c r="J312" s="37"/>
      <c r="K312" s="37"/>
      <c r="L312" s="37"/>
      <c r="M312" s="37"/>
      <c r="N312" s="37"/>
      <c r="O312" s="37"/>
      <c r="P312" s="37"/>
      <c r="Q312" s="37"/>
      <c r="R312" s="37"/>
      <c r="S312" s="90">
        <f t="shared" si="108"/>
        <v>0</v>
      </c>
    </row>
    <row r="313" spans="1:19" hidden="1" x14ac:dyDescent="0.25">
      <c r="A313" s="136"/>
      <c r="B313" s="64"/>
      <c r="C313" s="135"/>
      <c r="D313" s="37"/>
      <c r="E313" s="37"/>
      <c r="F313" s="37"/>
      <c r="G313" s="37"/>
      <c r="H313" s="99"/>
      <c r="I313" s="37"/>
      <c r="J313" s="37"/>
      <c r="K313" s="37"/>
      <c r="L313" s="37"/>
      <c r="M313" s="37"/>
      <c r="N313" s="37"/>
      <c r="O313" s="37"/>
      <c r="P313" s="37"/>
      <c r="Q313" s="37"/>
      <c r="R313" s="37"/>
      <c r="S313" s="90">
        <f t="shared" si="108"/>
        <v>0</v>
      </c>
    </row>
    <row r="314" spans="1:19" hidden="1" x14ac:dyDescent="0.25">
      <c r="A314" s="81"/>
      <c r="B314" s="64"/>
      <c r="C314" s="135"/>
      <c r="D314" s="37"/>
      <c r="E314" s="37"/>
      <c r="F314" s="37"/>
      <c r="G314" s="37"/>
      <c r="H314" s="99"/>
      <c r="I314" s="37"/>
      <c r="J314" s="37"/>
      <c r="K314" s="37"/>
      <c r="L314" s="37"/>
      <c r="M314" s="37"/>
      <c r="N314" s="37"/>
      <c r="O314" s="37"/>
      <c r="P314" s="37"/>
      <c r="Q314" s="37"/>
      <c r="R314" s="37"/>
      <c r="S314" s="90">
        <f>SUM(D314:R314)</f>
        <v>0</v>
      </c>
    </row>
    <row r="315" spans="1:19" hidden="1" x14ac:dyDescent="0.25">
      <c r="A315" s="138"/>
      <c r="B315" s="139"/>
      <c r="C315" s="134"/>
      <c r="D315" s="115"/>
      <c r="E315" s="115"/>
      <c r="F315" s="115"/>
      <c r="G315" s="115"/>
      <c r="H315" s="99"/>
      <c r="I315" s="115"/>
      <c r="J315" s="115"/>
      <c r="K315" s="115"/>
      <c r="L315" s="115"/>
      <c r="M315" s="115"/>
      <c r="N315" s="115"/>
      <c r="O315" s="115"/>
      <c r="P315" s="115"/>
      <c r="Q315" s="115"/>
      <c r="R315" s="115"/>
      <c r="S315" s="90">
        <f t="shared" ref="S315:S318" si="110">SUM(D315:R315)</f>
        <v>0</v>
      </c>
    </row>
    <row r="316" spans="1:19" hidden="1" x14ac:dyDescent="0.25">
      <c r="A316" s="81"/>
      <c r="B316" s="64"/>
      <c r="C316" s="135"/>
      <c r="D316" s="37"/>
      <c r="E316" s="37"/>
      <c r="F316" s="37"/>
      <c r="G316" s="37"/>
      <c r="H316" s="99"/>
      <c r="I316" s="37"/>
      <c r="J316" s="37"/>
      <c r="K316" s="37"/>
      <c r="L316" s="37"/>
      <c r="M316" s="37"/>
      <c r="N316" s="37"/>
      <c r="O316" s="37"/>
      <c r="P316" s="37"/>
      <c r="Q316" s="37"/>
      <c r="R316" s="37"/>
      <c r="S316" s="90">
        <f t="shared" si="110"/>
        <v>0</v>
      </c>
    </row>
    <row r="317" spans="1:19" hidden="1" x14ac:dyDescent="0.25">
      <c r="A317" s="138"/>
      <c r="B317" s="140"/>
      <c r="C317" s="134"/>
      <c r="D317" s="115">
        <f>+D318</f>
        <v>0</v>
      </c>
      <c r="E317" s="115"/>
      <c r="F317" s="115"/>
      <c r="G317" s="115">
        <f t="shared" ref="G317:L317" si="111">+G318</f>
        <v>0</v>
      </c>
      <c r="H317" s="99"/>
      <c r="I317" s="115"/>
      <c r="J317" s="115">
        <f t="shared" si="111"/>
        <v>0</v>
      </c>
      <c r="K317" s="115">
        <f t="shared" si="111"/>
        <v>0</v>
      </c>
      <c r="L317" s="115">
        <f t="shared" si="111"/>
        <v>0</v>
      </c>
      <c r="M317" s="115"/>
      <c r="N317" s="115"/>
      <c r="O317" s="115"/>
      <c r="P317" s="115"/>
      <c r="Q317" s="115"/>
      <c r="R317" s="115"/>
      <c r="S317" s="90">
        <f t="shared" si="110"/>
        <v>0</v>
      </c>
    </row>
    <row r="318" spans="1:19" hidden="1" x14ac:dyDescent="0.25">
      <c r="A318" s="88"/>
      <c r="B318" s="62"/>
      <c r="C318" s="135"/>
      <c r="D318" s="37"/>
      <c r="E318" s="37"/>
      <c r="F318" s="37"/>
      <c r="G318" s="37"/>
      <c r="H318" s="99"/>
      <c r="I318" s="37"/>
      <c r="J318" s="37"/>
      <c r="K318" s="37"/>
      <c r="L318" s="37"/>
      <c r="M318" s="37"/>
      <c r="N318" s="37"/>
      <c r="O318" s="37"/>
      <c r="P318" s="37"/>
      <c r="Q318" s="37"/>
      <c r="R318" s="37"/>
      <c r="S318" s="90">
        <f t="shared" si="110"/>
        <v>0</v>
      </c>
    </row>
    <row r="319" spans="1:19" hidden="1" x14ac:dyDescent="0.25">
      <c r="A319" s="81"/>
      <c r="B319" s="92"/>
      <c r="C319" s="135"/>
      <c r="D319" s="37"/>
      <c r="E319" s="37"/>
      <c r="F319" s="37"/>
      <c r="G319" s="37"/>
      <c r="H319" s="99"/>
      <c r="I319" s="37"/>
      <c r="J319" s="37"/>
      <c r="K319" s="37"/>
      <c r="L319" s="37"/>
      <c r="M319" s="37"/>
      <c r="N319" s="37"/>
      <c r="O319" s="37"/>
      <c r="P319" s="37"/>
      <c r="Q319" s="37"/>
      <c r="R319" s="37"/>
      <c r="S319" s="90"/>
    </row>
    <row r="320" spans="1:19" hidden="1" x14ac:dyDescent="0.25">
      <c r="A320" s="81"/>
      <c r="B320" s="92"/>
      <c r="C320" s="135"/>
      <c r="D320" s="37"/>
      <c r="E320" s="37"/>
      <c r="F320" s="37"/>
      <c r="G320" s="37"/>
      <c r="H320" s="99"/>
      <c r="I320" s="37"/>
      <c r="J320" s="37"/>
      <c r="K320" s="37"/>
      <c r="L320" s="37"/>
      <c r="M320" s="37"/>
      <c r="N320" s="37"/>
      <c r="O320" s="37"/>
      <c r="P320" s="37"/>
      <c r="Q320" s="37"/>
      <c r="R320" s="37"/>
      <c r="S320" s="90"/>
    </row>
    <row r="321" spans="1:19" hidden="1" x14ac:dyDescent="0.25">
      <c r="A321" s="81"/>
      <c r="B321" s="92"/>
      <c r="C321" s="135"/>
      <c r="D321" s="37"/>
      <c r="E321" s="37"/>
      <c r="F321" s="37"/>
      <c r="G321" s="37"/>
      <c r="H321" s="99"/>
      <c r="I321" s="37"/>
      <c r="J321" s="37"/>
      <c r="K321" s="37"/>
      <c r="L321" s="37"/>
      <c r="M321" s="37"/>
      <c r="N321" s="37"/>
      <c r="O321" s="37"/>
      <c r="P321" s="37"/>
      <c r="Q321" s="37"/>
      <c r="R321" s="37"/>
      <c r="S321" s="90">
        <f t="shared" ref="S321:S324" si="112">SUM(D321:R321)</f>
        <v>0</v>
      </c>
    </row>
    <row r="322" spans="1:19" hidden="1" x14ac:dyDescent="0.25">
      <c r="A322" s="81"/>
      <c r="B322" s="92"/>
      <c r="C322" s="135"/>
      <c r="D322" s="37"/>
      <c r="E322" s="37"/>
      <c r="F322" s="37"/>
      <c r="G322" s="37"/>
      <c r="H322" s="99"/>
      <c r="I322" s="37"/>
      <c r="J322" s="37"/>
      <c r="K322" s="37"/>
      <c r="L322" s="37"/>
      <c r="M322" s="37"/>
      <c r="N322" s="37"/>
      <c r="O322" s="37"/>
      <c r="P322" s="37"/>
      <c r="Q322" s="37"/>
      <c r="R322" s="37"/>
      <c r="S322" s="90">
        <f t="shared" si="112"/>
        <v>0</v>
      </c>
    </row>
    <row r="323" spans="1:19" hidden="1" x14ac:dyDescent="0.25">
      <c r="A323" s="81"/>
      <c r="B323" s="92"/>
      <c r="C323" s="135"/>
      <c r="D323" s="37"/>
      <c r="E323" s="37"/>
      <c r="F323" s="37"/>
      <c r="G323" s="37"/>
      <c r="H323" s="99"/>
      <c r="I323" s="37"/>
      <c r="J323" s="37"/>
      <c r="K323" s="37"/>
      <c r="L323" s="37"/>
      <c r="M323" s="37"/>
      <c r="N323" s="37"/>
      <c r="O323" s="37"/>
      <c r="P323" s="37"/>
      <c r="Q323" s="37"/>
      <c r="R323" s="37"/>
      <c r="S323" s="90">
        <f t="shared" si="112"/>
        <v>0</v>
      </c>
    </row>
    <row r="324" spans="1:19" hidden="1" x14ac:dyDescent="0.25">
      <c r="A324" s="81"/>
      <c r="B324" s="59"/>
      <c r="C324" s="90"/>
      <c r="D324" s="37"/>
      <c r="E324" s="37"/>
      <c r="F324" s="37"/>
      <c r="G324" s="37"/>
      <c r="H324" s="99"/>
      <c r="I324" s="37"/>
      <c r="J324" s="37"/>
      <c r="K324" s="37"/>
      <c r="L324" s="37"/>
      <c r="M324" s="37"/>
      <c r="N324" s="37"/>
      <c r="O324" s="37"/>
      <c r="P324" s="37"/>
      <c r="Q324" s="37"/>
      <c r="R324" s="37"/>
      <c r="S324" s="90">
        <f t="shared" si="112"/>
        <v>0</v>
      </c>
    </row>
    <row r="325" spans="1:19" hidden="1" x14ac:dyDescent="0.25">
      <c r="A325" s="81"/>
      <c r="B325" s="59"/>
      <c r="C325" s="90"/>
      <c r="D325" s="37"/>
      <c r="E325" s="37"/>
      <c r="F325" s="37"/>
      <c r="G325" s="37"/>
      <c r="H325" s="99"/>
      <c r="I325" s="37"/>
      <c r="J325" s="37"/>
      <c r="K325" s="37"/>
      <c r="L325" s="37"/>
      <c r="M325" s="37"/>
      <c r="N325" s="37"/>
      <c r="O325" s="37"/>
      <c r="P325" s="37"/>
      <c r="Q325" s="37"/>
      <c r="R325" s="37"/>
      <c r="S325" s="111"/>
    </row>
    <row r="326" spans="1:19" x14ac:dyDescent="0.25">
      <c r="A326" s="124"/>
      <c r="B326" s="59" t="s">
        <v>288</v>
      </c>
      <c r="C326" s="90"/>
      <c r="D326" s="222"/>
      <c r="E326" s="218"/>
      <c r="F326" s="218"/>
      <c r="G326" s="218"/>
      <c r="H326" s="218"/>
      <c r="I326" s="218"/>
      <c r="J326" s="218"/>
      <c r="K326" s="218"/>
      <c r="L326" s="218"/>
      <c r="M326" s="218"/>
      <c r="N326" s="218"/>
      <c r="O326" s="218"/>
      <c r="P326" s="218"/>
      <c r="Q326" s="218"/>
      <c r="R326" s="218"/>
      <c r="S326" s="219"/>
    </row>
    <row r="327" spans="1:19" x14ac:dyDescent="0.25">
      <c r="A327" s="213" t="s">
        <v>297</v>
      </c>
      <c r="B327" s="215"/>
      <c r="C327" s="90">
        <f>+C317+C315+C310+C306+C302+C296</f>
        <v>1</v>
      </c>
      <c r="D327" s="104">
        <f>+D296*$C$296+D302*$C$302+D306*$C$306</f>
        <v>0.2</v>
      </c>
      <c r="E327" s="104">
        <f>+E296*$C$296+E302*$C$302+E306*$C$306</f>
        <v>0.15254000000000004</v>
      </c>
      <c r="F327" s="104">
        <f t="shared" ref="F327" si="113">+E327/D327</f>
        <v>0.76270000000000016</v>
      </c>
      <c r="G327" s="104">
        <f t="shared" ref="G327:R327" si="114">+G296*$C$296+G302*$C$302+G306*$C$306</f>
        <v>0.2</v>
      </c>
      <c r="H327" s="104">
        <f>+H296*$C$296+H302*$C$302+H306*$C$306</f>
        <v>0.16512000000000002</v>
      </c>
      <c r="I327" s="83">
        <f>+H327/G327</f>
        <v>0.8256</v>
      </c>
      <c r="J327" s="104">
        <f t="shared" si="114"/>
        <v>0.2</v>
      </c>
      <c r="K327" s="104">
        <f t="shared" si="114"/>
        <v>0.2</v>
      </c>
      <c r="L327" s="104">
        <f t="shared" si="114"/>
        <v>0.2</v>
      </c>
      <c r="M327" s="104">
        <f t="shared" si="114"/>
        <v>0</v>
      </c>
      <c r="N327" s="104">
        <f t="shared" si="114"/>
        <v>0</v>
      </c>
      <c r="O327" s="104">
        <f t="shared" si="114"/>
        <v>0</v>
      </c>
      <c r="P327" s="104">
        <f t="shared" si="114"/>
        <v>0</v>
      </c>
      <c r="Q327" s="104">
        <f t="shared" si="114"/>
        <v>0</v>
      </c>
      <c r="R327" s="104">
        <f t="shared" si="114"/>
        <v>0</v>
      </c>
      <c r="S327" s="75">
        <f t="shared" ref="S327" si="115">+D327+G327+J327+K327+L327+M327+N327+O327+P327+Q327+R327</f>
        <v>1</v>
      </c>
    </row>
    <row r="328" spans="1:19" x14ac:dyDescent="0.25">
      <c r="A328" s="141"/>
      <c r="B328" s="141"/>
      <c r="C328" s="142"/>
      <c r="D328" s="142"/>
      <c r="E328" s="142"/>
      <c r="F328" s="142"/>
      <c r="G328" s="142"/>
      <c r="H328" s="132"/>
      <c r="I328" s="142"/>
      <c r="J328" s="142"/>
      <c r="K328" s="142"/>
      <c r="L328" s="142"/>
      <c r="M328" s="142"/>
      <c r="N328" s="142"/>
      <c r="O328" s="142"/>
      <c r="P328" s="142"/>
      <c r="Q328" s="142"/>
      <c r="R328" s="142"/>
    </row>
    <row r="329" spans="1:19" x14ac:dyDescent="0.25">
      <c r="H329" s="84"/>
    </row>
    <row r="330" spans="1:19" x14ac:dyDescent="0.25">
      <c r="H330" s="84"/>
    </row>
    <row r="331" spans="1:19" x14ac:dyDescent="0.25">
      <c r="H331" s="84"/>
    </row>
    <row r="332" spans="1:19" x14ac:dyDescent="0.25">
      <c r="H332" s="84"/>
    </row>
    <row r="333" spans="1:19" x14ac:dyDescent="0.25">
      <c r="H333" s="84"/>
    </row>
    <row r="334" spans="1:19" x14ac:dyDescent="0.25">
      <c r="H334" s="84"/>
    </row>
    <row r="335" spans="1:19" x14ac:dyDescent="0.25">
      <c r="H335" s="84"/>
    </row>
    <row r="336" spans="1:19" x14ac:dyDescent="0.25">
      <c r="H336" s="84"/>
    </row>
    <row r="337" spans="8:8" x14ac:dyDescent="0.25">
      <c r="H337" s="84"/>
    </row>
    <row r="338" spans="8:8" x14ac:dyDescent="0.25">
      <c r="H338" s="84"/>
    </row>
    <row r="339" spans="8:8" x14ac:dyDescent="0.25">
      <c r="H339" s="84"/>
    </row>
    <row r="340" spans="8:8" x14ac:dyDescent="0.25">
      <c r="H340" s="84"/>
    </row>
    <row r="341" spans="8:8" x14ac:dyDescent="0.25">
      <c r="H341" s="84"/>
    </row>
    <row r="342" spans="8:8" x14ac:dyDescent="0.25">
      <c r="H342" s="84"/>
    </row>
    <row r="343" spans="8:8" x14ac:dyDescent="0.25">
      <c r="H343" s="84"/>
    </row>
    <row r="344" spans="8:8" x14ac:dyDescent="0.25">
      <c r="H344" s="84"/>
    </row>
    <row r="345" spans="8:8" x14ac:dyDescent="0.25">
      <c r="H345" s="84"/>
    </row>
    <row r="346" spans="8:8" x14ac:dyDescent="0.25">
      <c r="H346" s="84"/>
    </row>
    <row r="347" spans="8:8" x14ac:dyDescent="0.25">
      <c r="H347" s="84"/>
    </row>
    <row r="348" spans="8:8" x14ac:dyDescent="0.25">
      <c r="H348" s="84"/>
    </row>
    <row r="349" spans="8:8" x14ac:dyDescent="0.25">
      <c r="H349" s="84"/>
    </row>
    <row r="350" spans="8:8" x14ac:dyDescent="0.25">
      <c r="H350" s="84"/>
    </row>
    <row r="351" spans="8:8" x14ac:dyDescent="0.25">
      <c r="H351" s="84"/>
    </row>
    <row r="352" spans="8:8" x14ac:dyDescent="0.25">
      <c r="H352" s="84"/>
    </row>
    <row r="353" spans="2:17" x14ac:dyDescent="0.25">
      <c r="H353" s="84"/>
    </row>
    <row r="354" spans="2:17" x14ac:dyDescent="0.25">
      <c r="H354" s="84"/>
    </row>
    <row r="355" spans="2:17" x14ac:dyDescent="0.25">
      <c r="H355" s="84"/>
    </row>
    <row r="356" spans="2:17" x14ac:dyDescent="0.25">
      <c r="H356" s="84"/>
    </row>
    <row r="357" spans="2:17" x14ac:dyDescent="0.25">
      <c r="H357" s="84"/>
    </row>
    <row r="358" spans="2:17" x14ac:dyDescent="0.25">
      <c r="H358" s="84"/>
    </row>
    <row r="359" spans="2:17" x14ac:dyDescent="0.25">
      <c r="H359" s="84"/>
    </row>
    <row r="360" spans="2:17" x14ac:dyDescent="0.25">
      <c r="H360" s="84"/>
    </row>
    <row r="361" spans="2:17" x14ac:dyDescent="0.25">
      <c r="B361" s="105"/>
      <c r="H361" s="84"/>
      <c r="J361" s="148"/>
      <c r="K361" s="148"/>
      <c r="L361" s="148"/>
      <c r="M361" s="148"/>
      <c r="N361" s="148"/>
      <c r="O361" s="148"/>
      <c r="P361" s="148"/>
      <c r="Q361" s="148"/>
    </row>
    <row r="362" spans="2:17" x14ac:dyDescent="0.25">
      <c r="H362" s="84"/>
    </row>
    <row r="363" spans="2:17" x14ac:dyDescent="0.25">
      <c r="H363" s="84"/>
    </row>
    <row r="364" spans="2:17" x14ac:dyDescent="0.25">
      <c r="H364" s="84"/>
    </row>
    <row r="365" spans="2:17" x14ac:dyDescent="0.25">
      <c r="H365" s="84"/>
    </row>
    <row r="366" spans="2:17" x14ac:dyDescent="0.25">
      <c r="H366" s="84"/>
    </row>
    <row r="367" spans="2:17" x14ac:dyDescent="0.25">
      <c r="H367" s="84"/>
    </row>
    <row r="368" spans="2:17" x14ac:dyDescent="0.25">
      <c r="H368" s="84"/>
    </row>
    <row r="369" spans="8:8" x14ac:dyDescent="0.25">
      <c r="H369" s="84"/>
    </row>
    <row r="370" spans="8:8" x14ac:dyDescent="0.25">
      <c r="H370" s="84"/>
    </row>
    <row r="371" spans="8:8" x14ac:dyDescent="0.25">
      <c r="H371" s="84"/>
    </row>
    <row r="372" spans="8:8" x14ac:dyDescent="0.25">
      <c r="H372" s="84"/>
    </row>
    <row r="373" spans="8:8" x14ac:dyDescent="0.25">
      <c r="H373" s="84"/>
    </row>
    <row r="374" spans="8:8" x14ac:dyDescent="0.25">
      <c r="H374" s="84"/>
    </row>
    <row r="375" spans="8:8" x14ac:dyDescent="0.25">
      <c r="H375" s="84"/>
    </row>
    <row r="376" spans="8:8" x14ac:dyDescent="0.25">
      <c r="H376" s="84"/>
    </row>
    <row r="377" spans="8:8" x14ac:dyDescent="0.25">
      <c r="H377" s="84"/>
    </row>
    <row r="378" spans="8:8" x14ac:dyDescent="0.25">
      <c r="H378" s="84"/>
    </row>
    <row r="379" spans="8:8" x14ac:dyDescent="0.25">
      <c r="H379" s="84"/>
    </row>
    <row r="380" spans="8:8" x14ac:dyDescent="0.25">
      <c r="H380" s="84"/>
    </row>
    <row r="381" spans="8:8" x14ac:dyDescent="0.25">
      <c r="H381" s="84"/>
    </row>
    <row r="382" spans="8:8" x14ac:dyDescent="0.25">
      <c r="H382" s="84"/>
    </row>
    <row r="383" spans="8:8" x14ac:dyDescent="0.25">
      <c r="H383" s="84"/>
    </row>
    <row r="384" spans="8:8" x14ac:dyDescent="0.25">
      <c r="H384" s="84"/>
    </row>
    <row r="385" spans="2:8" x14ac:dyDescent="0.25">
      <c r="H385" s="84"/>
    </row>
    <row r="386" spans="2:8" x14ac:dyDescent="0.25">
      <c r="H386" s="84"/>
    </row>
    <row r="387" spans="2:8" x14ac:dyDescent="0.25">
      <c r="H387" s="84"/>
    </row>
    <row r="388" spans="2:8" x14ac:dyDescent="0.25">
      <c r="H388" s="84"/>
    </row>
    <row r="389" spans="2:8" x14ac:dyDescent="0.25">
      <c r="B389" s="105"/>
      <c r="H389" s="84"/>
    </row>
    <row r="390" spans="2:8" x14ac:dyDescent="0.25">
      <c r="H390" s="84"/>
    </row>
    <row r="391" spans="2:8" x14ac:dyDescent="0.25">
      <c r="H391" s="84"/>
    </row>
    <row r="392" spans="2:8" x14ac:dyDescent="0.25">
      <c r="H392" s="84"/>
    </row>
    <row r="393" spans="2:8" x14ac:dyDescent="0.25">
      <c r="H393" s="84"/>
    </row>
    <row r="394" spans="2:8" x14ac:dyDescent="0.25">
      <c r="H394" s="84"/>
    </row>
    <row r="395" spans="2:8" x14ac:dyDescent="0.25">
      <c r="H395" s="84"/>
    </row>
    <row r="396" spans="2:8" x14ac:dyDescent="0.25">
      <c r="H396" s="84"/>
    </row>
    <row r="397" spans="2:8" x14ac:dyDescent="0.25">
      <c r="H397" s="84"/>
    </row>
    <row r="398" spans="2:8" x14ac:dyDescent="0.25">
      <c r="H398" s="84"/>
    </row>
    <row r="399" spans="2:8" x14ac:dyDescent="0.25">
      <c r="H399" s="84"/>
    </row>
    <row r="400" spans="2:8" x14ac:dyDescent="0.25">
      <c r="H400" s="84"/>
    </row>
    <row r="401" spans="8:8" x14ac:dyDescent="0.25">
      <c r="H401" s="84"/>
    </row>
    <row r="402" spans="8:8" x14ac:dyDescent="0.25">
      <c r="H402" s="84"/>
    </row>
    <row r="403" spans="8:8" x14ac:dyDescent="0.25">
      <c r="H403" s="84"/>
    </row>
    <row r="404" spans="8:8" x14ac:dyDescent="0.25">
      <c r="H404" s="84"/>
    </row>
    <row r="405" spans="8:8" x14ac:dyDescent="0.25">
      <c r="H405" s="84"/>
    </row>
    <row r="406" spans="8:8" x14ac:dyDescent="0.25">
      <c r="H406" s="84"/>
    </row>
    <row r="407" spans="8:8" x14ac:dyDescent="0.25">
      <c r="H407" s="84"/>
    </row>
    <row r="408" spans="8:8" x14ac:dyDescent="0.25">
      <c r="H408" s="84"/>
    </row>
    <row r="409" spans="8:8" x14ac:dyDescent="0.25">
      <c r="H409" s="84"/>
    </row>
    <row r="410" spans="8:8" x14ac:dyDescent="0.25">
      <c r="H410" s="84"/>
    </row>
    <row r="411" spans="8:8" x14ac:dyDescent="0.25">
      <c r="H411" s="84"/>
    </row>
    <row r="412" spans="8:8" x14ac:dyDescent="0.25">
      <c r="H412" s="84"/>
    </row>
    <row r="413" spans="8:8" x14ac:dyDescent="0.25">
      <c r="H413" s="84"/>
    </row>
    <row r="414" spans="8:8" x14ac:dyDescent="0.25">
      <c r="H414" s="84"/>
    </row>
    <row r="415" spans="8:8" x14ac:dyDescent="0.25">
      <c r="H415" s="84"/>
    </row>
    <row r="416" spans="8:8" x14ac:dyDescent="0.25">
      <c r="H416" s="84"/>
    </row>
    <row r="417" spans="2:8" x14ac:dyDescent="0.25">
      <c r="H417" s="84"/>
    </row>
    <row r="418" spans="2:8" x14ac:dyDescent="0.25">
      <c r="H418" s="84"/>
    </row>
    <row r="419" spans="2:8" x14ac:dyDescent="0.25">
      <c r="H419" s="84"/>
    </row>
    <row r="420" spans="2:8" x14ac:dyDescent="0.25">
      <c r="H420" s="84"/>
    </row>
    <row r="421" spans="2:8" x14ac:dyDescent="0.25">
      <c r="H421" s="84"/>
    </row>
    <row r="422" spans="2:8" x14ac:dyDescent="0.25">
      <c r="H422" s="84"/>
    </row>
    <row r="423" spans="2:8" x14ac:dyDescent="0.25">
      <c r="H423" s="84"/>
    </row>
    <row r="424" spans="2:8" x14ac:dyDescent="0.25">
      <c r="H424" s="84"/>
    </row>
    <row r="425" spans="2:8" x14ac:dyDescent="0.25">
      <c r="H425" s="84"/>
    </row>
    <row r="426" spans="2:8" x14ac:dyDescent="0.25">
      <c r="H426" s="84"/>
    </row>
    <row r="427" spans="2:8" x14ac:dyDescent="0.25">
      <c r="H427" s="84"/>
    </row>
    <row r="428" spans="2:8" x14ac:dyDescent="0.25">
      <c r="H428" s="84"/>
    </row>
    <row r="429" spans="2:8" x14ac:dyDescent="0.25">
      <c r="H429" s="84"/>
    </row>
    <row r="430" spans="2:8" x14ac:dyDescent="0.25">
      <c r="H430" s="84"/>
    </row>
    <row r="431" spans="2:8" x14ac:dyDescent="0.25">
      <c r="B431" s="105"/>
      <c r="H431" s="84"/>
    </row>
    <row r="432" spans="2:8" x14ac:dyDescent="0.25">
      <c r="H432" s="84"/>
    </row>
    <row r="433" spans="8:8" x14ac:dyDescent="0.25">
      <c r="H433" s="84"/>
    </row>
    <row r="434" spans="8:8" x14ac:dyDescent="0.25">
      <c r="H434" s="84"/>
    </row>
    <row r="435" spans="8:8" x14ac:dyDescent="0.25">
      <c r="H435" s="84"/>
    </row>
    <row r="436" spans="8:8" x14ac:dyDescent="0.25">
      <c r="H436" s="84"/>
    </row>
    <row r="437" spans="8:8" x14ac:dyDescent="0.25">
      <c r="H437" s="84"/>
    </row>
    <row r="438" spans="8:8" x14ac:dyDescent="0.25">
      <c r="H438" s="84"/>
    </row>
    <row r="439" spans="8:8" x14ac:dyDescent="0.25">
      <c r="H439" s="84"/>
    </row>
    <row r="440" spans="8:8" x14ac:dyDescent="0.25">
      <c r="H440" s="84"/>
    </row>
    <row r="441" spans="8:8" x14ac:dyDescent="0.25">
      <c r="H441" s="84"/>
    </row>
    <row r="442" spans="8:8" x14ac:dyDescent="0.25">
      <c r="H442" s="84"/>
    </row>
    <row r="443" spans="8:8" x14ac:dyDescent="0.25">
      <c r="H443" s="84"/>
    </row>
    <row r="444" spans="8:8" x14ac:dyDescent="0.25">
      <c r="H444" s="84"/>
    </row>
    <row r="445" spans="8:8" x14ac:dyDescent="0.25">
      <c r="H445" s="84"/>
    </row>
    <row r="446" spans="8:8" x14ac:dyDescent="0.25">
      <c r="H446" s="84"/>
    </row>
    <row r="447" spans="8:8" x14ac:dyDescent="0.25">
      <c r="H447" s="84"/>
    </row>
    <row r="448" spans="8:8" x14ac:dyDescent="0.25">
      <c r="H448" s="84"/>
    </row>
    <row r="449" spans="8:8" x14ac:dyDescent="0.25">
      <c r="H449" s="84"/>
    </row>
    <row r="450" spans="8:8" x14ac:dyDescent="0.25">
      <c r="H450" s="84"/>
    </row>
    <row r="451" spans="8:8" x14ac:dyDescent="0.25">
      <c r="H451" s="84"/>
    </row>
    <row r="452" spans="8:8" x14ac:dyDescent="0.25">
      <c r="H452" s="84"/>
    </row>
    <row r="453" spans="8:8" x14ac:dyDescent="0.25">
      <c r="H453" s="84"/>
    </row>
    <row r="454" spans="8:8" x14ac:dyDescent="0.25">
      <c r="H454" s="84"/>
    </row>
    <row r="455" spans="8:8" x14ac:dyDescent="0.25">
      <c r="H455" s="84"/>
    </row>
    <row r="456" spans="8:8" x14ac:dyDescent="0.25">
      <c r="H456" s="84"/>
    </row>
    <row r="457" spans="8:8" x14ac:dyDescent="0.25">
      <c r="H457" s="84"/>
    </row>
    <row r="458" spans="8:8" x14ac:dyDescent="0.25">
      <c r="H458" s="84"/>
    </row>
    <row r="459" spans="8:8" x14ac:dyDescent="0.25">
      <c r="H459" s="84"/>
    </row>
    <row r="460" spans="8:8" x14ac:dyDescent="0.25">
      <c r="H460" s="84"/>
    </row>
    <row r="461" spans="8:8" x14ac:dyDescent="0.25">
      <c r="H461" s="84"/>
    </row>
    <row r="462" spans="8:8" x14ac:dyDescent="0.25">
      <c r="H462" s="84"/>
    </row>
    <row r="463" spans="8:8" x14ac:dyDescent="0.25">
      <c r="H463" s="84"/>
    </row>
    <row r="464" spans="8:8" x14ac:dyDescent="0.25">
      <c r="H464" s="84"/>
    </row>
    <row r="465" spans="8:8" x14ac:dyDescent="0.25">
      <c r="H465" s="84"/>
    </row>
    <row r="466" spans="8:8" x14ac:dyDescent="0.25">
      <c r="H466" s="84"/>
    </row>
    <row r="467" spans="8:8" x14ac:dyDescent="0.25">
      <c r="H467" s="84"/>
    </row>
    <row r="468" spans="8:8" x14ac:dyDescent="0.25">
      <c r="H468" s="84"/>
    </row>
    <row r="469" spans="8:8" x14ac:dyDescent="0.25">
      <c r="H469" s="84"/>
    </row>
    <row r="470" spans="8:8" x14ac:dyDescent="0.25">
      <c r="H470" s="84"/>
    </row>
    <row r="471" spans="8:8" x14ac:dyDescent="0.25">
      <c r="H471" s="84"/>
    </row>
    <row r="472" spans="8:8" x14ac:dyDescent="0.25">
      <c r="H472" s="84"/>
    </row>
    <row r="473" spans="8:8" x14ac:dyDescent="0.25">
      <c r="H473" s="84"/>
    </row>
    <row r="474" spans="8:8" x14ac:dyDescent="0.25">
      <c r="H474" s="84"/>
    </row>
    <row r="475" spans="8:8" x14ac:dyDescent="0.25">
      <c r="H475" s="84"/>
    </row>
    <row r="476" spans="8:8" x14ac:dyDescent="0.25">
      <c r="H476" s="84"/>
    </row>
    <row r="477" spans="8:8" x14ac:dyDescent="0.25">
      <c r="H477" s="84"/>
    </row>
    <row r="478" spans="8:8" x14ac:dyDescent="0.25">
      <c r="H478" s="84"/>
    </row>
    <row r="479" spans="8:8" x14ac:dyDescent="0.25">
      <c r="H479" s="84"/>
    </row>
    <row r="480" spans="8:8" x14ac:dyDescent="0.25">
      <c r="H480" s="84"/>
    </row>
    <row r="481" spans="8:8" x14ac:dyDescent="0.25">
      <c r="H481" s="84"/>
    </row>
    <row r="482" spans="8:8" x14ac:dyDescent="0.25">
      <c r="H482" s="84"/>
    </row>
    <row r="483" spans="8:8" x14ac:dyDescent="0.25">
      <c r="H483" s="84"/>
    </row>
    <row r="484" spans="8:8" x14ac:dyDescent="0.25">
      <c r="H484" s="84"/>
    </row>
    <row r="485" spans="8:8" x14ac:dyDescent="0.25">
      <c r="H485" s="84"/>
    </row>
    <row r="486" spans="8:8" x14ac:dyDescent="0.25">
      <c r="H486" s="84"/>
    </row>
    <row r="487" spans="8:8" x14ac:dyDescent="0.25">
      <c r="H487" s="84"/>
    </row>
    <row r="488" spans="8:8" x14ac:dyDescent="0.25">
      <c r="H488" s="84"/>
    </row>
    <row r="489" spans="8:8" x14ac:dyDescent="0.25">
      <c r="H489" s="84"/>
    </row>
    <row r="490" spans="8:8" x14ac:dyDescent="0.25">
      <c r="H490" s="84"/>
    </row>
    <row r="491" spans="8:8" x14ac:dyDescent="0.25">
      <c r="H491" s="84"/>
    </row>
    <row r="492" spans="8:8" x14ac:dyDescent="0.25">
      <c r="H492" s="84"/>
    </row>
    <row r="493" spans="8:8" x14ac:dyDescent="0.25">
      <c r="H493" s="84"/>
    </row>
    <row r="494" spans="8:8" x14ac:dyDescent="0.25">
      <c r="H494" s="84"/>
    </row>
    <row r="495" spans="8:8" x14ac:dyDescent="0.25">
      <c r="H495" s="84"/>
    </row>
    <row r="496" spans="8:8" x14ac:dyDescent="0.25">
      <c r="H496" s="84"/>
    </row>
  </sheetData>
  <mergeCells count="133">
    <mergeCell ref="A294:A295"/>
    <mergeCell ref="B294:B295"/>
    <mergeCell ref="C294:C295"/>
    <mergeCell ref="D294:S294"/>
    <mergeCell ref="D326:S326"/>
    <mergeCell ref="A327:B327"/>
    <mergeCell ref="A288:S288"/>
    <mergeCell ref="A289:S289"/>
    <mergeCell ref="A290:S290"/>
    <mergeCell ref="A291:S291"/>
    <mergeCell ref="A292:S292"/>
    <mergeCell ref="A293:B293"/>
    <mergeCell ref="A252:A253"/>
    <mergeCell ref="B252:B253"/>
    <mergeCell ref="C252:C253"/>
    <mergeCell ref="D252:S252"/>
    <mergeCell ref="D284:S284"/>
    <mergeCell ref="A285:B285"/>
    <mergeCell ref="A246:S246"/>
    <mergeCell ref="A247:S247"/>
    <mergeCell ref="A248:S248"/>
    <mergeCell ref="A249:S249"/>
    <mergeCell ref="A250:S250"/>
    <mergeCell ref="A251:I251"/>
    <mergeCell ref="A226:A227"/>
    <mergeCell ref="B226:B227"/>
    <mergeCell ref="C226:C227"/>
    <mergeCell ref="D226:S226"/>
    <mergeCell ref="D243:S243"/>
    <mergeCell ref="A244:B244"/>
    <mergeCell ref="A220:S220"/>
    <mergeCell ref="A221:S221"/>
    <mergeCell ref="A222:S222"/>
    <mergeCell ref="A223:S223"/>
    <mergeCell ref="A224:S224"/>
    <mergeCell ref="A225:S225"/>
    <mergeCell ref="A184:A185"/>
    <mergeCell ref="B184:B185"/>
    <mergeCell ref="C184:C185"/>
    <mergeCell ref="D184:S184"/>
    <mergeCell ref="D214:S214"/>
    <mergeCell ref="A215:B215"/>
    <mergeCell ref="A178:S178"/>
    <mergeCell ref="A179:S179"/>
    <mergeCell ref="A180:S180"/>
    <mergeCell ref="A181:S181"/>
    <mergeCell ref="A182:S182"/>
    <mergeCell ref="A183:S183"/>
    <mergeCell ref="A150:S150"/>
    <mergeCell ref="A151:A152"/>
    <mergeCell ref="B151:B152"/>
    <mergeCell ref="C151:C152"/>
    <mergeCell ref="D151:S151"/>
    <mergeCell ref="A175:B175"/>
    <mergeCell ref="A142:B142"/>
    <mergeCell ref="A145:S145"/>
    <mergeCell ref="A146:S146"/>
    <mergeCell ref="A147:S147"/>
    <mergeCell ref="A148:S148"/>
    <mergeCell ref="A149:S149"/>
    <mergeCell ref="A99:S99"/>
    <mergeCell ref="A100:S100"/>
    <mergeCell ref="A101:S101"/>
    <mergeCell ref="A102:S102"/>
    <mergeCell ref="A103:S103"/>
    <mergeCell ref="A104:A105"/>
    <mergeCell ref="B104:B105"/>
    <mergeCell ref="C104:C105"/>
    <mergeCell ref="D104:S104"/>
    <mergeCell ref="A77:A78"/>
    <mergeCell ref="B77:B78"/>
    <mergeCell ref="C77:C78"/>
    <mergeCell ref="D77:S77"/>
    <mergeCell ref="D95:S95"/>
    <mergeCell ref="A96:B96"/>
    <mergeCell ref="A71:S71"/>
    <mergeCell ref="A72:S72"/>
    <mergeCell ref="A73:S73"/>
    <mergeCell ref="A74:S74"/>
    <mergeCell ref="A75:S75"/>
    <mergeCell ref="A76:S76"/>
    <mergeCell ref="A33:A34"/>
    <mergeCell ref="B33:B34"/>
    <mergeCell ref="C33:C34"/>
    <mergeCell ref="D33:S33"/>
    <mergeCell ref="D67:S67"/>
    <mergeCell ref="A68:B68"/>
    <mergeCell ref="A27:S27"/>
    <mergeCell ref="A28:S28"/>
    <mergeCell ref="A29:S29"/>
    <mergeCell ref="A30:S30"/>
    <mergeCell ref="A31:S31"/>
    <mergeCell ref="A32:S32"/>
    <mergeCell ref="S20:S21"/>
    <mergeCell ref="A22:A23"/>
    <mergeCell ref="B22:B23"/>
    <mergeCell ref="C22:C23"/>
    <mergeCell ref="D22:S23"/>
    <mergeCell ref="A24:B24"/>
    <mergeCell ref="R18:R19"/>
    <mergeCell ref="S18:S19"/>
    <mergeCell ref="A20:A21"/>
    <mergeCell ref="B20:B21"/>
    <mergeCell ref="C20:C21"/>
    <mergeCell ref="D20:D21"/>
    <mergeCell ref="G20:G21"/>
    <mergeCell ref="J20:J21"/>
    <mergeCell ref="K20:K21"/>
    <mergeCell ref="R20:R21"/>
    <mergeCell ref="A18:A19"/>
    <mergeCell ref="B18:B19"/>
    <mergeCell ref="C18:C19"/>
    <mergeCell ref="D18:D19"/>
    <mergeCell ref="G18:G19"/>
    <mergeCell ref="J18:J19"/>
    <mergeCell ref="K18:K19"/>
    <mergeCell ref="A16:A17"/>
    <mergeCell ref="B16:B17"/>
    <mergeCell ref="C16:C17"/>
    <mergeCell ref="D16:D17"/>
    <mergeCell ref="G16:G17"/>
    <mergeCell ref="J16:J17"/>
    <mergeCell ref="A1:S1"/>
    <mergeCell ref="A2:S2"/>
    <mergeCell ref="A3:S3"/>
    <mergeCell ref="A4:S4"/>
    <mergeCell ref="A5:S5"/>
    <mergeCell ref="A6:B7"/>
    <mergeCell ref="C6:C7"/>
    <mergeCell ref="D6:S6"/>
    <mergeCell ref="K16:K17"/>
    <mergeCell ref="R16:R17"/>
    <mergeCell ref="S16:S17"/>
  </mergeCells>
  <printOptions horizontalCentered="1" verticalCentered="1"/>
  <pageMargins left="0.39370078740157483" right="0.39370078740157483" top="0.74803149606299213" bottom="0.74803149606299213" header="0.31496062992125984" footer="0.31496062992125984"/>
  <pageSetup paperSize="9" scale="8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DETALLE</vt:lpstr>
      <vt:lpstr>eval</vt:lpstr>
      <vt:lpstr>Hoja3</vt:lpstr>
      <vt:lpstr>DETALLE!Títulos_a_imprimir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J_Fernandez</dc:creator>
  <cp:lastModifiedBy>Jackelin Fernandez</cp:lastModifiedBy>
  <cp:lastPrinted>2014-02-03T15:50:38Z</cp:lastPrinted>
  <dcterms:created xsi:type="dcterms:W3CDTF">2014-02-03T15:00:44Z</dcterms:created>
  <dcterms:modified xsi:type="dcterms:W3CDTF">2017-04-17T16:36:06Z</dcterms:modified>
</cp:coreProperties>
</file>