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lanificacion\Jacqueline\JACQUELINE\Información Planes Institucionales\EVALUACION PLAN DE DESARROLLO MUNICIPAL LARGO PLAZO\"/>
    </mc:Choice>
  </mc:AlternateContent>
  <bookViews>
    <workbookView xWindow="120" yWindow="45" windowWidth="18915" windowHeight="11820"/>
  </bookViews>
  <sheets>
    <sheet name="DETALLE" sheetId="1" r:id="rId1"/>
    <sheet name="TABLA SEG.Y EVAL." sheetId="2" r:id="rId2"/>
    <sheet name="INDICADORES NO ALCANZADOS 100%" sheetId="3" state="hidden" r:id="rId3"/>
  </sheets>
  <definedNames>
    <definedName name="_xlnm.Print_Titles" localSheetId="0">DETALLE!$1:$9</definedName>
  </definedNames>
  <calcPr calcId="171027"/>
</workbook>
</file>

<file path=xl/calcChain.xml><?xml version="1.0" encoding="utf-8"?>
<calcChain xmlns="http://schemas.openxmlformats.org/spreadsheetml/2006/main">
  <c r="E280" i="2" l="1"/>
  <c r="E199" i="2"/>
  <c r="C331" i="2" l="1"/>
  <c r="Q328" i="2"/>
  <c r="Q327" i="2"/>
  <c r="Q326" i="2"/>
  <c r="Q325" i="2"/>
  <c r="Q322" i="2"/>
  <c r="J321" i="2"/>
  <c r="I321" i="2"/>
  <c r="H321" i="2"/>
  <c r="G321" i="2"/>
  <c r="D321" i="2"/>
  <c r="Q320" i="2"/>
  <c r="Q319" i="2"/>
  <c r="Q318" i="2"/>
  <c r="Q317" i="2"/>
  <c r="Q316" i="2"/>
  <c r="Q315" i="2"/>
  <c r="P314" i="2"/>
  <c r="O314" i="2"/>
  <c r="N314" i="2"/>
  <c r="M314" i="2"/>
  <c r="L314" i="2"/>
  <c r="K314" i="2"/>
  <c r="J314" i="2"/>
  <c r="I314" i="2"/>
  <c r="H314" i="2"/>
  <c r="G314" i="2"/>
  <c r="D314" i="2"/>
  <c r="Q313" i="2"/>
  <c r="Q312" i="2"/>
  <c r="E311" i="2"/>
  <c r="F311" i="2" s="1"/>
  <c r="P310" i="2"/>
  <c r="O310" i="2"/>
  <c r="N310" i="2"/>
  <c r="M310" i="2"/>
  <c r="L310" i="2"/>
  <c r="K310" i="2"/>
  <c r="J310" i="2"/>
  <c r="J331" i="2" s="1"/>
  <c r="J18" i="2" s="1"/>
  <c r="I310" i="2"/>
  <c r="I331" i="2" s="1"/>
  <c r="I18" i="2" s="1"/>
  <c r="H310" i="2"/>
  <c r="H331" i="2" s="1"/>
  <c r="H18" i="2" s="1"/>
  <c r="G310" i="2"/>
  <c r="E310" i="2"/>
  <c r="F310" i="2" s="1"/>
  <c r="D310" i="2"/>
  <c r="F309" i="2"/>
  <c r="Q309" i="2" s="1"/>
  <c r="F308" i="2"/>
  <c r="Q308" i="2" s="1"/>
  <c r="F307" i="2"/>
  <c r="E307" i="2"/>
  <c r="G306" i="2"/>
  <c r="D306" i="2"/>
  <c r="F305" i="2"/>
  <c r="Q305" i="2" s="1"/>
  <c r="F304" i="2"/>
  <c r="Q304" i="2" s="1"/>
  <c r="F303" i="2"/>
  <c r="Q303" i="2" s="1"/>
  <c r="F302" i="2"/>
  <c r="Q302" i="2" s="1"/>
  <c r="E301" i="2"/>
  <c r="E300" i="2" s="1"/>
  <c r="P300" i="2"/>
  <c r="O300" i="2"/>
  <c r="N300" i="2"/>
  <c r="N331" i="2" s="1"/>
  <c r="N18" i="2" s="1"/>
  <c r="M300" i="2"/>
  <c r="M331" i="2" s="1"/>
  <c r="M18" i="2" s="1"/>
  <c r="L300" i="2"/>
  <c r="L331" i="2" s="1"/>
  <c r="L18" i="2" s="1"/>
  <c r="K300" i="2"/>
  <c r="K331" i="2" s="1"/>
  <c r="K18" i="2" s="1"/>
  <c r="G300" i="2"/>
  <c r="D300" i="2"/>
  <c r="C289" i="2"/>
  <c r="Q286" i="2"/>
  <c r="Q285" i="2"/>
  <c r="Q284" i="2"/>
  <c r="Q283" i="2"/>
  <c r="F280" i="2"/>
  <c r="Q280" i="2" s="1"/>
  <c r="J279" i="2"/>
  <c r="I279" i="2"/>
  <c r="H279" i="2"/>
  <c r="G279" i="2"/>
  <c r="E279" i="2"/>
  <c r="D279" i="2"/>
  <c r="F278" i="2"/>
  <c r="Q278" i="2" s="1"/>
  <c r="F277" i="2"/>
  <c r="Q277" i="2" s="1"/>
  <c r="Q276" i="2"/>
  <c r="Q275" i="2"/>
  <c r="Q274" i="2"/>
  <c r="F273" i="2"/>
  <c r="Q273" i="2" s="1"/>
  <c r="P272" i="2"/>
  <c r="O272" i="2"/>
  <c r="N272" i="2"/>
  <c r="M272" i="2"/>
  <c r="L272" i="2"/>
  <c r="K272" i="2"/>
  <c r="J272" i="2"/>
  <c r="I272" i="2"/>
  <c r="H272" i="2"/>
  <c r="G272" i="2"/>
  <c r="E272" i="2"/>
  <c r="D272" i="2"/>
  <c r="Q271" i="2"/>
  <c r="F270" i="2"/>
  <c r="Q270" i="2" s="1"/>
  <c r="Q269" i="2"/>
  <c r="P268" i="2"/>
  <c r="O268" i="2"/>
  <c r="N268" i="2"/>
  <c r="M268" i="2"/>
  <c r="L268" i="2"/>
  <c r="K268" i="2"/>
  <c r="J268" i="2"/>
  <c r="I268" i="2"/>
  <c r="H268" i="2"/>
  <c r="G268" i="2"/>
  <c r="E268" i="2"/>
  <c r="F268" i="2" s="1"/>
  <c r="D268" i="2"/>
  <c r="Q267" i="2"/>
  <c r="Q266" i="2"/>
  <c r="Q265" i="2"/>
  <c r="G264" i="2"/>
  <c r="Q264" i="2" s="1"/>
  <c r="Q263" i="2"/>
  <c r="F263" i="2"/>
  <c r="F262" i="2"/>
  <c r="Q262" i="2" s="1"/>
  <c r="Q261" i="2"/>
  <c r="Q260" i="2"/>
  <c r="E259" i="2"/>
  <c r="P258" i="2"/>
  <c r="O258" i="2"/>
  <c r="O289" i="2" s="1"/>
  <c r="O17" i="2" s="1"/>
  <c r="N258" i="2"/>
  <c r="M258" i="2"/>
  <c r="L258" i="2"/>
  <c r="K258" i="2"/>
  <c r="K289" i="2" s="1"/>
  <c r="K17" i="2" s="1"/>
  <c r="J258" i="2"/>
  <c r="I258" i="2"/>
  <c r="H258" i="2"/>
  <c r="G258" i="2"/>
  <c r="G289" i="2" s="1"/>
  <c r="G17" i="2" s="1"/>
  <c r="D258" i="2"/>
  <c r="F248" i="2"/>
  <c r="E248" i="2"/>
  <c r="Q246" i="2"/>
  <c r="Q245" i="2"/>
  <c r="Q244" i="2"/>
  <c r="Q243" i="2"/>
  <c r="Q242" i="2"/>
  <c r="P241" i="2"/>
  <c r="O241" i="2"/>
  <c r="N241" i="2"/>
  <c r="M241" i="2"/>
  <c r="L241" i="2"/>
  <c r="K241" i="2"/>
  <c r="J241" i="2"/>
  <c r="I241" i="2"/>
  <c r="H241" i="2"/>
  <c r="G241" i="2"/>
  <c r="D241" i="2"/>
  <c r="Q240" i="2"/>
  <c r="Q239" i="2"/>
  <c r="Q238" i="2"/>
  <c r="Q237" i="2"/>
  <c r="P236" i="2"/>
  <c r="O236" i="2"/>
  <c r="N236" i="2"/>
  <c r="M236" i="2"/>
  <c r="L236" i="2"/>
  <c r="K236" i="2"/>
  <c r="J236" i="2"/>
  <c r="I236" i="2"/>
  <c r="H236" i="2"/>
  <c r="G236" i="2"/>
  <c r="D236" i="2"/>
  <c r="Q235" i="2"/>
  <c r="Q234" i="2"/>
  <c r="Q233" i="2"/>
  <c r="P232" i="2"/>
  <c r="O232" i="2"/>
  <c r="N232" i="2"/>
  <c r="M232" i="2"/>
  <c r="L232" i="2"/>
  <c r="K232" i="2"/>
  <c r="J232" i="2"/>
  <c r="I232" i="2"/>
  <c r="I248" i="2" s="1"/>
  <c r="I16" i="2" s="1"/>
  <c r="H232" i="2"/>
  <c r="G232" i="2"/>
  <c r="D232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P204" i="2"/>
  <c r="O204" i="2"/>
  <c r="N204" i="2"/>
  <c r="M204" i="2"/>
  <c r="L204" i="2"/>
  <c r="K204" i="2"/>
  <c r="J204" i="2"/>
  <c r="I204" i="2"/>
  <c r="H204" i="2"/>
  <c r="G204" i="2"/>
  <c r="E204" i="2"/>
  <c r="D204" i="2"/>
  <c r="Q203" i="2"/>
  <c r="Q202" i="2"/>
  <c r="Q201" i="2"/>
  <c r="P200" i="2"/>
  <c r="O200" i="2"/>
  <c r="N200" i="2"/>
  <c r="M200" i="2"/>
  <c r="L200" i="2"/>
  <c r="K200" i="2"/>
  <c r="J200" i="2"/>
  <c r="I200" i="2"/>
  <c r="H200" i="2"/>
  <c r="G200" i="2"/>
  <c r="E200" i="2"/>
  <c r="D200" i="2"/>
  <c r="F199" i="2"/>
  <c r="F198" i="2"/>
  <c r="Q198" i="2" s="1"/>
  <c r="F197" i="2"/>
  <c r="Q197" i="2" s="1"/>
  <c r="Q196" i="2"/>
  <c r="Q195" i="2"/>
  <c r="P194" i="2"/>
  <c r="O194" i="2"/>
  <c r="N194" i="2"/>
  <c r="M194" i="2"/>
  <c r="L194" i="2"/>
  <c r="K194" i="2"/>
  <c r="J194" i="2"/>
  <c r="I194" i="2"/>
  <c r="H194" i="2"/>
  <c r="G194" i="2"/>
  <c r="D194" i="2"/>
  <c r="Q193" i="2"/>
  <c r="F192" i="2"/>
  <c r="Q192" i="2" s="1"/>
  <c r="Q191" i="2"/>
  <c r="P190" i="2"/>
  <c r="O190" i="2"/>
  <c r="N190" i="2"/>
  <c r="N219" i="2" s="1"/>
  <c r="N15" i="2" s="1"/>
  <c r="M190" i="2"/>
  <c r="M219" i="2" s="1"/>
  <c r="M15" i="2" s="1"/>
  <c r="L190" i="2"/>
  <c r="K190" i="2"/>
  <c r="J190" i="2"/>
  <c r="I190" i="2"/>
  <c r="H190" i="2"/>
  <c r="G190" i="2"/>
  <c r="E190" i="2"/>
  <c r="D190" i="2"/>
  <c r="D219" i="2" s="1"/>
  <c r="P178" i="2"/>
  <c r="O178" i="2"/>
  <c r="N178" i="2"/>
  <c r="M178" i="2"/>
  <c r="L178" i="2"/>
  <c r="K178" i="2"/>
  <c r="J178" i="2"/>
  <c r="I178" i="2"/>
  <c r="H178" i="2"/>
  <c r="G178" i="2"/>
  <c r="P177" i="2"/>
  <c r="O177" i="2"/>
  <c r="N177" i="2"/>
  <c r="M177" i="2"/>
  <c r="L177" i="2"/>
  <c r="K177" i="2"/>
  <c r="J177" i="2"/>
  <c r="I177" i="2"/>
  <c r="H177" i="2"/>
  <c r="G177" i="2"/>
  <c r="P176" i="2"/>
  <c r="O176" i="2"/>
  <c r="N176" i="2"/>
  <c r="M176" i="2"/>
  <c r="L176" i="2"/>
  <c r="K176" i="2"/>
  <c r="J176" i="2"/>
  <c r="I176" i="2"/>
  <c r="H176" i="2"/>
  <c r="G176" i="2"/>
  <c r="P175" i="2"/>
  <c r="O175" i="2"/>
  <c r="N175" i="2"/>
  <c r="M175" i="2"/>
  <c r="L175" i="2"/>
  <c r="K175" i="2"/>
  <c r="J175" i="2"/>
  <c r="I175" i="2"/>
  <c r="H175" i="2"/>
  <c r="G175" i="2"/>
  <c r="P172" i="2"/>
  <c r="O172" i="2"/>
  <c r="N172" i="2"/>
  <c r="M172" i="2"/>
  <c r="L172" i="2"/>
  <c r="K172" i="2"/>
  <c r="J172" i="2"/>
  <c r="I172" i="2"/>
  <c r="H172" i="2"/>
  <c r="G172" i="2"/>
  <c r="P171" i="2"/>
  <c r="O171" i="2"/>
  <c r="N171" i="2"/>
  <c r="M171" i="2"/>
  <c r="L171" i="2"/>
  <c r="K171" i="2"/>
  <c r="J171" i="2"/>
  <c r="I171" i="2"/>
  <c r="H171" i="2"/>
  <c r="G171" i="2"/>
  <c r="P170" i="2"/>
  <c r="P168" i="2" s="1"/>
  <c r="O170" i="2"/>
  <c r="N170" i="2"/>
  <c r="N168" i="2" s="1"/>
  <c r="M170" i="2"/>
  <c r="M168" i="2" s="1"/>
  <c r="L170" i="2"/>
  <c r="L168" i="2" s="1"/>
  <c r="K170" i="2"/>
  <c r="K168" i="2" s="1"/>
  <c r="J170" i="2"/>
  <c r="J168" i="2" s="1"/>
  <c r="I170" i="2"/>
  <c r="I168" i="2" s="1"/>
  <c r="H170" i="2"/>
  <c r="H168" i="2" s="1"/>
  <c r="G170" i="2"/>
  <c r="G168" i="2" s="1"/>
  <c r="E170" i="2"/>
  <c r="E168" i="2" s="1"/>
  <c r="D170" i="2"/>
  <c r="D168" i="2" s="1"/>
  <c r="Q169" i="2"/>
  <c r="O168" i="2"/>
  <c r="Q167" i="2"/>
  <c r="F166" i="2"/>
  <c r="Q166" i="2" s="1"/>
  <c r="F165" i="2"/>
  <c r="Q165" i="2" s="1"/>
  <c r="F164" i="2"/>
  <c r="Q164" i="2" s="1"/>
  <c r="F163" i="2"/>
  <c r="Q163" i="2" s="1"/>
  <c r="P162" i="2"/>
  <c r="P173" i="2" s="1"/>
  <c r="O162" i="2"/>
  <c r="O173" i="2" s="1"/>
  <c r="N162" i="2"/>
  <c r="N173" i="2" s="1"/>
  <c r="M162" i="2"/>
  <c r="M173" i="2" s="1"/>
  <c r="L162" i="2"/>
  <c r="L173" i="2" s="1"/>
  <c r="K162" i="2"/>
  <c r="K173" i="2" s="1"/>
  <c r="J162" i="2"/>
  <c r="J173" i="2" s="1"/>
  <c r="I162" i="2"/>
  <c r="I173" i="2" s="1"/>
  <c r="H162" i="2"/>
  <c r="H173" i="2" s="1"/>
  <c r="G162" i="2"/>
  <c r="G173" i="2" s="1"/>
  <c r="E162" i="2"/>
  <c r="F162" i="2" s="1"/>
  <c r="D162" i="2"/>
  <c r="F161" i="2"/>
  <c r="Q161" i="2" s="1"/>
  <c r="F160" i="2"/>
  <c r="Q160" i="2" s="1"/>
  <c r="Q159" i="2"/>
  <c r="Q158" i="2"/>
  <c r="Q175" i="2" s="1"/>
  <c r="F158" i="2"/>
  <c r="P157" i="2"/>
  <c r="P174" i="2" s="1"/>
  <c r="O157" i="2"/>
  <c r="O174" i="2" s="1"/>
  <c r="N157" i="2"/>
  <c r="M157" i="2"/>
  <c r="L157" i="2"/>
  <c r="L174" i="2" s="1"/>
  <c r="K157" i="2"/>
  <c r="K174" i="2" s="1"/>
  <c r="J157" i="2"/>
  <c r="I157" i="2"/>
  <c r="H157" i="2"/>
  <c r="H174" i="2" s="1"/>
  <c r="G157" i="2"/>
  <c r="G174" i="2" s="1"/>
  <c r="E157" i="2"/>
  <c r="D157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F124" i="2"/>
  <c r="Q124" i="2" s="1"/>
  <c r="Q123" i="2"/>
  <c r="F123" i="2"/>
  <c r="F122" i="2"/>
  <c r="Q122" i="2" s="1"/>
  <c r="J121" i="2"/>
  <c r="I121" i="2"/>
  <c r="H121" i="2"/>
  <c r="G121" i="2"/>
  <c r="E121" i="2"/>
  <c r="D121" i="2"/>
  <c r="Q120" i="2"/>
  <c r="P119" i="2"/>
  <c r="O119" i="2"/>
  <c r="N119" i="2"/>
  <c r="M119" i="2"/>
  <c r="L119" i="2"/>
  <c r="K119" i="2"/>
  <c r="J119" i="2"/>
  <c r="F118" i="2"/>
  <c r="Q118" i="2" s="1"/>
  <c r="Q117" i="2"/>
  <c r="Q116" i="2"/>
  <c r="Q115" i="2"/>
  <c r="P114" i="2"/>
  <c r="O114" i="2"/>
  <c r="N114" i="2"/>
  <c r="M114" i="2"/>
  <c r="L114" i="2"/>
  <c r="K114" i="2"/>
  <c r="J114" i="2"/>
  <c r="I114" i="2"/>
  <c r="H114" i="2"/>
  <c r="G114" i="2"/>
  <c r="E114" i="2"/>
  <c r="D114" i="2"/>
  <c r="Q113" i="2"/>
  <c r="Q112" i="2"/>
  <c r="Q111" i="2"/>
  <c r="P110" i="2"/>
  <c r="O110" i="2"/>
  <c r="N110" i="2"/>
  <c r="M110" i="2"/>
  <c r="L110" i="2"/>
  <c r="L146" i="2" s="1"/>
  <c r="L12" i="2" s="1"/>
  <c r="K110" i="2"/>
  <c r="J110" i="2"/>
  <c r="I110" i="2"/>
  <c r="I146" i="2" s="1"/>
  <c r="I12" i="2" s="1"/>
  <c r="H110" i="2"/>
  <c r="G110" i="2"/>
  <c r="E110" i="2"/>
  <c r="E146" i="2" s="1"/>
  <c r="D110" i="2"/>
  <c r="D146" i="2" s="1"/>
  <c r="Q97" i="2"/>
  <c r="Q96" i="2"/>
  <c r="P95" i="2"/>
  <c r="O95" i="2"/>
  <c r="N95" i="2"/>
  <c r="M95" i="2"/>
  <c r="L95" i="2"/>
  <c r="K95" i="2"/>
  <c r="J95" i="2"/>
  <c r="I95" i="2"/>
  <c r="H95" i="2"/>
  <c r="G95" i="2"/>
  <c r="E95" i="2"/>
  <c r="D95" i="2"/>
  <c r="Q94" i="2"/>
  <c r="Q93" i="2"/>
  <c r="Q92" i="2"/>
  <c r="Q91" i="2"/>
  <c r="Q90" i="2"/>
  <c r="P89" i="2"/>
  <c r="O89" i="2"/>
  <c r="N89" i="2"/>
  <c r="M89" i="2"/>
  <c r="L89" i="2"/>
  <c r="K89" i="2"/>
  <c r="J89" i="2"/>
  <c r="I89" i="2"/>
  <c r="H89" i="2"/>
  <c r="G89" i="2"/>
  <c r="E89" i="2"/>
  <c r="D89" i="2"/>
  <c r="Q88" i="2"/>
  <c r="Q87" i="2"/>
  <c r="F86" i="2"/>
  <c r="Q86" i="2" s="1"/>
  <c r="P85" i="2"/>
  <c r="O85" i="2"/>
  <c r="O100" i="2" s="1"/>
  <c r="O10" i="2" s="1"/>
  <c r="N85" i="2"/>
  <c r="M85" i="2"/>
  <c r="M100" i="2" s="1"/>
  <c r="M10" i="2" s="1"/>
  <c r="L85" i="2"/>
  <c r="L100" i="2" s="1"/>
  <c r="L10" i="2" s="1"/>
  <c r="K85" i="2"/>
  <c r="K100" i="2" s="1"/>
  <c r="K10" i="2" s="1"/>
  <c r="J85" i="2"/>
  <c r="I85" i="2"/>
  <c r="I100" i="2" s="1"/>
  <c r="I10" i="2" s="1"/>
  <c r="H85" i="2"/>
  <c r="G85" i="2"/>
  <c r="G100" i="2" s="1"/>
  <c r="G10" i="2" s="1"/>
  <c r="E85" i="2"/>
  <c r="D85" i="2"/>
  <c r="D100" i="2" s="1"/>
  <c r="Q84" i="2"/>
  <c r="Q83" i="2"/>
  <c r="F70" i="2"/>
  <c r="Q70" i="2" s="1"/>
  <c r="F69" i="2"/>
  <c r="Q69" i="2" s="1"/>
  <c r="F68" i="2"/>
  <c r="F67" i="2"/>
  <c r="F66" i="2"/>
  <c r="Q66" i="2" s="1"/>
  <c r="F65" i="2"/>
  <c r="Q65" i="2" s="1"/>
  <c r="F64" i="2"/>
  <c r="F63" i="2"/>
  <c r="Q63" i="2" s="1"/>
  <c r="F62" i="2"/>
  <c r="Q62" i="2" s="1"/>
  <c r="F61" i="2"/>
  <c r="Q61" i="2" s="1"/>
  <c r="F60" i="2"/>
  <c r="Q60" i="2" s="1"/>
  <c r="Q59" i="2"/>
  <c r="Q58" i="2"/>
  <c r="F57" i="2"/>
  <c r="Q57" i="2" s="1"/>
  <c r="Q56" i="2"/>
  <c r="Q55" i="2"/>
  <c r="P54" i="2"/>
  <c r="O54" i="2"/>
  <c r="N54" i="2"/>
  <c r="M54" i="2"/>
  <c r="L54" i="2"/>
  <c r="K54" i="2"/>
  <c r="J54" i="2"/>
  <c r="I54" i="2"/>
  <c r="H54" i="2"/>
  <c r="G54" i="2"/>
  <c r="E54" i="2"/>
  <c r="D54" i="2"/>
  <c r="Q53" i="2"/>
  <c r="F53" i="2"/>
  <c r="Q52" i="2"/>
  <c r="P51" i="2"/>
  <c r="O51" i="2"/>
  <c r="N51" i="2"/>
  <c r="M51" i="2"/>
  <c r="L51" i="2"/>
  <c r="K51" i="2"/>
  <c r="J51" i="2"/>
  <c r="I51" i="2"/>
  <c r="H51" i="2"/>
  <c r="G51" i="2"/>
  <c r="E51" i="2"/>
  <c r="D51" i="2"/>
  <c r="F50" i="2"/>
  <c r="Q50" i="2" s="1"/>
  <c r="E49" i="2"/>
  <c r="F49" i="2" s="1"/>
  <c r="Q49" i="2" s="1"/>
  <c r="F48" i="2"/>
  <c r="Q48" i="2" s="1"/>
  <c r="F47" i="2"/>
  <c r="Q47" i="2" s="1"/>
  <c r="Q46" i="2"/>
  <c r="F45" i="2"/>
  <c r="Q45" i="2" s="1"/>
  <c r="P44" i="2"/>
  <c r="O44" i="2"/>
  <c r="N44" i="2"/>
  <c r="M44" i="2"/>
  <c r="L44" i="2"/>
  <c r="K44" i="2"/>
  <c r="J44" i="2"/>
  <c r="I44" i="2"/>
  <c r="H44" i="2"/>
  <c r="G44" i="2"/>
  <c r="E44" i="2"/>
  <c r="F44" i="2" s="1"/>
  <c r="D44" i="2"/>
  <c r="Q43" i="2"/>
  <c r="Q42" i="2"/>
  <c r="Q41" i="2"/>
  <c r="Q40" i="2"/>
  <c r="P39" i="2"/>
  <c r="O39" i="2"/>
  <c r="N39" i="2"/>
  <c r="M39" i="2"/>
  <c r="M72" i="2" s="1"/>
  <c r="M8" i="2" s="1"/>
  <c r="L39" i="2"/>
  <c r="K39" i="2"/>
  <c r="J39" i="2"/>
  <c r="I39" i="2"/>
  <c r="H39" i="2"/>
  <c r="G39" i="2"/>
  <c r="D39" i="2"/>
  <c r="C27" i="2"/>
  <c r="Q23" i="2"/>
  <c r="Q21" i="2"/>
  <c r="Q19" i="2"/>
  <c r="H146" i="2" l="1"/>
  <c r="H12" i="2" s="1"/>
  <c r="P146" i="2"/>
  <c r="P12" i="2" s="1"/>
  <c r="I219" i="2"/>
  <c r="I15" i="2" s="1"/>
  <c r="F272" i="2"/>
  <c r="G331" i="2"/>
  <c r="G18" i="2" s="1"/>
  <c r="Q307" i="2"/>
  <c r="J219" i="2"/>
  <c r="J15" i="2" s="1"/>
  <c r="L289" i="2"/>
  <c r="L17" i="2" s="1"/>
  <c r="F51" i="2"/>
  <c r="H100" i="2"/>
  <c r="H10" i="2" s="1"/>
  <c r="P100" i="2"/>
  <c r="P10" i="2" s="1"/>
  <c r="M248" i="2"/>
  <c r="M16" i="2" s="1"/>
  <c r="F279" i="2"/>
  <c r="Q119" i="2"/>
  <c r="Q121" i="2"/>
  <c r="Q306" i="2"/>
  <c r="Q310" i="2"/>
  <c r="Q321" i="2"/>
  <c r="M146" i="2"/>
  <c r="M12" i="2" s="1"/>
  <c r="F114" i="2"/>
  <c r="F121" i="2"/>
  <c r="H289" i="2"/>
  <c r="H17" i="2" s="1"/>
  <c r="P289" i="2"/>
  <c r="P17" i="2" s="1"/>
  <c r="O331" i="2"/>
  <c r="O18" i="2" s="1"/>
  <c r="E306" i="2"/>
  <c r="F306" i="2" s="1"/>
  <c r="F148" i="2"/>
  <c r="F170" i="2" s="1"/>
  <c r="P331" i="2"/>
  <c r="P18" i="2" s="1"/>
  <c r="Q89" i="2"/>
  <c r="I179" i="2"/>
  <c r="I14" i="2" s="1"/>
  <c r="M179" i="2"/>
  <c r="M14" i="2" s="1"/>
  <c r="Q232" i="2"/>
  <c r="J248" i="2"/>
  <c r="J16" i="2" s="1"/>
  <c r="N248" i="2"/>
  <c r="N16" i="2" s="1"/>
  <c r="H248" i="2"/>
  <c r="H16" i="2" s="1"/>
  <c r="L248" i="2"/>
  <c r="L16" i="2" s="1"/>
  <c r="P248" i="2"/>
  <c r="P16" i="2" s="1"/>
  <c r="Q236" i="2"/>
  <c r="G248" i="2"/>
  <c r="G16" i="2" s="1"/>
  <c r="K248" i="2"/>
  <c r="K16" i="2" s="1"/>
  <c r="O248" i="2"/>
  <c r="O16" i="2" s="1"/>
  <c r="Q241" i="2"/>
  <c r="F300" i="2"/>
  <c r="Q300" i="2" s="1"/>
  <c r="I289" i="2"/>
  <c r="I17" i="2" s="1"/>
  <c r="M289" i="2"/>
  <c r="M17" i="2" s="1"/>
  <c r="Q272" i="2"/>
  <c r="D289" i="2"/>
  <c r="Q314" i="2"/>
  <c r="Q268" i="2"/>
  <c r="J289" i="2"/>
  <c r="J17" i="2" s="1"/>
  <c r="N289" i="2"/>
  <c r="N17" i="2" s="1"/>
  <c r="Q204" i="2"/>
  <c r="Q200" i="2"/>
  <c r="G219" i="2"/>
  <c r="G15" i="2" s="1"/>
  <c r="K219" i="2"/>
  <c r="K15" i="2" s="1"/>
  <c r="O219" i="2"/>
  <c r="O15" i="2" s="1"/>
  <c r="H219" i="2"/>
  <c r="H15" i="2" s="1"/>
  <c r="L219" i="2"/>
  <c r="L15" i="2" s="1"/>
  <c r="P219" i="2"/>
  <c r="P15" i="2" s="1"/>
  <c r="J179" i="2"/>
  <c r="J14" i="2" s="1"/>
  <c r="N179" i="2"/>
  <c r="N14" i="2" s="1"/>
  <c r="Q162" i="2"/>
  <c r="Q173" i="2" s="1"/>
  <c r="E179" i="2"/>
  <c r="E14" i="2" s="1"/>
  <c r="I174" i="2"/>
  <c r="M174" i="2"/>
  <c r="G146" i="2"/>
  <c r="G12" i="2" s="1"/>
  <c r="K146" i="2"/>
  <c r="K12" i="2" s="1"/>
  <c r="O146" i="2"/>
  <c r="O12" i="2" s="1"/>
  <c r="Q114" i="2"/>
  <c r="F146" i="2"/>
  <c r="E12" i="2"/>
  <c r="N146" i="2"/>
  <c r="N12" i="2" s="1"/>
  <c r="Q95" i="2"/>
  <c r="F85" i="2"/>
  <c r="Q85" i="2" s="1"/>
  <c r="J100" i="2"/>
  <c r="J10" i="2" s="1"/>
  <c r="N100" i="2"/>
  <c r="N10" i="2" s="1"/>
  <c r="F54" i="2"/>
  <c r="J72" i="2"/>
  <c r="J8" i="2" s="1"/>
  <c r="N72" i="2"/>
  <c r="N8" i="2" s="1"/>
  <c r="G72" i="2"/>
  <c r="G8" i="2" s="1"/>
  <c r="K72" i="2"/>
  <c r="K8" i="2" s="1"/>
  <c r="O72" i="2"/>
  <c r="O8" i="2" s="1"/>
  <c r="Q44" i="2"/>
  <c r="I72" i="2"/>
  <c r="I8" i="2" s="1"/>
  <c r="I27" i="2" s="1"/>
  <c r="H72" i="2"/>
  <c r="H8" i="2" s="1"/>
  <c r="L72" i="2"/>
  <c r="L8" i="2" s="1"/>
  <c r="P72" i="2"/>
  <c r="P8" i="2" s="1"/>
  <c r="D72" i="2"/>
  <c r="D8" i="2" s="1"/>
  <c r="D10" i="2"/>
  <c r="Q172" i="2"/>
  <c r="Q178" i="2"/>
  <c r="Q171" i="2"/>
  <c r="Q177" i="2"/>
  <c r="D15" i="2"/>
  <c r="Q168" i="2"/>
  <c r="D12" i="2"/>
  <c r="F12" i="2" s="1"/>
  <c r="D17" i="2"/>
  <c r="Q54" i="2"/>
  <c r="Q176" i="2"/>
  <c r="Q279" i="2"/>
  <c r="Q39" i="2"/>
  <c r="Q51" i="2"/>
  <c r="E72" i="2"/>
  <c r="Q110" i="2"/>
  <c r="J146" i="2"/>
  <c r="J12" i="2" s="1"/>
  <c r="J174" i="2"/>
  <c r="N174" i="2"/>
  <c r="D179" i="2"/>
  <c r="D14" i="2" s="1"/>
  <c r="H179" i="2"/>
  <c r="H14" i="2" s="1"/>
  <c r="L179" i="2"/>
  <c r="L14" i="2" s="1"/>
  <c r="P179" i="2"/>
  <c r="P14" i="2" s="1"/>
  <c r="F190" i="2"/>
  <c r="Q190" i="2" s="1"/>
  <c r="F259" i="2"/>
  <c r="Q259" i="2" s="1"/>
  <c r="F301" i="2"/>
  <c r="Q301" i="2" s="1"/>
  <c r="E331" i="2"/>
  <c r="E100" i="2"/>
  <c r="Q170" i="2"/>
  <c r="G179" i="2"/>
  <c r="G14" i="2" s="1"/>
  <c r="K179" i="2"/>
  <c r="K14" i="2" s="1"/>
  <c r="O179" i="2"/>
  <c r="O14" i="2" s="1"/>
  <c r="D248" i="2"/>
  <c r="D331" i="2"/>
  <c r="F157" i="2"/>
  <c r="Q157" i="2" s="1"/>
  <c r="Q199" i="2"/>
  <c r="E258" i="2"/>
  <c r="Q311" i="2"/>
  <c r="E194" i="2"/>
  <c r="F194" i="2" s="1"/>
  <c r="M27" i="2" l="1"/>
  <c r="Q248" i="2"/>
  <c r="Q16" i="2"/>
  <c r="H27" i="2"/>
  <c r="K27" i="2"/>
  <c r="N27" i="2"/>
  <c r="J27" i="2"/>
  <c r="O27" i="2"/>
  <c r="G27" i="2"/>
  <c r="L27" i="2"/>
  <c r="P27" i="2"/>
  <c r="Q179" i="2"/>
  <c r="Q174" i="2"/>
  <c r="E219" i="2"/>
  <c r="Q12" i="2"/>
  <c r="E289" i="2"/>
  <c r="F258" i="2"/>
  <c r="F72" i="2"/>
  <c r="Q72" i="2" s="1"/>
  <c r="E8" i="2"/>
  <c r="Q194" i="2"/>
  <c r="Q146" i="2"/>
  <c r="F179" i="2"/>
  <c r="E10" i="2"/>
  <c r="F10" i="2" s="1"/>
  <c r="F100" i="2"/>
  <c r="Q100" i="2" s="1"/>
  <c r="D18" i="2"/>
  <c r="F331" i="2"/>
  <c r="Q331" i="2" s="1"/>
  <c r="E18" i="2"/>
  <c r="Q258" i="2"/>
  <c r="F14" i="2"/>
  <c r="Q14" i="2" s="1"/>
  <c r="F18" i="2" l="1"/>
  <c r="E15" i="2"/>
  <c r="F219" i="2"/>
  <c r="Q219" i="2" s="1"/>
  <c r="Q18" i="2"/>
  <c r="D27" i="2"/>
  <c r="F8" i="2"/>
  <c r="Q8" i="2" s="1"/>
  <c r="Q10" i="2"/>
  <c r="E17" i="2"/>
  <c r="F17" i="2" s="1"/>
  <c r="F289" i="2"/>
  <c r="Q289" i="2" s="1"/>
  <c r="F15" i="2" l="1"/>
  <c r="Q15" i="2" s="1"/>
  <c r="E27" i="2"/>
  <c r="F27" i="2" s="1"/>
  <c r="Q27" i="2" l="1"/>
</calcChain>
</file>

<file path=xl/sharedStrings.xml><?xml version="1.0" encoding="utf-8"?>
<sst xmlns="http://schemas.openxmlformats.org/spreadsheetml/2006/main" count="694" uniqueCount="368">
  <si>
    <t>MUNICIPALIDAD DE HEREDIA</t>
  </si>
  <si>
    <t>PLAN DE DESARROLLO MUNICIPAL LARGO PLAZO</t>
  </si>
  <si>
    <t>EVALUAICON PERIODO 2012</t>
  </si>
  <si>
    <t>PLAN DE DESARROLLO LARGO PLAZO</t>
  </si>
  <si>
    <t>PROGRAMADO PERIODO 2012</t>
  </si>
  <si>
    <t>EJECUTADO PERIODO 2012</t>
  </si>
  <si>
    <t>OBJETIVO ESTRATEGICO</t>
  </si>
  <si>
    <t>ACCION ESTRATEGICA</t>
  </si>
  <si>
    <t>INDICADOR</t>
  </si>
  <si>
    <t>PERIODO EJECUCION</t>
  </si>
  <si>
    <t>RESPONSABLE</t>
  </si>
  <si>
    <t>SEGUIMIENTO</t>
  </si>
  <si>
    <t>RESPUESTA OP-128-2012</t>
  </si>
  <si>
    <t>CUMPLIDO A DIC.2012</t>
  </si>
  <si>
    <t>PENDIENTE</t>
  </si>
  <si>
    <t>INICIO</t>
  </si>
  <si>
    <t>FINAL</t>
  </si>
  <si>
    <t>Promover la gestión ambiental y el mejoramiento continuo de la calidad de vida de los heredianos</t>
  </si>
  <si>
    <t>Elaborar e implementar un Plan Cantonal de Manejo de Residuos Sólidos.</t>
  </si>
  <si>
    <t>Un Plan Cantonal de Manejo de Residuos Sólidos formulado y aprobado al 30 de junio de 2013 y en implementación a partir de julio 2014.</t>
  </si>
  <si>
    <t>Dirección Operativa</t>
  </si>
  <si>
    <t>Lograr el ordenamiento territorial y desarrollo urbano sostenible del cantón primero de Heredia</t>
  </si>
  <si>
    <t>Lograr el ordenamiento territorial y desarrollo urbano sostenible del cantón primero Heredia.</t>
  </si>
  <si>
    <t>Un Plan de Ordenamiento Territorial y un Plan Regulador aprobados a diciembre de 2013 y en implementación a partir de enero 2014 (Supeditado a la aprobación del Plan Regional).</t>
  </si>
  <si>
    <t>Un plan de comunicación sobre el Plan de Ordenamiento Territorial y Plan Regulador formulado a diciembre 2013 y en implementación a partir de enero 2014. (Supeditado a la aprobación del Plan Regional)</t>
  </si>
  <si>
    <t xml:space="preserve">Al menos el 10% anual de la población adulta del cantón tiene conocimiento del plan de ordenamiento territorial cantonal. </t>
  </si>
  <si>
    <t>La huella constructiva no supera los 0,208 km2 construidos anualmente a partir de la aprobación del Plan Regulador.</t>
  </si>
  <si>
    <t>DIRECCION OPERACIONES</t>
  </si>
  <si>
    <t>Fomentar un programa de recuperación de los ecosistemas naturales de las áreas de protección de ríos y áreas públicas del Cantón de Heredia.</t>
  </si>
  <si>
    <r>
      <t xml:space="preserve">Un Plan de trabajo conjunto entre la Municipalidad y demás sectores relacionados formulado al </t>
    </r>
    <r>
      <rPr>
        <sz val="11"/>
        <color rgb="FFFF0000"/>
        <rFont val="Calibri"/>
        <family val="2"/>
        <scheme val="minor"/>
      </rPr>
      <t>30 junio de 2012.</t>
    </r>
  </si>
  <si>
    <t>Se remitó Oficio OP-037-2012, de fecha 08 de marzo 2012,  informando de las metas incluídas en el Plan para 2012 y solicitando que informarán sobre la inclusión en cada uno de los planes., Mediante Oficio OP-128-2012, se solicitó nuevamente informaran el avance de las acciones realizadas</t>
  </si>
  <si>
    <t>DOPR-UA-215-2012, se indica que se ha estado trabajando en coordinación con diferentes instituciones relacionadas</t>
  </si>
  <si>
    <t>No se ha realizado el Plan de trabajo, pero durante el año se ejecutaron las acciones tendietnes a la recuperación de los ecositemas, de los que se mencionan algunos realizados: Reforestación con el Comité de andera Azul, en Urbanización Boruca con grupos de vecinos, en la Milpa de Guararí , entre otros.  Para este año se formulará el Plan de Trabajo, de la mano con los instrumentos de Planificación que existen en la Municipalidad.</t>
  </si>
  <si>
    <r>
      <t>Un Programa de protección de ríos y áreas públicas ubicadas en el Cantón de Heredia, con especies 100% nativas, en implementación a partir de</t>
    </r>
    <r>
      <rPr>
        <sz val="11"/>
        <color rgb="FFFF0000"/>
        <rFont val="Calibri"/>
        <family val="2"/>
        <scheme val="minor"/>
      </rPr>
      <t xml:space="preserve"> diciembre 2012.</t>
    </r>
  </si>
  <si>
    <t>DOPR-UA-215-2012, indica que se están realizando varias acciones  sobre el tema : reforestación y limpieza</t>
  </si>
  <si>
    <t>Recuperados 25 km de zonas de protección de ríos y áreas públicas ubicadas en el Cantón de Heredia, en un plazo de 10 años a partir de mayo de 2013.</t>
  </si>
  <si>
    <t>Inventariar y gestionar soluciones para los focos de contaminación hídrica, atmosférica y visual del Cantón de Heredia</t>
  </si>
  <si>
    <t>Un Inventario de focos de contaminación hídrica, atmosférica y visual del Cantón de Heredia, coordinado con las diferentes instancias relacionadas a diciembre de 2013.</t>
  </si>
  <si>
    <t>Un Programa de saneamiento ambiental, con alcance en los aspectos hídricos; estudios concluidos al 2016, implementado a partir de julio de 2017.</t>
  </si>
  <si>
    <t>Un plan de acción para mitigación de los focos contaminación del Cantón de Heredia, diseñado a marzo de 2014 y en implementación  a partir de setiembre de 2014.</t>
  </si>
  <si>
    <t>Reducidos los focos de contaminación por gases en un 25% a diciembre de 2022.</t>
  </si>
  <si>
    <t>Un Reglamento para la normalización y homogenización de la rotulación en el Cantón de Heredia, diseñado y aprobado a diciembre de 2013 y en implementación a partir de enero de 2014</t>
  </si>
  <si>
    <t>Desarrollar un programa de comunicación y sensibilización en temas ambientales en la población del Cantón de Heredia.</t>
  </si>
  <si>
    <t>Un programa de comunicación y sensibilización en temas ambientales formulado a marzo 2013 e iniciado a mayo 2013.</t>
  </si>
  <si>
    <t>Al menos un 25% de la población del cantón toma conciencia de la importancia de los temas ambientales al tercer año de implementado el programa de comunicación y sensibilización.</t>
  </si>
  <si>
    <t>Formular e implementar un plan de mantenimiento, mejoramiento, habilitación y embellecimiento de la infraestructura pública municipal.</t>
  </si>
  <si>
    <r>
      <t>Al menos 3000 metros lineales del sistema de alcantarillado pluvial intervenido anualmente a partir de</t>
    </r>
    <r>
      <rPr>
        <sz val="11"/>
        <color rgb="FFFF0000"/>
        <rFont val="Calibri"/>
        <family val="2"/>
        <scheme val="minor"/>
      </rPr>
      <t xml:space="preserve"> enero 2012.</t>
    </r>
  </si>
  <si>
    <t>DOPR-1154-2012, indica que se está trabando en este proyecto</t>
  </si>
  <si>
    <t xml:space="preserve">Formular e implementar un Plan de Gestión Vial. </t>
  </si>
  <si>
    <r>
      <t xml:space="preserve">Un Plan Quinquenal de Red Vial Cantonal, formulado y aprobado </t>
    </r>
    <r>
      <rPr>
        <sz val="11"/>
        <color rgb="FFFF0000"/>
        <rFont val="Calibri"/>
        <family val="2"/>
        <scheme val="minor"/>
      </rPr>
      <t>a diciembre 2012</t>
    </r>
    <r>
      <rPr>
        <sz val="11"/>
        <color theme="1"/>
        <rFont val="Calibri"/>
        <family val="2"/>
        <scheme val="minor"/>
      </rPr>
      <t xml:space="preserve"> y en implementación a partir </t>
    </r>
    <r>
      <rPr>
        <sz val="11"/>
        <rFont val="Calibri"/>
        <family val="2"/>
        <scheme val="minor"/>
      </rPr>
      <t>de enero 2013.</t>
    </r>
  </si>
  <si>
    <t>INFRAESTRUCTURA</t>
  </si>
  <si>
    <t>Un Plan de Gestión Vial formulado y aprobado a diciembre de 2013 y en implementación a partir de enero 2014.</t>
  </si>
  <si>
    <r>
      <t xml:space="preserve">Un inventario anual de áreas públicas municipales por distrito realizado a partir de </t>
    </r>
    <r>
      <rPr>
        <sz val="11"/>
        <color rgb="FFFF0000"/>
        <rFont val="Calibri"/>
        <family val="2"/>
        <scheme val="minor"/>
      </rPr>
      <t>2012.</t>
    </r>
  </si>
  <si>
    <t>Dirección Operativa y Dirección de Servicios (Tributación y Catastro)</t>
  </si>
  <si>
    <t>DTC-477-2012, se indica que se cuenta con un control de propiedades  y por medio de un trabajo universitario  se van a identificar todos lo terrenos y crear una plataforma en un SIG.</t>
  </si>
  <si>
    <t>Un Plan Maestro de alcantarillado pluvial  municipal realizado a diciembre de 2022.</t>
  </si>
  <si>
    <r>
      <t xml:space="preserve">Al menos 2 áreas públicas intervenidas anualmente a partir de </t>
    </r>
    <r>
      <rPr>
        <sz val="11"/>
        <color rgb="FFFF0000"/>
        <rFont val="Calibri"/>
        <family val="2"/>
        <scheme val="minor"/>
      </rPr>
      <t>enero de 2012.</t>
    </r>
  </si>
  <si>
    <t>Formular y ejecutar el Plan de Gestión de Riesgos Naturales y Sociales.</t>
  </si>
  <si>
    <t>Un Plan de Gestión de Riesgos Naturales y Sociales formulado y aprobado a diciembre de 2013 y en implementación a partir de enero de 2014.</t>
  </si>
  <si>
    <t>Dir. Operativa (Coordinación)</t>
  </si>
  <si>
    <t>Una línea base e inventario de áreas vulnerables realizado a julio 2013.</t>
  </si>
  <si>
    <r>
      <t xml:space="preserve">Una comisión de gestión de riesgo local por distrito conformada a </t>
    </r>
    <r>
      <rPr>
        <sz val="11"/>
        <color rgb="FFFF0000"/>
        <rFont val="Calibri"/>
        <family val="2"/>
        <scheme val="minor"/>
      </rPr>
      <t xml:space="preserve">diciembre 2012 </t>
    </r>
    <r>
      <rPr>
        <sz val="11"/>
        <color theme="1"/>
        <rFont val="Calibri"/>
        <family val="2"/>
        <scheme val="minor"/>
      </rPr>
      <t>y en operación a partir de enero 2013.</t>
    </r>
  </si>
  <si>
    <t>Un programa de formación de capacidades en gestión de riesgos locales formulado a julio 2013 y en implementación a partir de agosto 2013.</t>
  </si>
  <si>
    <t>Al menos 50 personas capacitadas (10 por distrito) en gestión de riesgos locales a julio 2014.</t>
  </si>
  <si>
    <t>Al menos nueve proyectos adicionales se programan por año  con el fin de Mejorar y dar mantenimiento a la infraestructura pública, considerando las necesidades de toda la población herediana. A diciembre 2016</t>
  </si>
  <si>
    <t>Ver evaluación Mediano Plazo</t>
  </si>
  <si>
    <t>Al menos dos proyectos  se programan por año para propiciar espacios de esparcimiento y recreación para el disfrute de toda la comunidad herediana.</t>
  </si>
  <si>
    <t>Lograr el fortalecimiento institucional de la Municipalidad de Heredia que le permita asumir el liderazgo en el desarrollo del Cantón de Heredia</t>
  </si>
  <si>
    <t>Desarrollar Políticas, estrategias y programas de dotación y desarrollo del talento humano.</t>
  </si>
  <si>
    <r>
      <t>Al menos una política de desarrollo del talento humano diseñada y en implementación a</t>
    </r>
    <r>
      <rPr>
        <sz val="11"/>
        <color rgb="FFFF0000"/>
        <rFont val="Calibri"/>
        <family val="2"/>
        <scheme val="minor"/>
      </rPr>
      <t xml:space="preserve"> diciembre de 2012.</t>
    </r>
  </si>
  <si>
    <t>Dpto. Recursos Humanos</t>
  </si>
  <si>
    <t>Se crearon dos políticas , una en contratación de personal en puesto " no tradicionales" y otra política en Salud Ocupacional, se está a la espera de aprobación por parte del Concejo Municipal para su debida implementación.</t>
  </si>
  <si>
    <t>Al menos una estrategia y programa de dotación y desarrollo del talento humano formulados y en operación a partir de enero de 2013.</t>
  </si>
  <si>
    <t>Al menos 10% del RRHH Municipal capacitado y/o motivado anualmente como resultado de las políticas, estrategias y programas implementados, a partir de enero 2013.</t>
  </si>
  <si>
    <r>
      <t xml:space="preserve">Un estudio de Clima Organización realizado a </t>
    </r>
    <r>
      <rPr>
        <sz val="11"/>
        <color rgb="FFFF0000"/>
        <rFont val="Calibri"/>
        <family val="2"/>
        <scheme val="minor"/>
      </rPr>
      <t>setiembre de 2012.</t>
    </r>
  </si>
  <si>
    <t>set- 2012</t>
  </si>
  <si>
    <t>RH-700-2012, indica que se esta realizando el estudio</t>
  </si>
  <si>
    <r>
      <t xml:space="preserve">Un estudio de cargas de trabajo y productividad realizado a </t>
    </r>
    <r>
      <rPr>
        <sz val="11"/>
        <color rgb="FFFF0000"/>
        <rFont val="Calibri"/>
        <family val="2"/>
        <scheme val="minor"/>
      </rPr>
      <t>setiembre de 2012.</t>
    </r>
  </si>
  <si>
    <t>RH-700-2012, indica que se solicitaron recursos a la DF para poder ejecutar el estudio . RH-230-2012, solicita recursos a la DF</t>
  </si>
  <si>
    <t>Por falta de presupuesto esta meta no se pudo ejecutar en el año 2013, se ejecutará 2013</t>
  </si>
  <si>
    <t>Implementar programa de optimización de procesos y simplificación de trámites y requisitos de la gestión municipal.</t>
  </si>
  <si>
    <t>Un programa de optimización de procesos realizado al 30 de agosto de 2013.</t>
  </si>
  <si>
    <t>Al menos el 10% de los macro-procesos de la gestión municipal optimizados a agosto 2013.</t>
  </si>
  <si>
    <t>Un programa de simplificación de trámites y requisitos implementado en la Municipalidad a diciembre 2013</t>
  </si>
  <si>
    <t>Implementar un programa efectivo de recaudación de impuestos municipales y gestión de cobro que genere recursos financieros suficientes para cubrir servicios de apoyo al plan de desarrollo de la Municipalidad de Heredia.</t>
  </si>
  <si>
    <t>Aumentados los Ingresos reales tributarios municipales en un 1% anual a partir de enero 2013.</t>
  </si>
  <si>
    <t>Dirección Financiera y Gestión de Cobro</t>
  </si>
  <si>
    <r>
      <t xml:space="preserve">Una base de datos actualizada y depurada  a partir de </t>
    </r>
    <r>
      <rPr>
        <sz val="11"/>
        <color rgb="FFFF0000"/>
        <rFont val="Calibri"/>
        <family val="2"/>
        <scheme val="minor"/>
      </rPr>
      <t>diciembre de  2012.</t>
    </r>
  </si>
  <si>
    <t>Se realizó una depuración donde se revisron fincas con valor cero sin medidas , pero el trabajo es demasiado amplio, ya que se detectaron problemas con cédulas y una serie de fallecidos, que poseen cobros para lo cula se deben de abrir procesos nortuales, por lo que el trabajo no se concluyó y más bien dicha depuración se presentó como parte de un plan ante la CGR.</t>
  </si>
  <si>
    <t>Reducida la morosidad en el pago de tributos municipales en un1% anual a partir de diciembre de 2013.</t>
  </si>
  <si>
    <t>Fortalecer el sistema de información y comunicación Municipal.</t>
  </si>
  <si>
    <r>
      <t xml:space="preserve">Un Sistema Informático Integrado Municipal en implementación a partir de </t>
    </r>
    <r>
      <rPr>
        <sz val="11"/>
        <color rgb="FFFF0000"/>
        <rFont val="Calibri"/>
        <family val="2"/>
        <scheme val="minor"/>
      </rPr>
      <t xml:space="preserve">junio de 2012.  </t>
    </r>
  </si>
  <si>
    <t>Direcciones Municipales</t>
  </si>
  <si>
    <t>DAJ-1011-2012, Directora Jurídica Y Operativa informan que el Jefe de Cómputo tiene a cargo la implemtación en un plazo de 12 meses otorgado por la CGR</t>
  </si>
  <si>
    <t>Se trabajó en la implementación y se avanzó en direrentes áreas , pero no se logró su implementación total , por disposición CGR, hasta noviembre del 2014 y genera informes a los 15 días , se está trabajando para bajar el plazo</t>
  </si>
  <si>
    <t>Un sistema de información gerencial en implementación efectiva a partir de enero 2014.</t>
  </si>
  <si>
    <t>El sistema de información genera mensualmente los reportes de gestión contable y presupuestaria a los 8 días una vez finalizado cada periodo de gestión mensual.</t>
  </si>
  <si>
    <t>el sistema sí genera reportes, pero se está en la etapa de implentación</t>
  </si>
  <si>
    <t>Un sistema de información geográfica, implementado a partir de diciembre de 2017.</t>
  </si>
  <si>
    <t>Fortalecer los vínculos y alianzas estratégicas de la municipalidad con otros entes públicos y privados.</t>
  </si>
  <si>
    <r>
      <t xml:space="preserve">Al menos una nueva alianza anual establecida formalmente con un ente público o privado a partir de </t>
    </r>
    <r>
      <rPr>
        <sz val="11"/>
        <color rgb="FFFF0000"/>
        <rFont val="Calibri"/>
        <family val="2"/>
        <scheme val="minor"/>
      </rPr>
      <t>enero 2012.</t>
    </r>
  </si>
  <si>
    <t>DAJ-1011-2012, se indica que se está coordinado una alianza con la ESPH para contar con una empresa mixta que brinde el servicio de vigilancia y alarmas tanto en comerciios como residencisa.</t>
  </si>
  <si>
    <t xml:space="preserve"> Realizar al menos 24 acciones estratégicas que promuevan el desarrollo organizacional y la profesionalización del personal</t>
  </si>
  <si>
    <t>Direcciones y Jefaturas</t>
  </si>
  <si>
    <t>Fortalecer la seguridad ciudadana del Cantón Primero de Heredia mediante un programa integral de prevención y atención</t>
  </si>
  <si>
    <t>Fomentar la coordinación de programas preventivos y correctivos en materia de seguridad con instituciones públicas, entidades privadas y grupos organizados de la sociedad civil.</t>
  </si>
  <si>
    <t>Un plan integral de programas preventivos en materia de seguridad, formulado y aprobado por las entidades relacionadas a diciembre 2013.</t>
  </si>
  <si>
    <t>Policía Municipal</t>
  </si>
  <si>
    <t>Al menos 11 charlas sobre seguridad comunitaria impartidas por distrito, por semestre, a partir de enero 2012.</t>
  </si>
  <si>
    <t>Se constituye al menos un Comité de Barrios Organizados de "Ojos y oídos" contra la delincuencia, por distrito, por semestre, a partir de enero de 2013.</t>
  </si>
  <si>
    <t>Al menos 15 personas graduadas en seguridad ciudadana por distrito, por semestre, a partir de junio 2012.</t>
  </si>
  <si>
    <t>Ampliar la cobertura del sistema de vigilancia ciudadana.</t>
  </si>
  <si>
    <t>Un plan integral de infraestructura en materia de seguridad, formulado y aprobado por las entidades relacionadas a junio 2014.</t>
  </si>
  <si>
    <t>Al menos 20  cámaras de seguridad instaladas y distribuidas en las zonas de mayor incidencia delictiva, por semestre a partir de enero de 2014, hasta 2017. (A partir de constituida la Empresa Seguridad Digital)</t>
  </si>
  <si>
    <t>Al menos el 25% de los policías municipales fortalecen su capacidad técnica y operativa por medio de capacitaciones especializadas, semestralmente a partir de enero de 2013.</t>
  </si>
  <si>
    <t>SEGURIDAD CIUDADANA</t>
  </si>
  <si>
    <t>Formular e impulsar políticas de seguridad cantonal para que sean de conocimiento y aplicación de todos los habitantes.</t>
  </si>
  <si>
    <t>Una política integral de seguridad cantonal formulada y aprobada por todas las Entidades relacionadas a diciembre de 2013.</t>
  </si>
  <si>
    <r>
      <t xml:space="preserve">Un estudio que identifique las zonas de mayor incidencia delictiva para cada unos de los distritos a </t>
    </r>
    <r>
      <rPr>
        <sz val="11"/>
        <color rgb="FFFF0000"/>
        <rFont val="Calibri"/>
        <family val="2"/>
        <scheme val="minor"/>
      </rPr>
      <t>diciembre de 2012.</t>
    </r>
  </si>
  <si>
    <t>No se realizó el estudio debido a que se cuenta con el estudio que remite el OIJ y con el fin de no dupliar esfuerzo se trabaja con esa información. Se indica como cumplida debido a que  la información existe lo que vario fue quien la ejecutó</t>
  </si>
  <si>
    <t>Un plan de comunicación y educación a la población para la aplicación de la política de seguridad cantonal implementada a partir de junio 2014.</t>
  </si>
  <si>
    <t>Formular e impulsar un programa de atención integral para el combate a las adicciones y el rescate  social de personas en condición de indigencia y con problemas de adicción.</t>
  </si>
  <si>
    <t>Un plan integral en materia de atención a las adicciones y prevención social,  formulado y aprobado por las entidades relacionadas a diciembre de 2014 e implementado a partir de enero de 2015.</t>
  </si>
  <si>
    <t>Vice-alcaldía (Coordinación) la Policía Municipal</t>
  </si>
  <si>
    <t>Un Centro de Desintoxicación construido e implementado a partir del enero de 2018.</t>
  </si>
  <si>
    <t>Un albergue para la atención de personas en estado de indigencia construido e implementado a diciembre de 2019.</t>
  </si>
  <si>
    <t>Realizar al menos cuatro proyectos que fomenten la coordinación de los programas preventivos y correctivos en materia de seguridad</t>
  </si>
  <si>
    <t>Ver detalle evaluacion Mediano Plazo</t>
  </si>
  <si>
    <t>Propiciar el desarrollo económico local en los distritos del Cantón Primero de Heredia</t>
  </si>
  <si>
    <t>Promover la creación de polos de desarrollo cantonal.</t>
  </si>
  <si>
    <t>Una estrategia para la promoción de un polo de desarrollo diseñada a diciembre de 2013 y en implementación a partir de enero 2014.</t>
  </si>
  <si>
    <t>Alcaldía,  RRHH</t>
  </si>
  <si>
    <t>Una alianza con al menos una institución pública y una cámara empresarial para la promoción de un polo de desarrollo lograda a  diciembre 2013.</t>
  </si>
  <si>
    <t>Al menos una acción de promoción para la creación de un polo de desarrollo ejecutada anualmente a partir de enero de 2014</t>
  </si>
  <si>
    <t xml:space="preserve"> Formular y gestionar un programa de impulso del emprendedurismo local</t>
  </si>
  <si>
    <t>Un programa de impulso al emprendedurismo local formulado y aprobado a diciembre del 2013 y en implementación de enero 2014 a diciembre 2022.</t>
  </si>
  <si>
    <t>Alcaldía (Coordinación), Dirección de Servicios y Gestión de Ingresos, RHH</t>
  </si>
  <si>
    <t>Un programa de fortalecimiento del Campo Ferial en Mercedes Norte, dirigido al desarrollo de capacidades del "Mercado de personas emprendedoras" formulado a diciembre 2013 y en implementación a partir de enero del 2014.</t>
  </si>
  <si>
    <t>Una alianza público privada constituida para liderar un programa de impulso de emprendedurismo local a junio 2014.</t>
  </si>
  <si>
    <r>
      <t>Al menos una gestión anual de recursos no reembolsables para apoyar un programa de impulso de emprendedurismo local realizada a partir de</t>
    </r>
    <r>
      <rPr>
        <sz val="11"/>
        <color rgb="FFFF0000"/>
        <rFont val="Calibri"/>
        <family val="2"/>
        <scheme val="minor"/>
      </rPr>
      <t xml:space="preserve"> enero 2012.</t>
    </r>
  </si>
  <si>
    <t>Impulsar la reactivación de los sectores dinámicos del aparato económico local.</t>
  </si>
  <si>
    <t>Un plan de reactivación de sectores dinámicos del aparato económico local formulado y aprobado a diciembre del 2016, y en implementación a partir de enero de 2017 a diciembre 2022.</t>
  </si>
  <si>
    <t>Alcaldía (Coordinación), RRHH</t>
  </si>
  <si>
    <t>Realizar al  menos realizar cuatro proyectos que amplien las posibiliades laborales y creen mecanismos que faciliten la creación de pequeñas y medianas empresas</t>
  </si>
  <si>
    <t>Coordinar al menos una vez al año el proceso de Presupuesto Participativo</t>
  </si>
  <si>
    <t xml:space="preserve"> Realizar al menos dos actividades anuales que promuevan  la actividad turística, ecológica, artesanal y cultural</t>
  </si>
  <si>
    <t>Mejorar la calidad de la salud de los habitantes del Cantón Primero de Heredia mediante un programa salud preventiva y reactiva</t>
  </si>
  <si>
    <t>Desarrollar programas deportivos, culturales y recreativos.</t>
  </si>
  <si>
    <r>
      <t>Un programa integral de desarrollo deportivo, cultural y recreativo aprobado al</t>
    </r>
    <r>
      <rPr>
        <sz val="11"/>
        <color rgb="FFFF0000"/>
        <rFont val="Calibri"/>
        <family val="2"/>
        <scheme val="minor"/>
      </rPr>
      <t xml:space="preserve"> 31 de diciembre de 2012.</t>
    </r>
  </si>
  <si>
    <t>Vice-alcaldía</t>
  </si>
  <si>
    <t>Un convenio de coordinación para promoción de desarrollo deportivo de bajo impacto, cultural y recreativo formalizado con el ICODER y con la UNA a junio 2013.</t>
  </si>
  <si>
    <r>
      <t>Al menos 2 actividades deportivas masivas-no comerciales- anuales realizadas en los distritos del cantón central, a partir de</t>
    </r>
    <r>
      <rPr>
        <sz val="11"/>
        <color rgb="FFFF0000"/>
        <rFont val="Calibri"/>
        <family val="2"/>
        <scheme val="minor"/>
      </rPr>
      <t xml:space="preserve"> enero 2012.</t>
    </r>
  </si>
  <si>
    <t>Al menos 25 personas participan bimestralmente en actividades deportivas de bajo rendimiento en los distritos del cantón.</t>
  </si>
  <si>
    <t>Coordinar programas para mejorar hábitos de alimentación de la comunidad.</t>
  </si>
  <si>
    <r>
      <t xml:space="preserve">Un programa integral de mejoramiento de hábitos de alimentación  aprobado al </t>
    </r>
    <r>
      <rPr>
        <sz val="11"/>
        <color rgb="FFFF0000"/>
        <rFont val="Calibri"/>
        <family val="2"/>
        <scheme val="minor"/>
      </rPr>
      <t>31 de diciembre de 2012.</t>
    </r>
  </si>
  <si>
    <r>
      <t>Un convenio formalizado con la CCSS para la vida saludable y prevención de la salud a</t>
    </r>
    <r>
      <rPr>
        <sz val="11"/>
        <color rgb="FFFF0000"/>
        <rFont val="Calibri"/>
        <family val="2"/>
        <scheme val="minor"/>
      </rPr>
      <t xml:space="preserve"> junio 2012.</t>
    </r>
  </si>
  <si>
    <t>Formalizar convenio</t>
  </si>
  <si>
    <r>
      <t xml:space="preserve">Al menos 25 personas participan bimestralmente en los programas de vida saludable y prevención de la salud en coordinación con la CCSS, a parir de </t>
    </r>
    <r>
      <rPr>
        <sz val="11"/>
        <color rgb="FFFF0000"/>
        <rFont val="Calibri"/>
        <family val="2"/>
        <scheme val="minor"/>
      </rPr>
      <t>julio 2012.</t>
    </r>
  </si>
  <si>
    <r>
      <t xml:space="preserve">Un convenio formalizado con el MEP para la educación en salud preventiva a las comunidades del cantón de Heredia, a </t>
    </r>
    <r>
      <rPr>
        <sz val="11"/>
        <color rgb="FFFF0000"/>
        <rFont val="Calibri"/>
        <family val="2"/>
        <scheme val="minor"/>
      </rPr>
      <t>diciembre 2012.</t>
    </r>
  </si>
  <si>
    <t>Al menos 25 personas participan bimestralmente en los programas de educación en vida saludable en coordinación con el MEP, a parir de enero 2013.</t>
  </si>
  <si>
    <t>Formular e impulsar una propuesta cantonal que promueva la optimización del sistema de acceso a la salud pública.</t>
  </si>
  <si>
    <t>Una propuesta cantonal que promueva la optimización del sistema de acceso a la salud pública, aprobada por las diferentes Entidades responsables del tema al 31 de diciembre de 2013.</t>
  </si>
  <si>
    <r>
      <t xml:space="preserve">Al menos 25 personas participan bimestralmente en los programas de educación para el acceso a la salud pública en coordinación con la CCSS y el Ministerio de Salud, a parir de </t>
    </r>
    <r>
      <rPr>
        <sz val="11"/>
        <color rgb="FFFF0000"/>
        <rFont val="Calibri"/>
        <family val="2"/>
        <scheme val="minor"/>
      </rPr>
      <t>julio 2012.</t>
    </r>
  </si>
  <si>
    <t>Mejorar la calidad de la educación a través de infraestructura adecuada y programas especializados</t>
  </si>
  <si>
    <t>Coordinar con el Ministerio de Educación Pública el mejoramiento de la infraestructura de escuelas y colegios del cantón.</t>
  </si>
  <si>
    <t>Un plan de mejoramiento y mantenimiento de la infraestructura de los Centros Educativos del Cantón formulado a diciembre 2013.</t>
  </si>
  <si>
    <t>Al menos un Centro Educativo por año, es intervenido integralmente para recuperar y/o mejorar su infraestructura física, a partir de enero de 2014.</t>
  </si>
  <si>
    <t>Al menos una Biblioteca Virtual instalada y funcionando por distrito cada dos años a partir de enero 2013</t>
  </si>
  <si>
    <t>Coordinar con instituciones educativas, públicas y privadas, el desarrollo de programas preventivos para evitar la deserción estudiantil, el acoso escolar y la prevención del embarazo en adolecentes.</t>
  </si>
  <si>
    <t>Un plan integral de programas preventivos para evitar la deserción estudiantil, el acoso escolar y la prevención del embarazó en adolecentes, aprobado por las Entidades relacionadas a diciembre de 2013.</t>
  </si>
  <si>
    <t>Crear una comisión interinstitucional constituida para enfrentar la deserción y reprobación estudiantil, constituida a partir de enero de 2013.</t>
  </si>
  <si>
    <t>Se crea al menos un  centro de recuperación de estudiantes rezagados el Cantón y en cada uno de los Distritos con apoyo de estudiantes de TCU de Escuelas de Formación Docente y  maestros y profesores pensionados, a partir de 2017.</t>
  </si>
  <si>
    <t>Al menos un Colegio Público con enseñanza 100% bilingüe y con bachillerato internacional, a diciembre de 2020.</t>
  </si>
  <si>
    <t>Propiciar y Coordinar la implementación de programas de educación vocacional, emprendedurismo y gestión empresarial.</t>
  </si>
  <si>
    <t>Un plan integral de programas de educación vocacional, emprendedurismo y gestión empresarial, aprobado por las Entidades relacionadas e incorporado a la curricula de Colegios Vocacionales del Cantón de Heredia a diciembre  de 2015.</t>
  </si>
  <si>
    <t>Incremento del 10% del número de cursos vocacionales, emprendedurismo y gestión empresarial, incorporados en la curricula de las escuelas y colegios vocacionales del Cantón Central a partir de enero de 2016.</t>
  </si>
  <si>
    <t>Incremento del 10% del número de cursos de gestión empresarial brindados a emprendedores y mipymes del Cantón Central por instituciones relacionadas, a partir de enero de 2014</t>
  </si>
  <si>
    <t>Fortalecer el Desarrollo  Social existente y ampliar las posibilidades de acceso a diversos ámbitos en pro del Bienestrar Social  de la ciudadanía, propiciando la igualdad de oportunidades y la equidad de género.</t>
  </si>
  <si>
    <t>Generar estrategias y propuestas acordes  a las necesidades específicas de poblaciones vulnerables</t>
  </si>
  <si>
    <t>Realizar al menos seis proyectos que contribuyan a generar estrategias y propuestas acordes  a las necesidades específicas de poblaciones vulnerables.</t>
  </si>
  <si>
    <t>Ver detalle evaluación Plan de Mediano Plazo</t>
  </si>
  <si>
    <t>Promover acciones afirmativas que promuevan la equidad de género y la participación de las mujeres.</t>
  </si>
  <si>
    <t>Desarrollar al menos 12 proyectos que promuevan  acciones afirmativas que incentiven  la equidad de género y la participación de las mujeres.</t>
  </si>
  <si>
    <t>Asegurar y promover el pleno ejercicio  de todos los derechos humanos y libertades fundamentales de las personas con discapacidad en el cantón central de heredia</t>
  </si>
  <si>
    <t>Realizar al menos ocho proyectos que  aseguren y promuevan  el pleno ejercicio  de todos los derechos humanos y libertades fundamentales de las personas con discapacidad en el cantón central de Heredia.</t>
  </si>
  <si>
    <t>Fortalecer  las  capacidades de  las personas, las posibilidades de la pequeña y mediana empresa y las atracciones turísticas.</t>
  </si>
  <si>
    <t>Recursos Humanos Oficina Mujer</t>
  </si>
  <si>
    <t>Oficina Planificación</t>
  </si>
  <si>
    <t>Vice Alcaldía- Alcaldía</t>
  </si>
  <si>
    <t>PLAN DE DESARROLLO MUNICIPAL  LARGO PLAZO</t>
  </si>
  <si>
    <t>TABLA DE SEGUIMIENTO Y EVALUACIÓN</t>
  </si>
  <si>
    <t>PERIODO 2012-2022</t>
  </si>
  <si>
    <t>PESO</t>
  </si>
  <si>
    <t>% cump.</t>
  </si>
  <si>
    <t>% alcanzado</t>
  </si>
  <si>
    <t>TOTAL</t>
  </si>
  <si>
    <t>LOGRAR EL ORDENAMIENTO TERRITORIAL Y DESARROLLO URBANO SOSTENIBLE DEL CANTON PRIMERO DE HEREDIA</t>
  </si>
  <si>
    <t>PROMOVER LA GESTION AMBIENTAL Y EL MEJORAMIENTO CONTINUO DE LA CALIDAD DE VIDA DE LOS HEREDIANOS</t>
  </si>
  <si>
    <t>PROPICIAR EL DESARROLLO ECONOMICO LOCAL EN LOS DISTRITOS DEL CANTON PRIMERO DE HEREDIA.</t>
  </si>
  <si>
    <t>MEJORAR LA CALIDAD DE LA SALUD DE LOS HABITANTES DEL CANTON PRIMERO DE HEREDIA MEDIANTE UN PROGRAMA SALUD PREVENTIVA Y REACTIVA</t>
  </si>
  <si>
    <t>FORTALECER LA SEGURIDAD CIUDADANA DEL CANTON  PRIMERO DE HEREDIA MEDIANTE UN PROGRAMA INTEGRAL DE PREVENCION Y ATENCION</t>
  </si>
  <si>
    <t xml:space="preserve"> MEJORA LA CALIDAD DE LA EDUCACION A TRAVES DE INFRAESTRUCTURA ADECUADA  Y PROGRAMAS ESPECIALIZADOS</t>
  </si>
  <si>
    <t>LOGRAR EL FORTALECIMIENTO INSTITUCIONAL DE LA MUNICIPALIDAD DE HEREDIA QUE LE PERMITA ASUMIR EL LIDERAZGO EN EL DESARROLLO DEL CANTON DE HEREDIA</t>
  </si>
  <si>
    <t>FORTALECER EL  DESARROLLO SOCIAL EXISTENTE Y AMPLIAR LAS POSIBILIDADES DE ACCESO A DIVERSOS ÁMBITOS EN PRO DEL BIENESTAR SOCIAL DE LA CIUDADANÍA, PROPICIANDO LA EQUIDAD SOCIAL, IGUALDAD DE OPORTUNIDADES Y EQUIDAD DE GÉNERO.</t>
  </si>
  <si>
    <t>PORCENTAJE EJECUCIÓN POR AÑO</t>
  </si>
  <si>
    <t>PLAN DE DESARROLLO MUNICIPAL</t>
  </si>
  <si>
    <t>No.</t>
  </si>
  <si>
    <t xml:space="preserve">PROYECTOS </t>
  </si>
  <si>
    <t>PORCENTAJE  DE EJECUCIÓN PROYECTOS</t>
  </si>
  <si>
    <t>LP 1.1</t>
  </si>
  <si>
    <t>FORMULAR E IMPLEMENTAR EL PLAN DE ORDENAMIENTO TERRITORIAL CANTONAL</t>
  </si>
  <si>
    <t>LP1.4.1. A LP 1.4.4.</t>
  </si>
  <si>
    <t>LP1.4.6.1.1.</t>
  </si>
  <si>
    <t>FORMULAR E IMPLEMENTAR UN PLAN DE MANTENIMIENTO, MEJORAMIENTO, HABILIACIÓN Y EMBELLECIMIENTO DE LA INFRAESTRUCTURA PUBLICA MUNICIPAL.</t>
  </si>
  <si>
    <t>LP 2.1.11.</t>
  </si>
  <si>
    <t>Un inventario anual de áreas públicas municipales por distrito realizado a partir de 2012.</t>
  </si>
  <si>
    <t>LP 2.1.12.</t>
  </si>
  <si>
    <t>LP 2.1.13.</t>
  </si>
  <si>
    <t>Al menos 2 áreas públicas intervenidas anualmente a partir de enero de 2012.</t>
  </si>
  <si>
    <t>LP 2.1.1.</t>
  </si>
  <si>
    <t>Al menos 3000 metros lineales del sistema de alcantarillado pluvial intervenido anualmente a partir de enero 2012</t>
  </si>
  <si>
    <t>LP 2.1.2. A LP2.1.10.</t>
  </si>
  <si>
    <t>LP 2.2.1. ALP 2.2.2.</t>
  </si>
  <si>
    <t>FORMULAR E IMPLEMENTAR UN PLAN DE GESTION VIAL</t>
  </si>
  <si>
    <t>LP1.4.5.</t>
  </si>
  <si>
    <t>LP 2.1.6. Y  LP 2.1.4.</t>
  </si>
  <si>
    <t>Un Plan Quinquenal de Red Vial Cantonal, formulado y aprobado a diciembre 2012 y en implementación a partir de enero 2013.</t>
  </si>
  <si>
    <t>FORMULAR Y EJECUTAR EL PLAN DE GESTION DE RIESGOS NATURALES Y SOCIALES</t>
  </si>
  <si>
    <t>LP 1.5.1.</t>
  </si>
  <si>
    <t>LP1.5.2.</t>
  </si>
  <si>
    <t>LP1.5.3.</t>
  </si>
  <si>
    <t>Una comisión de gestión de riesgo local por distrito conformada a diciembre 2012 y en operación a partir de enero 2013.</t>
  </si>
  <si>
    <t>LP 1.5.4.</t>
  </si>
  <si>
    <t>LP 1.5.4.2.</t>
  </si>
  <si>
    <t>OBJETIVO ESTRATEGICO: PROMOVER LA GESTION AMBIENTAL Y EL MEJORAMIENTO CONTINUO DE LA CALIDAD DE VIDA DE LOS HEREDIANOS</t>
  </si>
  <si>
    <t>LP 1.1.2.</t>
  </si>
  <si>
    <t>Elaborar e implementar un Plan Cantonal de Manejo de Residuos Sólidos</t>
  </si>
  <si>
    <t>FOMENTAR UN PROGRAMA DE RECUPEACION DE LOS ECOSISTEMAS NATURALES DE LAS AREAS DE PROTECCIÓN DE RIOS Y AREAS PUBLICAS DEL CANTON DE HEREDIA.</t>
  </si>
  <si>
    <t>LP 1.3.5.</t>
  </si>
  <si>
    <t>Un Plan de trabajo conjunto entre la Municipalidad y demás sectores relacionados formulado al 30 junio de 2012.</t>
  </si>
  <si>
    <t>LP.1.3.6.</t>
  </si>
  <si>
    <t>Un Programa de protección de ríos y áreas públicas ubicadas en el Cantón de Heredia, con especies 100% nativas, en implementación a partir de diciembre 2012.</t>
  </si>
  <si>
    <t>LP 1.3.1.</t>
  </si>
  <si>
    <t>INVENTARIAR Y GESTIONAR SOLUCIONES PARA LOS FOCOS DE CONTAMINACIÓN HIDRICA, ATMOSFÉRICA Y VISUAL DEL CANTON DE HEREDIA</t>
  </si>
  <si>
    <t>LP 1.6.1.</t>
  </si>
  <si>
    <t>LP 1.6.2.</t>
  </si>
  <si>
    <t>LP 1.6.3.1.</t>
  </si>
  <si>
    <t>LP 1.6.3.2.</t>
  </si>
  <si>
    <t>|</t>
  </si>
  <si>
    <t>LP 1.6.4.</t>
  </si>
  <si>
    <t>DESARROLLAR UN PROGRAMA DE COMUNICACIÓN Y SENSIBILIZACION EN TEMAS AMBIENTALES EN LA POBLACIÓN DEL CANTON DE HEREDIA</t>
  </si>
  <si>
    <t>LP 1.2.2. Y LP 1.2.1.</t>
  </si>
  <si>
    <t>LP 1.2.1.</t>
  </si>
  <si>
    <t>OBJETIVO ESTRATEGICO: PROPICIAR EL DESARROLLO ECONOMICO LOCAL EN LOS DISTRITOS DEL CANTON PRIMERO DE HEREDIA</t>
  </si>
  <si>
    <t>PROMOVER LA CREACIÓN DE POLOS DE DESARROLLO CANTONAL</t>
  </si>
  <si>
    <t>LP 6.4.1.1.</t>
  </si>
  <si>
    <t>LP 6.4.1.2.</t>
  </si>
  <si>
    <t xml:space="preserve">LP 6.4.1 3 </t>
  </si>
  <si>
    <t>FORMULAR Y GESTIONAR UN PROGRAMA DE IMPULSO DEL EMPRENDEDURISMO LOCAL.</t>
  </si>
  <si>
    <t>LP 6.5.1.1.</t>
  </si>
  <si>
    <t>LP 6.5.2.1. Y LP 6.5.2.2</t>
  </si>
  <si>
    <t>LP 6.5.1.3.</t>
  </si>
  <si>
    <t>LP 6.5.1.4.</t>
  </si>
  <si>
    <t>Al menos una gestión anual de recursos no reembolsables para apoyar un programa de impulso de emprendedurismo local realizada a partir de enero 2012.</t>
  </si>
  <si>
    <t>IMPULSAR LA REACTIVACION DE LOS SECTORES DINAMICOS DEL APARATO ECONOMICO LOCAL</t>
  </si>
  <si>
    <t>LP 6.6.1.</t>
  </si>
  <si>
    <t>LP 6.1.1. a LP 6.1.4.</t>
  </si>
  <si>
    <t>LP 6.2.1. a LP 6.2.2.</t>
  </si>
  <si>
    <t>LP 6.3.1. LP 6.3.2.</t>
  </si>
  <si>
    <t>OBJETIVO ESTRATEGICO: MEJORAR LA CALIDAD DE LA SALUD DE LOS HABITANTES DEL CANTON PRIMERO DE HEREDIA MEDIANTE UN PROGRAMA SALUD PREVENTIVA Y REACTIVA</t>
  </si>
  <si>
    <t>DESARROLLAR PROGRAMAS DEPORTIVOS, CULTURALES Y RECREATIVOS</t>
  </si>
  <si>
    <t>LP 7.5.1.1.</t>
  </si>
  <si>
    <t>Un programa integral de desarrollo deportivo, cultural y recreativo aprobado al 31 de diciembre de 2012.</t>
  </si>
  <si>
    <t>LP 7.5.1.2.</t>
  </si>
  <si>
    <t>LP 7.5.1.3.</t>
  </si>
  <si>
    <t>Al menos 2 actividades deportivas masivas-no comerciales- anuales realizadas en los distritos del cantón central, a partir de enero 2012.</t>
  </si>
  <si>
    <t>LP 7.5.1.4.</t>
  </si>
  <si>
    <t>COORDINAR PROGRAMAS PARA MEJORAR HABITOS DE ALIMENTACION DE LA COMUNIDAD</t>
  </si>
  <si>
    <t>LP 7.6.1.1.</t>
  </si>
  <si>
    <t>Un programa integral de mejoramiento de hábitos de alimentación  aprobado al 31 de diciembre de 2012.</t>
  </si>
  <si>
    <t>LP 7.6.1.2.</t>
  </si>
  <si>
    <t>Un convenio formalizado con la CCSS para la vida saludable y prevención de la salud a junio 2102.</t>
  </si>
  <si>
    <t>LP 7.6.1.3.</t>
  </si>
  <si>
    <t>Al menos 25 personas participan bimestralmente en los programas de vida saludable y prevención de la salud en coordinación con la CCSS, a parir de julio 2012.</t>
  </si>
  <si>
    <t>LP 7.6.1.4.</t>
  </si>
  <si>
    <t>Un convenio formalizado con el MEP para la educación en salud preventiva a las comunidades del cantón de Heredia, a diciembre 2012.</t>
  </si>
  <si>
    <t>LP 7.6.1.5.</t>
  </si>
  <si>
    <t>FORMULAR E IMPULSAR UNA PROPUESTA CANTONAL QUE PROMUEVA LA OPTIMIZACIÓN DEL SISTEMA DE ACCESSO A LA SALUD PUBLICA</t>
  </si>
  <si>
    <t>LP 7.7.1.1.</t>
  </si>
  <si>
    <t>LP 7.7.2.1.</t>
  </si>
  <si>
    <t>Al menos 25 personas participan bimestralmente en los programas de educación para el acceso a la salud pública en coordinación con la CCSS y el Ministerio de Salud, a parir de julio 2012.</t>
  </si>
  <si>
    <t>OBJETIVO ESTRATEGICO: FORTALECER LA SEGURIDAD CIUDADANA DEL CANTON  PRIMERO DE HEREDIA MEDIANTE UN PROGRAMA INTEGRAL DE PREVENCION Y ATENCION</t>
  </si>
  <si>
    <t>FORMULAR  E IMPULSAR POLITICAS DE SEGURIDAD CANTONAL PARA QUE SEAN DE CONOCIMIENTO Y APLICACIÓN DE  TODOS LOS HABITANTES</t>
  </si>
  <si>
    <t>LP 4.3.1.1.</t>
  </si>
  <si>
    <t>LP 4.3.2.</t>
  </si>
  <si>
    <t>Un estudio que identifique las zonas de mayor incidencia delictiva para cada unos de los distritos a diciembre de 2012.</t>
  </si>
  <si>
    <t>LP 4.3.3.</t>
  </si>
  <si>
    <t>FOMENTAR LA COORDINACION DE PROGRAMAS PREVENTIVOS Y CORRECTIVOS EN MATERIA DE SEGURIDAD CON INSTITUCIONES PUBLICAS, ENTIDADES PRIVADAS Y GRUPOS ORGANIZADOS DE LA SOCIEDAD CIVIL.</t>
  </si>
  <si>
    <t>LP 4.2.2.</t>
  </si>
  <si>
    <t>LP 4.1.4.5.</t>
  </si>
  <si>
    <t>LP 4.1.4.3.</t>
  </si>
  <si>
    <t>LP 4.1.4.6.</t>
  </si>
  <si>
    <t>LP 4.1.1. A LP 4.1.6.</t>
  </si>
  <si>
    <t>AMPLIAR LA COBERTURA DEL SISTEMA DE VIGILANCIA CIUDADANA</t>
  </si>
  <si>
    <t>LP 4.4.1.1.</t>
  </si>
  <si>
    <t>LP 4.1.6.1.</t>
  </si>
  <si>
    <t>LP 4.4.2.1.</t>
  </si>
  <si>
    <t>FORMULAR E IMPULSAR UN PROGRAMA DE ATENCION INTEGRAL PARA EL COMBATE A LAS ADICIONES Y EL RESCATE SOCIAL DE PERSONAS EN CONDICION DE INDIGENCIA Y CON PROBLEMAS DE ADICCION</t>
  </si>
  <si>
    <t>LP 4.5.1.</t>
  </si>
  <si>
    <t>OBJETIVO ESTRATEGICO: MEJORA LA CALIDAD DE LA EDUCACION A TRAVES DE INFRAESTRUCTURA ADECUADA  Y PROGRAMAS ESPECIALIZADOS</t>
  </si>
  <si>
    <t>COORDINAR CON EL MINISTERIO DE EDUACION PUBLICA EL MEJORAMIENTO DE LA INFRAESTRUCTURA DE ESCUELAS Y COLEGIOS DEL CANTON</t>
  </si>
  <si>
    <t xml:space="preserve">LP 7.8.1.1  </t>
  </si>
  <si>
    <t>LP 7.8.1 2.</t>
  </si>
  <si>
    <t xml:space="preserve">LP 7.8.1 3 </t>
  </si>
  <si>
    <t>Al menos una Biblioteca Virtual instalada y funcionando por distrito cada dos años a partir de enero 2013.</t>
  </si>
  <si>
    <t>COORDINAR CON INSTITUCIONES EDUCATIVAS, PUBLICAS Y PRIVADAS, EL DESARROLLO DE PROGRAMAS PREVENTIVOS PARA EVITAR LA DESERCIÓN ESTUDIANTIL, EL ACOSO ESCOLAR Y LA PREVENCIÓN DEL EMBARAZO EN ADOLECENTES</t>
  </si>
  <si>
    <t>LP 7.9.1.1.</t>
  </si>
  <si>
    <t>LP 7.9.1.2.</t>
  </si>
  <si>
    <t>PROPICIAR Y COORDINAR LA IMPLEMENTACION DE PROGRAMAS DE EDUCACIÓN VOCACIONAL, EMPRENDEDURISMO Y GESTION EMPRESARIAL</t>
  </si>
  <si>
    <t>LP 7.10.1.1.</t>
  </si>
  <si>
    <t>LP 7.10.1.2.</t>
  </si>
  <si>
    <t xml:space="preserve">LP 7.10 1 3 </t>
  </si>
  <si>
    <t>Incremento del 10% del número de cursos de gestión empresarial brindados a emprendedores y mipymes del Cantón Central por instituciones relacionadas, a partir de enero de 2014.</t>
  </si>
  <si>
    <t>OBJETIVO ESTRATEGICO LOGRAR EL FORTALECIMIENTO INSTITUCIONAL DE LA MUNICIPALIDAD DE HEREDIA QUE LE PERMITA ASUMIR EL LIDERAZGO EN EL DESARROLLO DEL CANTON DE HEREDIA</t>
  </si>
  <si>
    <t>DESARROLLAR POLITICAS, ESTRATEGIAS Y PROGRAMAS DE DOTACION Y DESARROLLO DEL TALENTO HUMANO</t>
  </si>
  <si>
    <t>LP 3.25.1.1. Y LP 3.25.1.2.</t>
  </si>
  <si>
    <t>Al menos una política de desarrollo del talento humano diseñada y en implementación a diciembre de 2012.</t>
  </si>
  <si>
    <t>LP 3.25.1.2.</t>
  </si>
  <si>
    <t>LP 3.25.1.4.</t>
  </si>
  <si>
    <t>LP 3.25.1.5.</t>
  </si>
  <si>
    <t>Un estudio de Clima Organización realizado a setiembre de 2012.</t>
  </si>
  <si>
    <t>LP 3.25.1.6.</t>
  </si>
  <si>
    <t>Un estudio de cargas de trabajo y productividad realizado a setiembre de 2012.</t>
  </si>
  <si>
    <t>IMPLEMENTAR PROGRAMA DE OPTIMIZACION DE PROCESOS Y SIMPLIFICACION DE TRAMITES Y REQUISITOS DE LA GESTION MUNICIPAL</t>
  </si>
  <si>
    <t>LP.3.26.1.1.</t>
  </si>
  <si>
    <t>LP 3.26.1.2.</t>
  </si>
  <si>
    <t>LP 3.26.1.3.</t>
  </si>
  <si>
    <t>IMPLEMENTAR UN PROGRAMA EFECTIVO DE RECAUDACION DE IMPUESTOS MUNICIPALES Y GESTION DE COBRO QUE GENERE RECURSOS FINANCIEROS SUFICIENTES PARA CUBRIR SERVICIOS DE APOYO AL PLAN DE DESARROLLO DE LA MUNICIPALIDAD DE HEREDIA.</t>
  </si>
  <si>
    <t>LP 3.27.1.1.</t>
  </si>
  <si>
    <t>LP 3.27.1.2.</t>
  </si>
  <si>
    <t>Una base de datos actualizada y depurada  a partir de diciembre de  2012.</t>
  </si>
  <si>
    <t>LP 3.27.1.3.</t>
  </si>
  <si>
    <t>FORTALECER EL SISTEMA DE INFORMACION Y COMUNICACIÓN MUNICIPAL</t>
  </si>
  <si>
    <t>LP 3.28.1.1.</t>
  </si>
  <si>
    <t xml:space="preserve">Un Sistema Informático Integrado Municipal en implementación a partir de junio de 2012.  </t>
  </si>
  <si>
    <t>LP 3.28.1.2.</t>
  </si>
  <si>
    <t>LP 3.28.1.3.</t>
  </si>
  <si>
    <t>FORTALECER LOS VINCULOS Y ALIANZAS ESTRATEGICS DE LA MUNICIPALIDAD CON OTROS ENTES PUBLICOS Y PRIVADOS</t>
  </si>
  <si>
    <t>LP 3.29.1.</t>
  </si>
  <si>
    <t>Al menos una nueva alianza anual establecida formalmente con un ente público o privado a partir de enero 2012</t>
  </si>
  <si>
    <t>Promover el desarrollo organizacional y la profesionalización del personal</t>
  </si>
  <si>
    <t>LP 3.1.1. A LP 3.24.1.</t>
  </si>
  <si>
    <t xml:space="preserve">OBJETIVO ESTRATEGICO: FORTALECER EL  DESARROLLO SOCIAL EXISTENTE Y AMPLIAR LAS POSIBILIDADES DE ACCESO A DIVERSOS ÁMBITOS EN PRO DEL BIENESTAR SOCIAL DE LA CIUDADANÍA, PROPICIANDO LA EQUIDAD SOCIAL, IGUALDAD DE OPORTUNIDADES Y EQUIDAD DE GÉNERO.
</t>
  </si>
  <si>
    <t>GENERAR ESTRATEGIAS Y PROPUESTAS ACORDES  A LAS NECESIDADES ESPECÍFICAS DE POBLACIONES VULNERABLES</t>
  </si>
  <si>
    <t>LP 7.1.1 A LP 7.1.6.</t>
  </si>
  <si>
    <t>PROMOVER ACCIONES AFIRMATIVAS QUE PROMUEVAN LA EQUIDAD DE GÉNERO Y LA PARTICIPACIÓN DE LAS MUJERES.</t>
  </si>
  <si>
    <t>LP 7.2.1. A LP 7.2.1.2</t>
  </si>
  <si>
    <t>ASEGURAR Y PROMOVER EL PLENO EJERCICIO  DE TODOS LOS DERECHOS HUMANOS Y LIBERTADES FUNDAMENTALES DE LAS PERSONAS CON DISCAPACIDAD EN EL CANTÓN CENTRAL DE HEREDIA.</t>
  </si>
  <si>
    <t>LP 7.3.1. A LP 7.3.8.</t>
  </si>
  <si>
    <t>EVALUACION PERIODO 2012</t>
  </si>
  <si>
    <t>Este indicador no estaba programado para 2012, sin embargo se cumplió.</t>
  </si>
  <si>
    <t>OBJETIVO ESTRATEGICO: LOGRAR EL ORDENAMIENTO TERRITORIAL Y DESARROLLO URBANO SOSTENIBLE DEL CANTON PRIMERO DE HEREDIA</t>
  </si>
  <si>
    <t>%   EJECUCIÓN PROYECTOS POR ÁREA ESTRATÉGICA</t>
  </si>
  <si>
    <t>METAS PENDIENTES DE CUMPLIR 100%  PERIODO 2012</t>
  </si>
  <si>
    <t>META</t>
  </si>
  <si>
    <t>DIRECCION OPERATIVA</t>
  </si>
  <si>
    <t>Vice Alcaldía</t>
  </si>
  <si>
    <t>OFIM Y JEFATURAS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</si>
</sst>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3" borderId="1" xfId="0" applyFill="1" applyBorder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17" fontId="7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17" fontId="6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justify" vertical="top"/>
    </xf>
    <xf numFmtId="0" fontId="0" fillId="0" borderId="1" xfId="0" applyBorder="1" applyAlignment="1">
      <alignment horizontal="justify" vertical="top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 applyAlignment="1">
      <alignment horizontal="justify" vertical="top"/>
    </xf>
    <xf numFmtId="17" fontId="0" fillId="5" borderId="1" xfId="0" applyNumberFormat="1" applyFont="1" applyFill="1" applyBorder="1" applyAlignment="1">
      <alignment horizontal="center" vertical="top"/>
    </xf>
    <xf numFmtId="9" fontId="0" fillId="0" borderId="1" xfId="0" applyNumberForma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justify" vertical="top"/>
    </xf>
    <xf numFmtId="17" fontId="8" fillId="5" borderId="13" xfId="0" applyNumberFormat="1" applyFont="1" applyFill="1" applyBorder="1" applyAlignment="1">
      <alignment horizontal="center" vertical="top"/>
    </xf>
    <xf numFmtId="17" fontId="8" fillId="5" borderId="1" xfId="0" applyNumberFormat="1" applyFont="1" applyFill="1" applyBorder="1" applyAlignment="1">
      <alignment horizontal="center" vertical="top"/>
    </xf>
    <xf numFmtId="0" fontId="0" fillId="0" borderId="14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1" fillId="0" borderId="1" xfId="0" applyFont="1" applyFill="1" applyBorder="1" applyAlignment="1">
      <alignment horizontal="justify"/>
    </xf>
    <xf numFmtId="0" fontId="6" fillId="0" borderId="1" xfId="0" applyFont="1" applyBorder="1" applyAlignment="1">
      <alignment horizontal="justify" vertical="top"/>
    </xf>
    <xf numFmtId="0" fontId="9" fillId="0" borderId="15" xfId="0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Alignment="1">
      <alignment horizontal="justify" vertical="top"/>
    </xf>
    <xf numFmtId="0" fontId="0" fillId="0" borderId="10" xfId="0" applyFont="1" applyBorder="1" applyAlignment="1">
      <alignment horizontal="justify" vertical="top"/>
    </xf>
    <xf numFmtId="0" fontId="0" fillId="0" borderId="10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justify"/>
    </xf>
    <xf numFmtId="0" fontId="0" fillId="0" borderId="6" xfId="0" applyFont="1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0" fillId="0" borderId="1" xfId="0" applyFont="1" applyFill="1" applyBorder="1" applyAlignment="1">
      <alignment horizontal="justify"/>
    </xf>
    <xf numFmtId="0" fontId="0" fillId="3" borderId="0" xfId="0" applyFill="1"/>
    <xf numFmtId="0" fontId="0" fillId="0" borderId="7" xfId="0" applyFont="1" applyBorder="1" applyAlignment="1">
      <alignment horizontal="justify" vertical="top"/>
    </xf>
    <xf numFmtId="0" fontId="0" fillId="0" borderId="5" xfId="0" applyFont="1" applyBorder="1" applyAlignment="1">
      <alignment horizontal="justify" vertical="top"/>
    </xf>
    <xf numFmtId="0" fontId="6" fillId="0" borderId="1" xfId="0" applyFont="1" applyFill="1" applyBorder="1" applyAlignment="1">
      <alignment horizontal="justify" vertical="top"/>
    </xf>
    <xf numFmtId="0" fontId="6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justify"/>
    </xf>
    <xf numFmtId="0" fontId="11" fillId="6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top"/>
    </xf>
    <xf numFmtId="9" fontId="11" fillId="0" borderId="1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justify" vertical="top" wrapText="1"/>
    </xf>
    <xf numFmtId="9" fontId="0" fillId="0" borderId="1" xfId="0" applyNumberFormat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top"/>
    </xf>
    <xf numFmtId="9" fontId="11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top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/>
    </xf>
    <xf numFmtId="9" fontId="11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justify"/>
    </xf>
    <xf numFmtId="9" fontId="11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justify"/>
    </xf>
    <xf numFmtId="0" fontId="2" fillId="3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top"/>
    </xf>
    <xf numFmtId="0" fontId="11" fillId="0" borderId="1" xfId="0" applyFont="1" applyBorder="1" applyAlignment="1">
      <alignment horizontal="justify" vertical="top"/>
    </xf>
    <xf numFmtId="9" fontId="11" fillId="6" borderId="1" xfId="0" applyNumberFormat="1" applyFont="1" applyFill="1" applyBorder="1"/>
    <xf numFmtId="9" fontId="11" fillId="3" borderId="1" xfId="0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justify"/>
    </xf>
    <xf numFmtId="9" fontId="11" fillId="6" borderId="7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justify" vertical="top" wrapText="1"/>
    </xf>
    <xf numFmtId="9" fontId="11" fillId="4" borderId="1" xfId="0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/>
    </xf>
    <xf numFmtId="0" fontId="0" fillId="0" borderId="0" xfId="0" applyBorder="1"/>
    <xf numFmtId="0" fontId="0" fillId="4" borderId="1" xfId="0" applyFill="1" applyBorder="1" applyAlignment="1">
      <alignment horizontal="justify" vertical="top"/>
    </xf>
    <xf numFmtId="0" fontId="0" fillId="0" borderId="1" xfId="0" applyFill="1" applyBorder="1" applyAlignment="1">
      <alignment horizontal="justify" vertical="top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justify"/>
    </xf>
    <xf numFmtId="9" fontId="0" fillId="4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9" fontId="11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/>
    </xf>
    <xf numFmtId="0" fontId="0" fillId="0" borderId="0" xfId="0" applyFill="1"/>
    <xf numFmtId="9" fontId="11" fillId="0" borderId="1" xfId="0" applyNumberFormat="1" applyFont="1" applyFill="1" applyBorder="1" applyAlignment="1">
      <alignment horizontal="center"/>
    </xf>
    <xf numFmtId="0" fontId="10" fillId="0" borderId="0" xfId="0" applyFont="1" applyBorder="1"/>
    <xf numFmtId="0" fontId="11" fillId="0" borderId="0" xfId="0" applyFont="1" applyFill="1" applyBorder="1" applyAlignment="1">
      <alignment horizontal="center" vertical="top"/>
    </xf>
    <xf numFmtId="0" fontId="0" fillId="0" borderId="0" xfId="0" applyFill="1" applyBorder="1"/>
    <xf numFmtId="0" fontId="0" fillId="4" borderId="8" xfId="0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9" fontId="0" fillId="6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justify"/>
    </xf>
    <xf numFmtId="0" fontId="0" fillId="4" borderId="1" xfId="0" applyFill="1" applyBorder="1" applyAlignment="1">
      <alignment vertical="center"/>
    </xf>
    <xf numFmtId="0" fontId="0" fillId="4" borderId="5" xfId="0" applyFill="1" applyBorder="1" applyAlignment="1">
      <alignment horizontal="justify" vertical="top"/>
    </xf>
    <xf numFmtId="0" fontId="1" fillId="4" borderId="5" xfId="0" applyFont="1" applyFill="1" applyBorder="1" applyAlignment="1">
      <alignment horizontal="justify" vertical="top"/>
    </xf>
    <xf numFmtId="0" fontId="6" fillId="4" borderId="5" xfId="0" applyFont="1" applyFill="1" applyBorder="1" applyAlignment="1">
      <alignment horizontal="justify" vertical="top"/>
    </xf>
    <xf numFmtId="0" fontId="6" fillId="4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/>
    </xf>
    <xf numFmtId="0" fontId="6" fillId="0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justify"/>
    </xf>
    <xf numFmtId="0" fontId="0" fillId="0" borderId="1" xfId="0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horizontal="justify" vertical="top"/>
    </xf>
    <xf numFmtId="17" fontId="0" fillId="5" borderId="5" xfId="0" applyNumberFormat="1" applyFont="1" applyFill="1" applyBorder="1" applyAlignment="1">
      <alignment horizontal="center" vertical="top"/>
    </xf>
    <xf numFmtId="0" fontId="0" fillId="0" borderId="17" xfId="0" applyFont="1" applyBorder="1" applyAlignment="1">
      <alignment horizontal="justify" vertical="top"/>
    </xf>
    <xf numFmtId="0" fontId="0" fillId="0" borderId="5" xfId="0" applyBorder="1"/>
    <xf numFmtId="0" fontId="0" fillId="0" borderId="9" xfId="0" applyFont="1" applyBorder="1" applyAlignment="1">
      <alignment horizontal="justify" vertical="top"/>
    </xf>
    <xf numFmtId="0" fontId="6" fillId="0" borderId="8" xfId="0" applyFont="1" applyFill="1" applyBorder="1" applyAlignment="1">
      <alignment horizontal="justify" vertical="top"/>
    </xf>
    <xf numFmtId="17" fontId="8" fillId="5" borderId="8" xfId="0" applyNumberFormat="1" applyFont="1" applyFill="1" applyBorder="1" applyAlignment="1">
      <alignment horizontal="center" vertical="top"/>
    </xf>
    <xf numFmtId="0" fontId="0" fillId="0" borderId="8" xfId="0" applyBorder="1"/>
    <xf numFmtId="9" fontId="0" fillId="0" borderId="8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justify" vertical="top"/>
    </xf>
    <xf numFmtId="0" fontId="0" fillId="0" borderId="1" xfId="0" applyFont="1" applyFill="1" applyBorder="1" applyAlignment="1">
      <alignment horizontal="justify" vertical="top"/>
    </xf>
    <xf numFmtId="0" fontId="0" fillId="0" borderId="0" xfId="0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10" fontId="11" fillId="6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top"/>
    </xf>
    <xf numFmtId="164" fontId="11" fillId="6" borderId="1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4" borderId="5" xfId="0" applyFont="1" applyFill="1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5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justify" vertical="top"/>
    </xf>
    <xf numFmtId="0" fontId="4" fillId="0" borderId="9" xfId="0" applyFont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0" fontId="6" fillId="0" borderId="5" xfId="0" applyFont="1" applyBorder="1" applyAlignment="1">
      <alignment horizontal="justify" vertical="top"/>
    </xf>
    <xf numFmtId="0" fontId="6" fillId="0" borderId="9" xfId="0" applyFont="1" applyBorder="1" applyAlignment="1"/>
    <xf numFmtId="0" fontId="6" fillId="0" borderId="8" xfId="0" applyFont="1" applyBorder="1" applyAlignment="1"/>
    <xf numFmtId="17" fontId="7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/>
    </xf>
    <xf numFmtId="0" fontId="2" fillId="0" borderId="8" xfId="0" applyFont="1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4" fillId="0" borderId="11" xfId="0" applyFont="1" applyBorder="1" applyAlignment="1">
      <alignment horizontal="center" vertical="center" textRotation="180"/>
    </xf>
    <xf numFmtId="0" fontId="2" fillId="0" borderId="12" xfId="0" applyFont="1" applyBorder="1" applyAlignment="1">
      <alignment horizontal="center" vertical="center" textRotation="180"/>
    </xf>
    <xf numFmtId="0" fontId="2" fillId="0" borderId="16" xfId="0" applyFont="1" applyBorder="1" applyAlignment="1">
      <alignment horizontal="center" vertical="center" textRotation="18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5" xfId="0" applyFont="1" applyBorder="1" applyAlignment="1">
      <alignment horizontal="justify" vertical="top"/>
    </xf>
    <xf numFmtId="0" fontId="0" fillId="0" borderId="5" xfId="0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horizontal="justify" vertical="top"/>
    </xf>
    <xf numFmtId="0" fontId="0" fillId="0" borderId="1" xfId="0" applyBorder="1" applyAlignment="1">
      <alignment horizontal="justify" vertical="top"/>
    </xf>
    <xf numFmtId="0" fontId="0" fillId="0" borderId="1" xfId="0" applyBorder="1" applyAlignment="1"/>
    <xf numFmtId="0" fontId="2" fillId="0" borderId="1" xfId="0" applyFont="1" applyFill="1" applyBorder="1" applyAlignment="1">
      <alignment horizontal="justify" vertical="top"/>
    </xf>
    <xf numFmtId="0" fontId="2" fillId="0" borderId="9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0" fillId="0" borderId="0" xfId="0" applyFont="1" applyAlignment="1">
      <alignment horizontal="justify" vertical="top"/>
    </xf>
    <xf numFmtId="164" fontId="1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top"/>
    </xf>
    <xf numFmtId="9" fontId="11" fillId="0" borderId="1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9" fontId="11" fillId="6" borderId="1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9" fontId="0" fillId="0" borderId="6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/>
    <xf numFmtId="0" fontId="0" fillId="0" borderId="7" xfId="0" applyBorder="1" applyAlignment="1"/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top"/>
    </xf>
    <xf numFmtId="0" fontId="0" fillId="0" borderId="6" xfId="0" applyBorder="1" applyAlignment="1"/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topLeftCell="A75" workbookViewId="0">
      <selection activeCell="C110" sqref="C110:C112"/>
    </sheetView>
  </sheetViews>
  <sheetFormatPr baseColWidth="10" defaultRowHeight="15" x14ac:dyDescent="0.25"/>
  <cols>
    <col min="1" max="1" width="20.7109375" customWidth="1"/>
    <col min="2" max="2" width="23.140625" customWidth="1"/>
    <col min="3" max="3" width="37.28515625" customWidth="1"/>
    <col min="4" max="4" width="10.42578125" customWidth="1"/>
    <col min="5" max="5" width="9" customWidth="1"/>
    <col min="6" max="6" width="16.28515625" customWidth="1"/>
    <col min="7" max="8" width="18.5703125" hidden="1" customWidth="1"/>
    <col min="9" max="9" width="21.28515625" customWidth="1"/>
    <col min="10" max="10" width="29.28515625" customWidth="1"/>
  </cols>
  <sheetData>
    <row r="1" spans="1:10" ht="18.75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.75" x14ac:dyDescent="0.3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75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5" spans="1:10" ht="24" customHeight="1" x14ac:dyDescent="0.25">
      <c r="A5" s="142" t="s">
        <v>3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0" x14ac:dyDescent="0.25">
      <c r="A6" s="137" t="s">
        <v>4</v>
      </c>
      <c r="B6" s="137"/>
      <c r="C6" s="137"/>
      <c r="D6" s="137"/>
      <c r="E6" s="137"/>
      <c r="F6" s="138"/>
      <c r="G6" s="1"/>
      <c r="H6" s="1"/>
      <c r="I6" s="141" t="s">
        <v>5</v>
      </c>
      <c r="J6" s="141"/>
    </row>
    <row r="7" spans="1:10" x14ac:dyDescent="0.25">
      <c r="A7" s="139"/>
      <c r="B7" s="139"/>
      <c r="C7" s="139"/>
      <c r="D7" s="139"/>
      <c r="E7" s="139"/>
      <c r="F7" s="140"/>
      <c r="G7" s="1"/>
      <c r="H7" s="1"/>
      <c r="I7" s="141"/>
      <c r="J7" s="141"/>
    </row>
    <row r="8" spans="1:10" x14ac:dyDescent="0.25">
      <c r="A8" s="146" t="s">
        <v>6</v>
      </c>
      <c r="B8" s="146" t="s">
        <v>7</v>
      </c>
      <c r="C8" s="146" t="s">
        <v>8</v>
      </c>
      <c r="D8" s="157" t="s">
        <v>9</v>
      </c>
      <c r="E8" s="158"/>
      <c r="F8" s="146" t="s">
        <v>10</v>
      </c>
      <c r="G8" s="146" t="s">
        <v>11</v>
      </c>
      <c r="H8" s="144" t="s">
        <v>12</v>
      </c>
      <c r="I8" s="146" t="s">
        <v>13</v>
      </c>
      <c r="J8" s="146" t="s">
        <v>14</v>
      </c>
    </row>
    <row r="9" spans="1:10" x14ac:dyDescent="0.25">
      <c r="A9" s="147"/>
      <c r="B9" s="147"/>
      <c r="C9" s="147"/>
      <c r="D9" s="2" t="s">
        <v>15</v>
      </c>
      <c r="E9" s="2" t="s">
        <v>16</v>
      </c>
      <c r="F9" s="147"/>
      <c r="G9" s="147"/>
      <c r="H9" s="145"/>
      <c r="I9" s="147"/>
      <c r="J9" s="147"/>
    </row>
    <row r="10" spans="1:10" hidden="1" x14ac:dyDescent="0.25">
      <c r="A10" s="148" t="s">
        <v>17</v>
      </c>
      <c r="B10" s="151" t="s">
        <v>18</v>
      </c>
      <c r="C10" s="151" t="s">
        <v>19</v>
      </c>
      <c r="D10" s="154">
        <v>40909</v>
      </c>
      <c r="E10" s="154">
        <v>44896</v>
      </c>
      <c r="F10" s="151" t="s">
        <v>20</v>
      </c>
    </row>
    <row r="11" spans="1:10" hidden="1" x14ac:dyDescent="0.25">
      <c r="A11" s="149"/>
      <c r="B11" s="152"/>
      <c r="C11" s="152"/>
      <c r="D11" s="155"/>
      <c r="E11" s="155"/>
      <c r="F11" s="152"/>
    </row>
    <row r="12" spans="1:10" hidden="1" x14ac:dyDescent="0.25">
      <c r="A12" s="150"/>
      <c r="B12" s="153"/>
      <c r="C12" s="153"/>
      <c r="D12" s="156"/>
      <c r="E12" s="156"/>
      <c r="F12" s="153"/>
    </row>
    <row r="13" spans="1:10" ht="90" hidden="1" x14ac:dyDescent="0.25">
      <c r="A13" s="3" t="s">
        <v>21</v>
      </c>
      <c r="B13" s="4" t="s">
        <v>22</v>
      </c>
      <c r="C13" s="4" t="s">
        <v>23</v>
      </c>
      <c r="D13" s="5">
        <v>40909</v>
      </c>
      <c r="E13" s="5">
        <v>44896</v>
      </c>
      <c r="F13" s="151" t="s">
        <v>20</v>
      </c>
    </row>
    <row r="14" spans="1:10" ht="90" hidden="1" x14ac:dyDescent="0.25">
      <c r="A14" s="159" t="s">
        <v>21</v>
      </c>
      <c r="B14" s="4" t="s">
        <v>22</v>
      </c>
      <c r="C14" s="4" t="s">
        <v>24</v>
      </c>
      <c r="D14" s="5">
        <v>40909</v>
      </c>
      <c r="E14" s="5">
        <v>44896</v>
      </c>
      <c r="F14" s="152"/>
    </row>
    <row r="15" spans="1:10" ht="60" hidden="1" x14ac:dyDescent="0.25">
      <c r="A15" s="160"/>
      <c r="B15" s="4" t="s">
        <v>22</v>
      </c>
      <c r="C15" s="4" t="s">
        <v>25</v>
      </c>
      <c r="D15" s="5">
        <v>40909</v>
      </c>
      <c r="E15" s="5">
        <v>44896</v>
      </c>
      <c r="F15" s="153"/>
    </row>
    <row r="16" spans="1:10" ht="60" hidden="1" x14ac:dyDescent="0.25">
      <c r="A16" s="161"/>
      <c r="B16" s="4" t="s">
        <v>22</v>
      </c>
      <c r="C16" s="4" t="s">
        <v>26</v>
      </c>
      <c r="D16" s="5">
        <v>40909</v>
      </c>
      <c r="E16" s="5">
        <v>44896</v>
      </c>
      <c r="F16" s="7" t="s">
        <v>27</v>
      </c>
    </row>
    <row r="17" spans="1:10" ht="245.25" customHeight="1" x14ac:dyDescent="0.25">
      <c r="A17" s="159" t="s">
        <v>17</v>
      </c>
      <c r="B17" s="151" t="s">
        <v>28</v>
      </c>
      <c r="C17" s="4" t="s">
        <v>29</v>
      </c>
      <c r="D17" s="8">
        <v>40909</v>
      </c>
      <c r="E17" s="8">
        <v>41061</v>
      </c>
      <c r="F17" s="9" t="s">
        <v>20</v>
      </c>
      <c r="G17" s="163" t="s">
        <v>30</v>
      </c>
      <c r="H17" s="10" t="s">
        <v>31</v>
      </c>
      <c r="I17" s="11">
        <v>0</v>
      </c>
      <c r="J17" s="4" t="s">
        <v>32</v>
      </c>
    </row>
    <row r="18" spans="1:10" ht="105" x14ac:dyDescent="0.25">
      <c r="A18" s="160"/>
      <c r="B18" s="162"/>
      <c r="C18" s="4" t="s">
        <v>33</v>
      </c>
      <c r="D18" s="8">
        <v>40909</v>
      </c>
      <c r="E18" s="8">
        <v>41244</v>
      </c>
      <c r="F18" s="9" t="s">
        <v>20</v>
      </c>
      <c r="G18" s="164"/>
      <c r="H18" s="10" t="s">
        <v>34</v>
      </c>
      <c r="I18" s="11">
        <v>1</v>
      </c>
      <c r="J18" s="27" t="s">
        <v>360</v>
      </c>
    </row>
    <row r="19" spans="1:10" ht="75" hidden="1" x14ac:dyDescent="0.25">
      <c r="A19" s="160"/>
      <c r="B19" s="145"/>
      <c r="C19" s="4" t="s">
        <v>35</v>
      </c>
      <c r="D19" s="8">
        <v>40909</v>
      </c>
      <c r="E19" s="8">
        <v>44896</v>
      </c>
      <c r="F19" s="13" t="s">
        <v>27</v>
      </c>
      <c r="G19" s="164"/>
      <c r="H19" s="10"/>
      <c r="I19" s="14"/>
      <c r="J19" s="12"/>
    </row>
    <row r="20" spans="1:10" ht="75" hidden="1" x14ac:dyDescent="0.25">
      <c r="A20" s="160"/>
      <c r="B20" s="151" t="s">
        <v>36</v>
      </c>
      <c r="C20" s="4" t="s">
        <v>37</v>
      </c>
      <c r="D20" s="8">
        <v>40909</v>
      </c>
      <c r="E20" s="8">
        <v>41609</v>
      </c>
      <c r="F20" s="13" t="s">
        <v>27</v>
      </c>
      <c r="G20" s="164"/>
      <c r="H20" s="10"/>
      <c r="I20" s="14"/>
      <c r="J20" s="12"/>
    </row>
    <row r="21" spans="1:10" ht="60" hidden="1" x14ac:dyDescent="0.25">
      <c r="A21" s="160"/>
      <c r="B21" s="162"/>
      <c r="C21" s="4" t="s">
        <v>38</v>
      </c>
      <c r="D21" s="8">
        <v>40909</v>
      </c>
      <c r="E21" s="8">
        <v>44896</v>
      </c>
      <c r="F21" s="13" t="s">
        <v>27</v>
      </c>
      <c r="G21" s="164"/>
      <c r="H21" s="10"/>
      <c r="I21" s="14"/>
      <c r="J21" s="12"/>
    </row>
    <row r="22" spans="1:10" ht="75" hidden="1" x14ac:dyDescent="0.25">
      <c r="A22" s="160"/>
      <c r="B22" s="162"/>
      <c r="C22" s="4" t="s">
        <v>39</v>
      </c>
      <c r="D22" s="8">
        <v>40909</v>
      </c>
      <c r="E22" s="8">
        <v>44896</v>
      </c>
      <c r="F22" s="13" t="s">
        <v>27</v>
      </c>
      <c r="G22" s="164"/>
      <c r="H22" s="10"/>
      <c r="I22" s="14"/>
      <c r="J22" s="12"/>
    </row>
    <row r="23" spans="1:10" ht="45" hidden="1" x14ac:dyDescent="0.25">
      <c r="A23" s="160"/>
      <c r="B23" s="162"/>
      <c r="C23" s="4" t="s">
        <v>40</v>
      </c>
      <c r="D23" s="8">
        <v>40909</v>
      </c>
      <c r="E23" s="8">
        <v>44896</v>
      </c>
      <c r="F23" s="13" t="s">
        <v>27</v>
      </c>
      <c r="G23" s="164"/>
      <c r="H23" s="10"/>
      <c r="I23" s="14"/>
      <c r="J23" s="12"/>
    </row>
    <row r="24" spans="1:10" ht="90" hidden="1" x14ac:dyDescent="0.25">
      <c r="A24" s="160"/>
      <c r="B24" s="145"/>
      <c r="C24" s="4" t="s">
        <v>41</v>
      </c>
      <c r="D24" s="8">
        <v>40909</v>
      </c>
      <c r="E24" s="8">
        <v>44896</v>
      </c>
      <c r="F24" s="13" t="s">
        <v>27</v>
      </c>
      <c r="G24" s="164"/>
      <c r="H24" s="10"/>
      <c r="I24" s="14"/>
      <c r="J24" s="12"/>
    </row>
    <row r="25" spans="1:10" ht="60" hidden="1" x14ac:dyDescent="0.25">
      <c r="A25" s="160"/>
      <c r="B25" s="151" t="s">
        <v>42</v>
      </c>
      <c r="C25" s="4" t="s">
        <v>43</v>
      </c>
      <c r="D25" s="8">
        <v>40909</v>
      </c>
      <c r="E25" s="8">
        <v>44896</v>
      </c>
      <c r="F25" s="13" t="s">
        <v>27</v>
      </c>
      <c r="G25" s="164"/>
      <c r="H25" s="10"/>
      <c r="I25" s="14"/>
      <c r="J25" s="12"/>
    </row>
    <row r="26" spans="1:10" ht="90" hidden="1" x14ac:dyDescent="0.25">
      <c r="A26" s="161"/>
      <c r="B26" s="145"/>
      <c r="C26" s="4" t="s">
        <v>44</v>
      </c>
      <c r="D26" s="8">
        <v>40909</v>
      </c>
      <c r="E26" s="8">
        <v>44896</v>
      </c>
      <c r="F26" s="13" t="s">
        <v>27</v>
      </c>
      <c r="G26" s="164"/>
      <c r="H26" s="10"/>
      <c r="I26" s="14"/>
      <c r="J26" s="12"/>
    </row>
    <row r="27" spans="1:10" x14ac:dyDescent="0.25">
      <c r="A27" s="166"/>
      <c r="B27" s="166"/>
      <c r="C27" s="166"/>
      <c r="D27" s="166"/>
      <c r="E27" s="166"/>
      <c r="F27" s="167"/>
      <c r="G27" s="164"/>
      <c r="H27" s="10"/>
      <c r="I27" s="15"/>
      <c r="J27" s="16"/>
    </row>
    <row r="28" spans="1:10" ht="120" x14ac:dyDescent="0.25">
      <c r="A28" s="17" t="s">
        <v>21</v>
      </c>
      <c r="B28" s="10" t="s">
        <v>45</v>
      </c>
      <c r="C28" s="10" t="s">
        <v>46</v>
      </c>
      <c r="D28" s="18">
        <v>40909</v>
      </c>
      <c r="E28" s="18">
        <v>44896</v>
      </c>
      <c r="F28" s="9" t="s">
        <v>20</v>
      </c>
      <c r="G28" s="164"/>
      <c r="H28" s="10" t="s">
        <v>47</v>
      </c>
      <c r="I28" s="19">
        <v>1</v>
      </c>
      <c r="J28" s="12"/>
    </row>
    <row r="29" spans="1:10" ht="90" x14ac:dyDescent="0.25">
      <c r="A29" s="17" t="s">
        <v>21</v>
      </c>
      <c r="B29" s="10" t="s">
        <v>48</v>
      </c>
      <c r="C29" s="10" t="s">
        <v>49</v>
      </c>
      <c r="D29" s="20">
        <v>40909</v>
      </c>
      <c r="E29" s="20">
        <v>43070</v>
      </c>
      <c r="F29" s="21" t="s">
        <v>20</v>
      </c>
      <c r="G29" s="164"/>
      <c r="H29" s="10"/>
      <c r="I29" s="19">
        <v>1</v>
      </c>
      <c r="J29" s="12"/>
    </row>
    <row r="30" spans="1:10" ht="45" hidden="1" x14ac:dyDescent="0.25">
      <c r="A30" s="17" t="s">
        <v>50</v>
      </c>
      <c r="B30" s="10" t="s">
        <v>48</v>
      </c>
      <c r="C30" s="10" t="s">
        <v>51</v>
      </c>
      <c r="D30" s="20">
        <v>40909</v>
      </c>
      <c r="E30" s="20">
        <v>44896</v>
      </c>
      <c r="F30" s="21" t="s">
        <v>20</v>
      </c>
      <c r="G30" s="164"/>
      <c r="H30" s="10"/>
      <c r="I30" s="14"/>
      <c r="J30" s="12"/>
    </row>
    <row r="31" spans="1:10" ht="195" x14ac:dyDescent="0.25">
      <c r="A31" s="168" t="s">
        <v>21</v>
      </c>
      <c r="B31" s="169" t="s">
        <v>45</v>
      </c>
      <c r="C31" s="10" t="s">
        <v>52</v>
      </c>
      <c r="D31" s="22">
        <v>40909</v>
      </c>
      <c r="E31" s="22">
        <v>44896</v>
      </c>
      <c r="F31" s="21" t="s">
        <v>53</v>
      </c>
      <c r="G31" s="164"/>
      <c r="H31" s="10" t="s">
        <v>54</v>
      </c>
      <c r="I31" s="19">
        <v>1</v>
      </c>
      <c r="J31" s="12"/>
    </row>
    <row r="32" spans="1:10" ht="45" hidden="1" x14ac:dyDescent="0.25">
      <c r="A32" s="162"/>
      <c r="B32" s="162"/>
      <c r="C32" s="10" t="s">
        <v>55</v>
      </c>
      <c r="D32" s="23">
        <v>40909</v>
      </c>
      <c r="E32" s="23">
        <v>44896</v>
      </c>
      <c r="F32" s="9" t="s">
        <v>20</v>
      </c>
      <c r="G32" s="164"/>
      <c r="H32" s="10"/>
      <c r="I32" s="14"/>
      <c r="J32" s="12"/>
    </row>
    <row r="33" spans="1:10" ht="34.5" customHeight="1" x14ac:dyDescent="0.25">
      <c r="A33" s="162"/>
      <c r="B33" s="145"/>
      <c r="C33" s="10" t="s">
        <v>56</v>
      </c>
      <c r="D33" s="23">
        <v>40909</v>
      </c>
      <c r="E33" s="23">
        <v>44896</v>
      </c>
      <c r="F33" s="24" t="s">
        <v>20</v>
      </c>
      <c r="G33" s="164"/>
      <c r="H33" s="10"/>
      <c r="I33" s="19">
        <v>1</v>
      </c>
      <c r="J33" s="12"/>
    </row>
    <row r="34" spans="1:10" ht="60" hidden="1" x14ac:dyDescent="0.25">
      <c r="A34" s="162"/>
      <c r="B34" s="169" t="s">
        <v>57</v>
      </c>
      <c r="C34" s="10" t="s">
        <v>58</v>
      </c>
      <c r="D34" s="23">
        <v>40909</v>
      </c>
      <c r="E34" s="23">
        <v>44896</v>
      </c>
      <c r="F34" s="9" t="s">
        <v>59</v>
      </c>
      <c r="G34" s="164"/>
      <c r="H34" s="10"/>
      <c r="I34" s="14"/>
      <c r="J34" s="12"/>
    </row>
    <row r="35" spans="1:10" ht="30" hidden="1" x14ac:dyDescent="0.25">
      <c r="A35" s="162"/>
      <c r="B35" s="162"/>
      <c r="C35" s="10" t="s">
        <v>60</v>
      </c>
      <c r="D35" s="23">
        <v>40909</v>
      </c>
      <c r="E35" s="23">
        <v>44896</v>
      </c>
      <c r="F35" s="9" t="s">
        <v>59</v>
      </c>
      <c r="G35" s="164"/>
      <c r="H35" s="10"/>
      <c r="I35" s="14"/>
      <c r="J35" s="12"/>
    </row>
    <row r="36" spans="1:10" ht="60" x14ac:dyDescent="0.25">
      <c r="A36" s="162"/>
      <c r="B36" s="162"/>
      <c r="C36" s="10" t="s">
        <v>61</v>
      </c>
      <c r="D36" s="23">
        <v>40909</v>
      </c>
      <c r="E36" s="23">
        <v>44896</v>
      </c>
      <c r="F36" s="9" t="s">
        <v>59</v>
      </c>
      <c r="G36" s="164"/>
      <c r="H36" s="10"/>
      <c r="I36" s="11">
        <v>1</v>
      </c>
      <c r="J36" s="12"/>
    </row>
    <row r="37" spans="1:10" ht="60" hidden="1" x14ac:dyDescent="0.25">
      <c r="A37" s="162"/>
      <c r="B37" s="162"/>
      <c r="C37" s="10" t="s">
        <v>62</v>
      </c>
      <c r="D37" s="23">
        <v>40909</v>
      </c>
      <c r="E37" s="23">
        <v>44896</v>
      </c>
      <c r="F37" s="9" t="s">
        <v>59</v>
      </c>
      <c r="G37" s="164"/>
      <c r="H37" s="10"/>
      <c r="I37" s="14"/>
      <c r="J37" s="12"/>
    </row>
    <row r="38" spans="1:10" ht="45" hidden="1" x14ac:dyDescent="0.25">
      <c r="A38" s="145"/>
      <c r="B38" s="145"/>
      <c r="C38" s="10" t="s">
        <v>63</v>
      </c>
      <c r="D38" s="23">
        <v>40909</v>
      </c>
      <c r="E38" s="23">
        <v>44896</v>
      </c>
      <c r="F38" s="9" t="s">
        <v>59</v>
      </c>
      <c r="G38" s="164"/>
      <c r="H38" s="10"/>
      <c r="I38" s="14"/>
      <c r="J38" s="12"/>
    </row>
    <row r="39" spans="1:10" ht="90" x14ac:dyDescent="0.25">
      <c r="A39" s="25"/>
      <c r="B39" s="25"/>
      <c r="C39" s="44" t="s">
        <v>64</v>
      </c>
      <c r="D39" s="23">
        <v>40909</v>
      </c>
      <c r="E39" s="23">
        <v>42705</v>
      </c>
      <c r="F39" s="9" t="s">
        <v>59</v>
      </c>
      <c r="G39" s="164"/>
      <c r="H39" s="10"/>
      <c r="I39" s="19">
        <v>0.89</v>
      </c>
      <c r="J39" s="12" t="s">
        <v>65</v>
      </c>
    </row>
    <row r="40" spans="1:10" ht="75" x14ac:dyDescent="0.25">
      <c r="A40" s="25"/>
      <c r="B40" s="25"/>
      <c r="C40" s="41" t="s">
        <v>66</v>
      </c>
      <c r="D40" s="23">
        <v>40909</v>
      </c>
      <c r="E40" s="23">
        <v>42705</v>
      </c>
      <c r="F40" s="9" t="s">
        <v>59</v>
      </c>
      <c r="G40" s="164"/>
      <c r="H40" s="10"/>
      <c r="I40" s="19">
        <v>1</v>
      </c>
      <c r="J40" s="12"/>
    </row>
    <row r="41" spans="1:10" x14ac:dyDescent="0.25">
      <c r="A41" s="166"/>
      <c r="B41" s="166"/>
      <c r="C41" s="166"/>
      <c r="D41" s="166"/>
      <c r="E41" s="166"/>
      <c r="F41" s="167"/>
      <c r="G41" s="164"/>
      <c r="H41" s="10"/>
      <c r="I41" s="15"/>
      <c r="J41" s="16"/>
    </row>
    <row r="42" spans="1:10" ht="90" thickBot="1" x14ac:dyDescent="0.3">
      <c r="A42" s="170" t="s">
        <v>67</v>
      </c>
      <c r="B42" s="169" t="s">
        <v>68</v>
      </c>
      <c r="C42" s="10" t="s">
        <v>69</v>
      </c>
      <c r="D42" s="23">
        <v>40909</v>
      </c>
      <c r="E42" s="23">
        <v>44896</v>
      </c>
      <c r="F42" s="21" t="s">
        <v>70</v>
      </c>
      <c r="G42" s="164"/>
      <c r="H42" s="10"/>
      <c r="I42" s="19">
        <v>0.5</v>
      </c>
      <c r="J42" s="28" t="s">
        <v>71</v>
      </c>
    </row>
    <row r="43" spans="1:10" ht="60" hidden="1" x14ac:dyDescent="0.25">
      <c r="A43" s="171"/>
      <c r="B43" s="162"/>
      <c r="C43" s="10" t="s">
        <v>72</v>
      </c>
      <c r="D43" s="23">
        <v>40909</v>
      </c>
      <c r="E43" s="23">
        <v>44896</v>
      </c>
      <c r="F43" s="21" t="s">
        <v>70</v>
      </c>
      <c r="G43" s="164"/>
      <c r="H43" s="10"/>
      <c r="I43" s="32"/>
      <c r="J43" s="12"/>
    </row>
    <row r="44" spans="1:10" ht="75" hidden="1" x14ac:dyDescent="0.25">
      <c r="A44" s="171"/>
      <c r="B44" s="162"/>
      <c r="C44" s="10" t="s">
        <v>73</v>
      </c>
      <c r="D44" s="23">
        <v>40909</v>
      </c>
      <c r="E44" s="23">
        <v>44896</v>
      </c>
      <c r="F44" s="21" t="s">
        <v>70</v>
      </c>
      <c r="G44" s="164"/>
      <c r="H44" s="10"/>
      <c r="I44" s="32"/>
      <c r="J44" s="12"/>
    </row>
    <row r="45" spans="1:10" ht="60" x14ac:dyDescent="0.25">
      <c r="A45" s="171"/>
      <c r="B45" s="162"/>
      <c r="C45" s="10" t="s">
        <v>74</v>
      </c>
      <c r="D45" s="23">
        <v>40909</v>
      </c>
      <c r="E45" s="23" t="s">
        <v>75</v>
      </c>
      <c r="F45" s="21" t="s">
        <v>70</v>
      </c>
      <c r="G45" s="164"/>
      <c r="H45" s="10" t="s">
        <v>76</v>
      </c>
      <c r="I45" s="19">
        <v>1</v>
      </c>
      <c r="J45" s="12"/>
    </row>
    <row r="46" spans="1:10" ht="105.75" thickBot="1" x14ac:dyDescent="0.3">
      <c r="A46" s="171"/>
      <c r="B46" s="145"/>
      <c r="C46" s="10" t="s">
        <v>77</v>
      </c>
      <c r="D46" s="23">
        <v>40909</v>
      </c>
      <c r="E46" s="23" t="s">
        <v>75</v>
      </c>
      <c r="F46" s="21" t="s">
        <v>70</v>
      </c>
      <c r="G46" s="164"/>
      <c r="H46" s="10" t="s">
        <v>78</v>
      </c>
      <c r="I46" s="19">
        <v>0</v>
      </c>
      <c r="J46" s="28" t="s">
        <v>79</v>
      </c>
    </row>
    <row r="47" spans="1:10" ht="45" hidden="1" x14ac:dyDescent="0.25">
      <c r="A47" s="171"/>
      <c r="B47" s="169" t="s">
        <v>80</v>
      </c>
      <c r="C47" s="10" t="s">
        <v>81</v>
      </c>
      <c r="D47" s="23">
        <v>41061</v>
      </c>
      <c r="E47" s="23">
        <v>41487</v>
      </c>
      <c r="F47" s="21" t="s">
        <v>70</v>
      </c>
      <c r="G47" s="164"/>
      <c r="H47" s="10"/>
      <c r="I47" s="14"/>
      <c r="J47" s="12"/>
    </row>
    <row r="48" spans="1:10" ht="45" hidden="1" x14ac:dyDescent="0.25">
      <c r="A48" s="171"/>
      <c r="B48" s="162"/>
      <c r="C48" s="10" t="s">
        <v>82</v>
      </c>
      <c r="D48" s="23">
        <v>41061</v>
      </c>
      <c r="E48" s="23">
        <v>41487</v>
      </c>
      <c r="F48" s="21" t="s">
        <v>70</v>
      </c>
      <c r="G48" s="164"/>
      <c r="H48" s="10"/>
      <c r="I48" s="14"/>
      <c r="J48" s="12"/>
    </row>
    <row r="49" spans="1:10" ht="45" hidden="1" x14ac:dyDescent="0.25">
      <c r="A49" s="171"/>
      <c r="B49" s="145"/>
      <c r="C49" s="10" t="s">
        <v>83</v>
      </c>
      <c r="D49" s="23">
        <v>41061</v>
      </c>
      <c r="E49" s="23">
        <v>41609</v>
      </c>
      <c r="F49" s="21" t="s">
        <v>70</v>
      </c>
      <c r="G49" s="164"/>
      <c r="H49" s="10"/>
      <c r="I49" s="14"/>
      <c r="J49" s="12"/>
    </row>
    <row r="50" spans="1:10" ht="60" hidden="1" x14ac:dyDescent="0.25">
      <c r="A50" s="171"/>
      <c r="B50" s="172" t="s">
        <v>84</v>
      </c>
      <c r="C50" s="10" t="s">
        <v>85</v>
      </c>
      <c r="D50" s="23">
        <v>41275</v>
      </c>
      <c r="E50" s="23">
        <v>44896</v>
      </c>
      <c r="F50" s="21" t="s">
        <v>86</v>
      </c>
      <c r="G50" s="164"/>
      <c r="H50" s="10"/>
      <c r="I50" s="32"/>
      <c r="J50" s="12"/>
    </row>
    <row r="51" spans="1:10" ht="153.75" thickBot="1" x14ac:dyDescent="0.3">
      <c r="A51" s="171"/>
      <c r="B51" s="173"/>
      <c r="C51" s="10" t="s">
        <v>87</v>
      </c>
      <c r="D51" s="23">
        <v>41275</v>
      </c>
      <c r="E51" s="23">
        <v>41244</v>
      </c>
      <c r="F51" s="21" t="s">
        <v>86</v>
      </c>
      <c r="G51" s="164"/>
      <c r="H51" s="10"/>
      <c r="I51" s="19">
        <v>0.75</v>
      </c>
      <c r="J51" s="28" t="s">
        <v>88</v>
      </c>
    </row>
    <row r="52" spans="1:10" ht="60" hidden="1" x14ac:dyDescent="0.25">
      <c r="A52" s="171"/>
      <c r="B52" s="173"/>
      <c r="C52" s="10" t="s">
        <v>89</v>
      </c>
      <c r="D52" s="23">
        <v>41275</v>
      </c>
      <c r="E52" s="23">
        <v>44896</v>
      </c>
      <c r="F52" s="21" t="s">
        <v>86</v>
      </c>
      <c r="G52" s="164"/>
      <c r="H52" s="10"/>
      <c r="I52" s="14"/>
      <c r="J52" s="12"/>
    </row>
    <row r="53" spans="1:10" ht="150.75" thickBot="1" x14ac:dyDescent="0.3">
      <c r="A53" s="171"/>
      <c r="B53" s="172" t="s">
        <v>90</v>
      </c>
      <c r="C53" s="10" t="s">
        <v>91</v>
      </c>
      <c r="D53" s="23">
        <v>41275</v>
      </c>
      <c r="E53" s="23">
        <v>43070</v>
      </c>
      <c r="F53" s="21" t="s">
        <v>92</v>
      </c>
      <c r="G53" s="164"/>
      <c r="H53" s="10" t="s">
        <v>93</v>
      </c>
      <c r="I53" s="19">
        <v>0.75</v>
      </c>
      <c r="J53" s="28" t="s">
        <v>94</v>
      </c>
    </row>
    <row r="54" spans="1:10" ht="45" hidden="1" x14ac:dyDescent="0.25">
      <c r="A54" s="171"/>
      <c r="B54" s="173"/>
      <c r="C54" s="10" t="s">
        <v>95</v>
      </c>
      <c r="D54" s="23">
        <v>41275</v>
      </c>
      <c r="E54" s="23">
        <v>43070</v>
      </c>
      <c r="F54" s="21" t="s">
        <v>92</v>
      </c>
      <c r="G54" s="164"/>
      <c r="H54" s="10"/>
      <c r="I54" s="14"/>
      <c r="J54" s="12"/>
    </row>
    <row r="55" spans="1:10" ht="75.75" thickBot="1" x14ac:dyDescent="0.3">
      <c r="A55" s="171"/>
      <c r="B55" s="173"/>
      <c r="C55" s="10" t="s">
        <v>96</v>
      </c>
      <c r="D55" s="23">
        <v>41275</v>
      </c>
      <c r="E55" s="23">
        <v>43070</v>
      </c>
      <c r="F55" s="21" t="s">
        <v>92</v>
      </c>
      <c r="G55" s="164"/>
      <c r="H55" s="10"/>
      <c r="I55" s="11">
        <v>0.75</v>
      </c>
      <c r="J55" s="28" t="s">
        <v>97</v>
      </c>
    </row>
    <row r="56" spans="1:10" ht="45" hidden="1" x14ac:dyDescent="0.25">
      <c r="A56" s="171"/>
      <c r="B56" s="173"/>
      <c r="C56" s="10" t="s">
        <v>98</v>
      </c>
      <c r="D56" s="23">
        <v>41275</v>
      </c>
      <c r="E56" s="23">
        <v>43070</v>
      </c>
      <c r="F56" s="9" t="s">
        <v>92</v>
      </c>
      <c r="G56" s="164"/>
      <c r="H56" s="10"/>
      <c r="I56" s="14"/>
      <c r="J56" s="12"/>
    </row>
    <row r="57" spans="1:10" ht="165" x14ac:dyDescent="0.25">
      <c r="A57" s="171"/>
      <c r="B57" s="10" t="s">
        <v>99</v>
      </c>
      <c r="C57" s="10" t="s">
        <v>100</v>
      </c>
      <c r="D57" s="23">
        <v>40909</v>
      </c>
      <c r="E57" s="23">
        <v>44896</v>
      </c>
      <c r="F57" s="9" t="s">
        <v>92</v>
      </c>
      <c r="G57" s="164"/>
      <c r="H57" s="10" t="s">
        <v>101</v>
      </c>
      <c r="I57" s="19">
        <v>1</v>
      </c>
      <c r="J57" s="12"/>
    </row>
    <row r="58" spans="1:10" ht="60" x14ac:dyDescent="0.25">
      <c r="A58" s="29"/>
      <c r="B58" s="10"/>
      <c r="C58" s="44" t="s">
        <v>102</v>
      </c>
      <c r="D58" s="23">
        <v>40909</v>
      </c>
      <c r="E58" s="23">
        <v>42705</v>
      </c>
      <c r="F58" s="9" t="s">
        <v>103</v>
      </c>
      <c r="G58" s="164"/>
      <c r="H58" s="10"/>
      <c r="I58" s="19">
        <v>0.91</v>
      </c>
      <c r="J58" s="12" t="s">
        <v>65</v>
      </c>
    </row>
    <row r="59" spans="1:10" x14ac:dyDescent="0.25">
      <c r="A59" s="166"/>
      <c r="B59" s="166"/>
      <c r="C59" s="166"/>
      <c r="D59" s="166"/>
      <c r="E59" s="166"/>
      <c r="F59" s="167"/>
      <c r="G59" s="164"/>
      <c r="H59" s="10"/>
      <c r="I59" s="15"/>
      <c r="J59" s="16"/>
    </row>
    <row r="60" spans="1:10" ht="60" hidden="1" x14ac:dyDescent="0.25">
      <c r="A60" s="168" t="s">
        <v>104</v>
      </c>
      <c r="B60" s="169" t="s">
        <v>105</v>
      </c>
      <c r="C60" s="10" t="s">
        <v>106</v>
      </c>
      <c r="D60" s="23">
        <v>40909</v>
      </c>
      <c r="E60" s="23">
        <v>41609</v>
      </c>
      <c r="F60" s="30" t="s">
        <v>107</v>
      </c>
      <c r="G60" s="164"/>
      <c r="H60" s="10"/>
      <c r="I60" s="14"/>
      <c r="J60" s="12"/>
    </row>
    <row r="61" spans="1:10" ht="45" x14ac:dyDescent="0.25">
      <c r="A61" s="162"/>
      <c r="B61" s="162"/>
      <c r="C61" s="10" t="s">
        <v>108</v>
      </c>
      <c r="D61" s="23">
        <v>40909</v>
      </c>
      <c r="E61" s="23">
        <v>44896</v>
      </c>
      <c r="F61" s="30" t="s">
        <v>107</v>
      </c>
      <c r="G61" s="164"/>
      <c r="H61" s="10"/>
      <c r="I61" s="19">
        <v>1</v>
      </c>
      <c r="J61" s="12"/>
    </row>
    <row r="62" spans="1:10" ht="60" hidden="1" x14ac:dyDescent="0.25">
      <c r="A62" s="162"/>
      <c r="B62" s="162"/>
      <c r="C62" s="10" t="s">
        <v>109</v>
      </c>
      <c r="D62" s="23">
        <v>41275</v>
      </c>
      <c r="E62" s="23">
        <v>44896</v>
      </c>
      <c r="F62" s="30" t="s">
        <v>107</v>
      </c>
      <c r="G62" s="164"/>
      <c r="H62" s="10"/>
      <c r="I62" s="14"/>
      <c r="J62" s="12"/>
    </row>
    <row r="63" spans="1:10" ht="45" x14ac:dyDescent="0.25">
      <c r="A63" s="145"/>
      <c r="B63" s="145"/>
      <c r="C63" s="10" t="s">
        <v>110</v>
      </c>
      <c r="D63" s="23">
        <v>40909</v>
      </c>
      <c r="E63" s="23">
        <v>44896</v>
      </c>
      <c r="F63" s="30" t="s">
        <v>107</v>
      </c>
      <c r="G63" s="164"/>
      <c r="H63" s="10"/>
      <c r="I63" s="19">
        <v>1</v>
      </c>
      <c r="J63" s="12"/>
    </row>
    <row r="64" spans="1:10" hidden="1" x14ac:dyDescent="0.25">
      <c r="A64" s="12"/>
      <c r="B64" s="12"/>
      <c r="C64" s="12"/>
      <c r="D64" s="12"/>
      <c r="E64" s="12"/>
      <c r="F64" s="31"/>
      <c r="G64" s="164"/>
      <c r="H64" s="10"/>
      <c r="I64" s="32"/>
      <c r="J64" s="33"/>
    </row>
    <row r="65" spans="1:10" ht="60" hidden="1" x14ac:dyDescent="0.25">
      <c r="A65" s="169" t="s">
        <v>104</v>
      </c>
      <c r="B65" s="169" t="s">
        <v>111</v>
      </c>
      <c r="C65" s="10" t="s">
        <v>112</v>
      </c>
      <c r="D65" s="23">
        <v>40909</v>
      </c>
      <c r="E65" s="23">
        <v>44896</v>
      </c>
      <c r="F65" s="30" t="s">
        <v>107</v>
      </c>
      <c r="G65" s="164"/>
      <c r="H65" s="10"/>
      <c r="I65" s="14"/>
      <c r="J65" s="12"/>
    </row>
    <row r="66" spans="1:10" ht="90" hidden="1" x14ac:dyDescent="0.25">
      <c r="A66" s="162"/>
      <c r="B66" s="162"/>
      <c r="C66" s="10" t="s">
        <v>113</v>
      </c>
      <c r="D66" s="23">
        <v>40909</v>
      </c>
      <c r="E66" s="23">
        <v>44896</v>
      </c>
      <c r="F66" s="30" t="s">
        <v>107</v>
      </c>
      <c r="G66" s="164"/>
      <c r="H66" s="10"/>
      <c r="I66" s="14"/>
      <c r="J66" s="12"/>
    </row>
    <row r="67" spans="1:10" ht="90" hidden="1" x14ac:dyDescent="0.25">
      <c r="A67" s="145"/>
      <c r="B67" s="145"/>
      <c r="C67" s="10" t="s">
        <v>114</v>
      </c>
      <c r="D67" s="23">
        <v>40909</v>
      </c>
      <c r="E67" s="23">
        <v>44896</v>
      </c>
      <c r="F67" s="30" t="s">
        <v>107</v>
      </c>
      <c r="G67" s="164"/>
      <c r="H67" s="10"/>
      <c r="I67" s="14"/>
      <c r="J67" s="12"/>
    </row>
    <row r="68" spans="1:10" ht="90" hidden="1" x14ac:dyDescent="0.25">
      <c r="A68" s="17" t="s">
        <v>115</v>
      </c>
      <c r="B68" s="10" t="s">
        <v>116</v>
      </c>
      <c r="C68" s="10" t="s">
        <v>117</v>
      </c>
      <c r="D68" s="23">
        <v>40909</v>
      </c>
      <c r="E68" s="23">
        <v>44896</v>
      </c>
      <c r="F68" s="30" t="s">
        <v>107</v>
      </c>
      <c r="G68" s="164"/>
      <c r="H68" s="10"/>
      <c r="I68" s="14"/>
      <c r="J68" s="12"/>
    </row>
    <row r="69" spans="1:10" ht="120" x14ac:dyDescent="0.25">
      <c r="A69" s="17" t="s">
        <v>115</v>
      </c>
      <c r="B69" s="10" t="s">
        <v>116</v>
      </c>
      <c r="C69" s="10" t="s">
        <v>118</v>
      </c>
      <c r="D69" s="23">
        <v>40909</v>
      </c>
      <c r="E69" s="23">
        <v>44896</v>
      </c>
      <c r="F69" s="30" t="s">
        <v>107</v>
      </c>
      <c r="G69" s="164"/>
      <c r="H69" s="10"/>
      <c r="I69" s="19">
        <v>1</v>
      </c>
      <c r="J69" s="34" t="s">
        <v>119</v>
      </c>
    </row>
    <row r="70" spans="1:10" ht="90" hidden="1" x14ac:dyDescent="0.25">
      <c r="A70" s="17" t="s">
        <v>115</v>
      </c>
      <c r="B70" s="10" t="s">
        <v>116</v>
      </c>
      <c r="C70" s="10" t="s">
        <v>120</v>
      </c>
      <c r="D70" s="23">
        <v>40909</v>
      </c>
      <c r="E70" s="23">
        <v>44896</v>
      </c>
      <c r="F70" s="30" t="s">
        <v>107</v>
      </c>
      <c r="G70" s="164"/>
      <c r="H70" s="10"/>
      <c r="I70" s="14"/>
      <c r="J70" s="12"/>
    </row>
    <row r="71" spans="1:10" ht="120" hidden="1" x14ac:dyDescent="0.25">
      <c r="A71" s="17" t="s">
        <v>115</v>
      </c>
      <c r="B71" s="10" t="s">
        <v>121</v>
      </c>
      <c r="C71" s="10" t="s">
        <v>122</v>
      </c>
      <c r="D71" s="23">
        <v>40909</v>
      </c>
      <c r="E71" s="23">
        <v>44896</v>
      </c>
      <c r="F71" s="35" t="s">
        <v>123</v>
      </c>
      <c r="G71" s="164"/>
      <c r="H71" s="10"/>
      <c r="I71" s="14"/>
      <c r="J71" s="12"/>
    </row>
    <row r="72" spans="1:10" ht="120" hidden="1" x14ac:dyDescent="0.25">
      <c r="A72" s="17" t="s">
        <v>115</v>
      </c>
      <c r="B72" s="10" t="s">
        <v>121</v>
      </c>
      <c r="C72" s="10" t="s">
        <v>124</v>
      </c>
      <c r="D72" s="23">
        <v>40909</v>
      </c>
      <c r="E72" s="23">
        <v>44896</v>
      </c>
      <c r="F72" s="35" t="s">
        <v>123</v>
      </c>
      <c r="G72" s="164"/>
      <c r="H72" s="10"/>
      <c r="I72" s="14"/>
      <c r="J72" s="12"/>
    </row>
    <row r="73" spans="1:10" ht="120" hidden="1" x14ac:dyDescent="0.25">
      <c r="A73" s="17" t="s">
        <v>115</v>
      </c>
      <c r="B73" s="10" t="s">
        <v>121</v>
      </c>
      <c r="C73" s="10" t="s">
        <v>125</v>
      </c>
      <c r="D73" s="23">
        <v>40909</v>
      </c>
      <c r="E73" s="23">
        <v>44896</v>
      </c>
      <c r="F73" s="35" t="s">
        <v>123</v>
      </c>
      <c r="G73" s="164"/>
      <c r="H73" s="10"/>
      <c r="I73" s="14"/>
      <c r="J73" s="12"/>
    </row>
    <row r="74" spans="1:10" ht="60" x14ac:dyDescent="0.25">
      <c r="A74" s="17"/>
      <c r="B74" s="10"/>
      <c r="C74" s="44" t="s">
        <v>126</v>
      </c>
      <c r="D74" s="23">
        <v>40909</v>
      </c>
      <c r="E74" s="23">
        <v>42705</v>
      </c>
      <c r="F74" s="30" t="s">
        <v>107</v>
      </c>
      <c r="G74" s="164"/>
      <c r="H74" s="10"/>
      <c r="I74" s="19">
        <v>0.87</v>
      </c>
      <c r="J74" s="34" t="s">
        <v>127</v>
      </c>
    </row>
    <row r="75" spans="1:10" x14ac:dyDescent="0.25">
      <c r="A75" s="166"/>
      <c r="B75" s="166"/>
      <c r="C75" s="166"/>
      <c r="D75" s="166"/>
      <c r="E75" s="166"/>
      <c r="F75" s="167"/>
      <c r="G75" s="164"/>
      <c r="H75" s="10"/>
      <c r="I75" s="166"/>
      <c r="J75" s="166"/>
    </row>
    <row r="76" spans="1:10" ht="60" hidden="1" x14ac:dyDescent="0.25">
      <c r="A76" s="168" t="s">
        <v>128</v>
      </c>
      <c r="B76" s="169" t="s">
        <v>129</v>
      </c>
      <c r="C76" s="10" t="s">
        <v>130</v>
      </c>
      <c r="D76" s="18">
        <v>40909</v>
      </c>
      <c r="E76" s="18">
        <v>42339</v>
      </c>
      <c r="F76" s="21" t="s">
        <v>131</v>
      </c>
      <c r="G76" s="164"/>
      <c r="H76" s="10"/>
      <c r="I76" s="14"/>
      <c r="J76" s="12"/>
    </row>
    <row r="77" spans="1:10" ht="60" hidden="1" x14ac:dyDescent="0.25">
      <c r="A77" s="162"/>
      <c r="B77" s="162"/>
      <c r="C77" s="10" t="s">
        <v>132</v>
      </c>
      <c r="D77" s="23">
        <v>40909</v>
      </c>
      <c r="E77" s="23">
        <v>42339</v>
      </c>
      <c r="F77" s="21" t="s">
        <v>131</v>
      </c>
      <c r="G77" s="164"/>
      <c r="H77" s="10"/>
      <c r="I77" s="14"/>
      <c r="J77" s="12"/>
    </row>
    <row r="78" spans="1:10" ht="60" hidden="1" x14ac:dyDescent="0.25">
      <c r="A78" s="145"/>
      <c r="B78" s="145"/>
      <c r="C78" s="10" t="s">
        <v>133</v>
      </c>
      <c r="D78" s="23">
        <v>40909</v>
      </c>
      <c r="E78" s="23">
        <v>42339</v>
      </c>
      <c r="F78" s="36" t="s">
        <v>131</v>
      </c>
      <c r="G78" s="164"/>
      <c r="H78" s="10"/>
      <c r="I78" s="14"/>
      <c r="J78" s="12"/>
    </row>
    <row r="79" spans="1:10" ht="90" hidden="1" x14ac:dyDescent="0.25">
      <c r="A79" s="168" t="s">
        <v>128</v>
      </c>
      <c r="B79" s="169" t="s">
        <v>134</v>
      </c>
      <c r="C79" s="10" t="s">
        <v>135</v>
      </c>
      <c r="D79" s="23">
        <v>40909</v>
      </c>
      <c r="E79" s="23">
        <v>44896</v>
      </c>
      <c r="F79" s="21" t="s">
        <v>136</v>
      </c>
      <c r="G79" s="164"/>
      <c r="H79" s="10"/>
      <c r="I79" s="14"/>
      <c r="J79" s="12"/>
    </row>
    <row r="80" spans="1:10" ht="105" hidden="1" x14ac:dyDescent="0.25">
      <c r="A80" s="162"/>
      <c r="B80" s="162"/>
      <c r="C80" s="10" t="s">
        <v>137</v>
      </c>
      <c r="D80" s="23">
        <v>40909</v>
      </c>
      <c r="E80" s="23">
        <v>44896</v>
      </c>
      <c r="F80" s="21" t="s">
        <v>136</v>
      </c>
      <c r="G80" s="164"/>
      <c r="H80" s="10"/>
      <c r="I80" s="14"/>
      <c r="J80" s="12"/>
    </row>
    <row r="81" spans="1:10" ht="90" hidden="1" x14ac:dyDescent="0.25">
      <c r="A81" s="162"/>
      <c r="B81" s="162"/>
      <c r="C81" s="10" t="s">
        <v>138</v>
      </c>
      <c r="D81" s="23">
        <v>40909</v>
      </c>
      <c r="E81" s="23">
        <v>44896</v>
      </c>
      <c r="F81" s="21" t="s">
        <v>136</v>
      </c>
      <c r="G81" s="164"/>
      <c r="H81" s="10"/>
      <c r="I81" s="14"/>
      <c r="J81" s="12"/>
    </row>
    <row r="82" spans="1:10" ht="90" x14ac:dyDescent="0.25">
      <c r="A82" s="145"/>
      <c r="B82" s="145"/>
      <c r="C82" s="10" t="s">
        <v>139</v>
      </c>
      <c r="D82" s="23">
        <v>40909</v>
      </c>
      <c r="E82" s="23">
        <v>44896</v>
      </c>
      <c r="F82" s="21" t="s">
        <v>136</v>
      </c>
      <c r="G82" s="164"/>
      <c r="H82" s="10"/>
      <c r="I82" s="19">
        <v>1</v>
      </c>
      <c r="J82" s="12"/>
    </row>
    <row r="83" spans="1:10" ht="75" hidden="1" x14ac:dyDescent="0.25">
      <c r="A83" s="17" t="s">
        <v>128</v>
      </c>
      <c r="B83" s="10" t="s">
        <v>140</v>
      </c>
      <c r="C83" s="10" t="s">
        <v>141</v>
      </c>
      <c r="D83" s="23">
        <v>40909</v>
      </c>
      <c r="E83" s="23">
        <v>44896</v>
      </c>
      <c r="F83" s="21" t="s">
        <v>142</v>
      </c>
      <c r="G83" s="164"/>
      <c r="H83" s="10"/>
      <c r="I83" s="14"/>
      <c r="J83" s="12"/>
    </row>
    <row r="84" spans="1:10" ht="105" x14ac:dyDescent="0.25">
      <c r="A84" s="17" t="s">
        <v>128</v>
      </c>
      <c r="B84" s="10" t="s">
        <v>185</v>
      </c>
      <c r="C84" s="10" t="s">
        <v>143</v>
      </c>
      <c r="D84" s="23">
        <v>40909</v>
      </c>
      <c r="E84" s="23">
        <v>42705</v>
      </c>
      <c r="F84" s="10" t="s">
        <v>186</v>
      </c>
      <c r="G84" s="164"/>
      <c r="H84" s="10"/>
      <c r="I84" s="19">
        <v>1</v>
      </c>
      <c r="J84" s="12"/>
    </row>
    <row r="85" spans="1:10" ht="105" x14ac:dyDescent="0.25">
      <c r="A85" s="17" t="s">
        <v>128</v>
      </c>
      <c r="B85" s="10" t="s">
        <v>185</v>
      </c>
      <c r="C85" s="10" t="s">
        <v>144</v>
      </c>
      <c r="D85" s="23">
        <v>40909</v>
      </c>
      <c r="E85" s="23">
        <v>42705</v>
      </c>
      <c r="F85" s="10" t="s">
        <v>187</v>
      </c>
      <c r="G85" s="164"/>
      <c r="H85" s="10"/>
      <c r="I85" s="19">
        <v>1</v>
      </c>
      <c r="J85" s="12"/>
    </row>
    <row r="86" spans="1:10" ht="105" x14ac:dyDescent="0.25">
      <c r="A86" s="17" t="s">
        <v>128</v>
      </c>
      <c r="B86" s="10" t="s">
        <v>185</v>
      </c>
      <c r="C86" s="10" t="s">
        <v>145</v>
      </c>
      <c r="D86" s="23">
        <v>40909</v>
      </c>
      <c r="E86" s="23">
        <v>42705</v>
      </c>
      <c r="F86" s="10" t="s">
        <v>188</v>
      </c>
      <c r="G86" s="164"/>
      <c r="H86" s="10"/>
      <c r="I86" s="19">
        <v>0.55000000000000004</v>
      </c>
      <c r="J86" s="34" t="s">
        <v>127</v>
      </c>
    </row>
    <row r="87" spans="1:10" hidden="1" x14ac:dyDescent="0.25">
      <c r="A87" s="17"/>
      <c r="B87" s="10"/>
      <c r="C87" s="10"/>
      <c r="D87" s="23"/>
      <c r="E87" s="23"/>
      <c r="F87" s="10"/>
      <c r="G87" s="164"/>
      <c r="H87" s="10"/>
      <c r="I87" s="14"/>
      <c r="J87" s="12"/>
    </row>
    <row r="88" spans="1:10" x14ac:dyDescent="0.25">
      <c r="A88" s="38"/>
      <c r="B88" s="38"/>
      <c r="C88" s="38"/>
      <c r="D88" s="38"/>
      <c r="E88" s="38"/>
      <c r="F88" s="38"/>
      <c r="G88" s="164"/>
      <c r="H88" s="10"/>
      <c r="I88" s="38"/>
      <c r="J88" s="38"/>
    </row>
    <row r="89" spans="1:10" ht="45" x14ac:dyDescent="0.25">
      <c r="A89" s="168" t="s">
        <v>146</v>
      </c>
      <c r="B89" s="169" t="s">
        <v>147</v>
      </c>
      <c r="C89" s="10" t="s">
        <v>148</v>
      </c>
      <c r="D89" s="18">
        <v>40909</v>
      </c>
      <c r="E89" s="18">
        <v>44896</v>
      </c>
      <c r="F89" s="35" t="s">
        <v>149</v>
      </c>
      <c r="G89" s="164"/>
      <c r="H89" s="10"/>
      <c r="I89" s="19">
        <v>1</v>
      </c>
      <c r="J89" s="12"/>
    </row>
    <row r="90" spans="1:10" ht="75" hidden="1" x14ac:dyDescent="0.25">
      <c r="A90" s="160"/>
      <c r="B90" s="162"/>
      <c r="C90" s="29" t="s">
        <v>150</v>
      </c>
      <c r="D90" s="18">
        <v>40909</v>
      </c>
      <c r="E90" s="18">
        <v>44896</v>
      </c>
      <c r="F90" s="30" t="s">
        <v>149</v>
      </c>
      <c r="G90" s="164"/>
      <c r="H90" s="10"/>
      <c r="I90" s="19"/>
      <c r="J90" s="12"/>
    </row>
    <row r="91" spans="1:10" ht="60" x14ac:dyDescent="0.25">
      <c r="A91" s="160"/>
      <c r="B91" s="162"/>
      <c r="C91" s="10" t="s">
        <v>151</v>
      </c>
      <c r="D91" s="18">
        <v>40909</v>
      </c>
      <c r="E91" s="18">
        <v>44896</v>
      </c>
      <c r="F91" s="30" t="s">
        <v>149</v>
      </c>
      <c r="G91" s="164"/>
      <c r="H91" s="10"/>
      <c r="I91" s="19">
        <v>1</v>
      </c>
      <c r="J91" s="12"/>
    </row>
    <row r="92" spans="1:10" ht="60" x14ac:dyDescent="0.25">
      <c r="A92" s="161"/>
      <c r="B92" s="145"/>
      <c r="C92" s="29" t="s">
        <v>152</v>
      </c>
      <c r="D92" s="18">
        <v>40909</v>
      </c>
      <c r="E92" s="18">
        <v>44896</v>
      </c>
      <c r="F92" s="30" t="s">
        <v>149</v>
      </c>
      <c r="G92" s="164"/>
      <c r="H92" s="10"/>
      <c r="I92" s="19">
        <v>1</v>
      </c>
      <c r="J92" s="12"/>
    </row>
    <row r="93" spans="1:10" ht="45" x14ac:dyDescent="0.25">
      <c r="A93" s="168" t="s">
        <v>146</v>
      </c>
      <c r="B93" s="169" t="s">
        <v>153</v>
      </c>
      <c r="C93" s="10" t="s">
        <v>154</v>
      </c>
      <c r="D93" s="18">
        <v>40909</v>
      </c>
      <c r="E93" s="18">
        <v>43800</v>
      </c>
      <c r="F93" s="30" t="s">
        <v>149</v>
      </c>
      <c r="G93" s="164"/>
      <c r="H93" s="10"/>
      <c r="I93" s="19">
        <v>1</v>
      </c>
      <c r="J93" s="12"/>
    </row>
    <row r="94" spans="1:10" ht="45" x14ac:dyDescent="0.25">
      <c r="A94" s="162"/>
      <c r="B94" s="162"/>
      <c r="C94" s="10" t="s">
        <v>155</v>
      </c>
      <c r="D94" s="18">
        <v>40909</v>
      </c>
      <c r="E94" s="18">
        <v>43800</v>
      </c>
      <c r="F94" s="30" t="s">
        <v>149</v>
      </c>
      <c r="G94" s="164"/>
      <c r="H94" s="10"/>
      <c r="I94" s="19">
        <v>0.5</v>
      </c>
      <c r="J94" s="12" t="s">
        <v>156</v>
      </c>
    </row>
    <row r="95" spans="1:10" ht="75" x14ac:dyDescent="0.25">
      <c r="A95" s="162"/>
      <c r="B95" s="162"/>
      <c r="C95" s="10" t="s">
        <v>157</v>
      </c>
      <c r="D95" s="18">
        <v>40909</v>
      </c>
      <c r="E95" s="18">
        <v>43800</v>
      </c>
      <c r="F95" s="30" t="s">
        <v>149</v>
      </c>
      <c r="G95" s="164"/>
      <c r="H95" s="10"/>
      <c r="I95" s="19">
        <v>1</v>
      </c>
      <c r="J95" s="12"/>
    </row>
    <row r="96" spans="1:10" ht="60" x14ac:dyDescent="0.25">
      <c r="A96" s="162"/>
      <c r="B96" s="162"/>
      <c r="C96" s="10" t="s">
        <v>158</v>
      </c>
      <c r="D96" s="18">
        <v>40909</v>
      </c>
      <c r="E96" s="18">
        <v>43800</v>
      </c>
      <c r="F96" s="30" t="s">
        <v>149</v>
      </c>
      <c r="G96" s="164"/>
      <c r="H96" s="10"/>
      <c r="I96" s="19">
        <v>0.5</v>
      </c>
      <c r="J96" s="12" t="s">
        <v>156</v>
      </c>
    </row>
    <row r="97" spans="1:17" ht="75" hidden="1" customHeight="1" x14ac:dyDescent="0.25">
      <c r="A97" s="145"/>
      <c r="B97" s="145"/>
      <c r="C97" s="29" t="s">
        <v>159</v>
      </c>
      <c r="D97" s="18">
        <v>40909</v>
      </c>
      <c r="E97" s="18">
        <v>43800</v>
      </c>
      <c r="F97" s="30" t="s">
        <v>149</v>
      </c>
      <c r="G97" s="164"/>
      <c r="H97" s="10"/>
      <c r="I97" s="19"/>
      <c r="J97" s="12"/>
    </row>
    <row r="98" spans="1:17" ht="75" hidden="1" customHeight="1" x14ac:dyDescent="0.25">
      <c r="A98" s="168" t="s">
        <v>146</v>
      </c>
      <c r="B98" s="169" t="s">
        <v>160</v>
      </c>
      <c r="C98" s="29" t="s">
        <v>161</v>
      </c>
      <c r="D98" s="18">
        <v>40909</v>
      </c>
      <c r="E98" s="18">
        <v>43070</v>
      </c>
      <c r="F98" s="30" t="s">
        <v>149</v>
      </c>
      <c r="G98" s="164"/>
      <c r="H98" s="10"/>
      <c r="I98" s="19"/>
      <c r="J98" s="12"/>
    </row>
    <row r="99" spans="1:17" ht="114" customHeight="1" x14ac:dyDescent="0.25">
      <c r="A99" s="145"/>
      <c r="B99" s="145"/>
      <c r="C99" s="10" t="s">
        <v>162</v>
      </c>
      <c r="D99" s="18">
        <v>40909</v>
      </c>
      <c r="E99" s="18">
        <v>43070</v>
      </c>
      <c r="F99" s="30" t="s">
        <v>149</v>
      </c>
      <c r="G99" s="165"/>
      <c r="H99" s="10"/>
      <c r="I99" s="19">
        <v>1</v>
      </c>
      <c r="J99" s="12"/>
    </row>
    <row r="100" spans="1:17" ht="60" hidden="1" x14ac:dyDescent="0.25">
      <c r="A100" s="168" t="s">
        <v>163</v>
      </c>
      <c r="B100" s="169" t="s">
        <v>164</v>
      </c>
      <c r="C100" s="29" t="s">
        <v>165</v>
      </c>
      <c r="D100" s="18">
        <v>40909</v>
      </c>
      <c r="E100" s="18">
        <v>44896</v>
      </c>
      <c r="F100" s="39" t="s">
        <v>149</v>
      </c>
      <c r="I100" s="12"/>
      <c r="J100" s="12"/>
    </row>
    <row r="101" spans="1:17" ht="60" hidden="1" x14ac:dyDescent="0.25">
      <c r="A101" s="162"/>
      <c r="B101" s="162"/>
      <c r="C101" s="29" t="s">
        <v>166</v>
      </c>
      <c r="D101" s="18">
        <v>40909</v>
      </c>
      <c r="E101" s="18">
        <v>44896</v>
      </c>
      <c r="F101" s="39" t="s">
        <v>149</v>
      </c>
      <c r="I101" s="12"/>
      <c r="J101" s="12"/>
    </row>
    <row r="102" spans="1:17" ht="85.5" hidden="1" customHeight="1" x14ac:dyDescent="0.25">
      <c r="A102" s="162"/>
      <c r="B102" s="162"/>
      <c r="C102" s="10" t="s">
        <v>167</v>
      </c>
      <c r="D102" s="18">
        <v>40909</v>
      </c>
      <c r="E102" s="18">
        <v>44896</v>
      </c>
      <c r="F102" s="39" t="s">
        <v>149</v>
      </c>
      <c r="I102" s="12"/>
      <c r="J102" s="12"/>
    </row>
    <row r="103" spans="1:17" ht="105" hidden="1" x14ac:dyDescent="0.25">
      <c r="A103" s="174" t="s">
        <v>163</v>
      </c>
      <c r="B103" s="169" t="s">
        <v>168</v>
      </c>
      <c r="C103" s="29" t="s">
        <v>169</v>
      </c>
      <c r="D103" s="18">
        <v>40909</v>
      </c>
      <c r="E103" s="18">
        <v>44896</v>
      </c>
      <c r="F103" s="39" t="s">
        <v>149</v>
      </c>
      <c r="I103" s="12"/>
      <c r="J103" s="12"/>
    </row>
    <row r="104" spans="1:17" ht="60" hidden="1" x14ac:dyDescent="0.25">
      <c r="A104" s="172"/>
      <c r="B104" s="162"/>
      <c r="C104" s="29" t="s">
        <v>170</v>
      </c>
      <c r="D104" s="18">
        <v>40909</v>
      </c>
      <c r="E104" s="18">
        <v>44896</v>
      </c>
      <c r="F104" s="39" t="s">
        <v>149</v>
      </c>
      <c r="I104" s="12"/>
      <c r="J104" s="12"/>
    </row>
    <row r="105" spans="1:17" ht="105" hidden="1" x14ac:dyDescent="0.25">
      <c r="A105" s="172"/>
      <c r="B105" s="162"/>
      <c r="C105" s="29" t="s">
        <v>171</v>
      </c>
      <c r="D105" s="18">
        <v>40909</v>
      </c>
      <c r="E105" s="18">
        <v>44896</v>
      </c>
      <c r="F105" s="39" t="s">
        <v>149</v>
      </c>
      <c r="I105" s="12"/>
      <c r="J105" s="12"/>
    </row>
    <row r="106" spans="1:17" ht="60" hidden="1" x14ac:dyDescent="0.25">
      <c r="A106" s="172"/>
      <c r="B106" s="145"/>
      <c r="C106" s="29" t="s">
        <v>172</v>
      </c>
      <c r="D106" s="18">
        <v>40909</v>
      </c>
      <c r="E106" s="18">
        <v>44896</v>
      </c>
      <c r="F106" s="39" t="s">
        <v>149</v>
      </c>
      <c r="I106" s="12"/>
      <c r="J106" s="12"/>
    </row>
    <row r="107" spans="1:17" ht="105" hidden="1" x14ac:dyDescent="0.25">
      <c r="A107" s="175" t="s">
        <v>163</v>
      </c>
      <c r="B107" s="169" t="s">
        <v>173</v>
      </c>
      <c r="C107" s="29" t="s">
        <v>174</v>
      </c>
      <c r="D107" s="18">
        <v>40909</v>
      </c>
      <c r="E107" s="18">
        <v>44896</v>
      </c>
      <c r="F107" s="39" t="s">
        <v>149</v>
      </c>
      <c r="I107" s="12"/>
      <c r="J107" s="12"/>
    </row>
    <row r="108" spans="1:17" ht="90" hidden="1" x14ac:dyDescent="0.25">
      <c r="A108" s="162"/>
      <c r="B108" s="162"/>
      <c r="C108" s="29" t="s">
        <v>175</v>
      </c>
      <c r="D108" s="18">
        <v>40909</v>
      </c>
      <c r="E108" s="18">
        <v>44896</v>
      </c>
      <c r="F108" s="39" t="s">
        <v>149</v>
      </c>
      <c r="I108" s="12"/>
      <c r="J108" s="12"/>
    </row>
    <row r="109" spans="1:17" ht="75" hidden="1" x14ac:dyDescent="0.25">
      <c r="A109" s="145"/>
      <c r="B109" s="162"/>
      <c r="C109" s="40" t="s">
        <v>176</v>
      </c>
      <c r="D109" s="114">
        <v>40909</v>
      </c>
      <c r="E109" s="114">
        <v>44896</v>
      </c>
      <c r="F109" s="115" t="s">
        <v>149</v>
      </c>
      <c r="I109" s="116"/>
      <c r="J109" s="116"/>
    </row>
    <row r="110" spans="1:17" s="81" customFormat="1" ht="93" customHeight="1" x14ac:dyDescent="0.25">
      <c r="A110" s="176" t="s">
        <v>177</v>
      </c>
      <c r="B110" s="29" t="s">
        <v>178</v>
      </c>
      <c r="C110" s="29" t="s">
        <v>179</v>
      </c>
      <c r="D110" s="23">
        <v>40909</v>
      </c>
      <c r="E110" s="23">
        <v>42705</v>
      </c>
      <c r="F110" s="17"/>
      <c r="G110" s="17"/>
      <c r="H110" s="17"/>
      <c r="I110" s="52">
        <v>0.79</v>
      </c>
      <c r="J110" s="17" t="s">
        <v>180</v>
      </c>
      <c r="K110" s="122"/>
      <c r="L110" s="122"/>
      <c r="M110" s="122"/>
      <c r="N110" s="122"/>
      <c r="O110" s="122"/>
      <c r="P110" s="122"/>
      <c r="Q110" s="122"/>
    </row>
    <row r="111" spans="1:17" ht="95.25" customHeight="1" x14ac:dyDescent="0.25">
      <c r="A111" s="173"/>
      <c r="B111" s="117" t="s">
        <v>181</v>
      </c>
      <c r="C111" s="118" t="s">
        <v>182</v>
      </c>
      <c r="D111" s="119">
        <v>40909</v>
      </c>
      <c r="E111" s="119">
        <v>42705</v>
      </c>
      <c r="F111" s="120"/>
      <c r="G111" s="120"/>
      <c r="H111" s="120"/>
      <c r="I111" s="121">
        <v>0.8</v>
      </c>
      <c r="J111" s="6" t="s">
        <v>180</v>
      </c>
    </row>
    <row r="112" spans="1:17" ht="90" customHeight="1" x14ac:dyDescent="0.25">
      <c r="A112" s="173"/>
      <c r="B112" s="29" t="s">
        <v>183</v>
      </c>
      <c r="C112" s="41" t="s">
        <v>184</v>
      </c>
      <c r="D112" s="23">
        <v>40909</v>
      </c>
      <c r="E112" s="23">
        <v>42705</v>
      </c>
      <c r="F112" s="12"/>
      <c r="G112" s="12"/>
      <c r="H112" s="12"/>
      <c r="I112" s="19">
        <v>0.7</v>
      </c>
      <c r="J112" s="17" t="s">
        <v>180</v>
      </c>
    </row>
  </sheetData>
  <mergeCells count="62">
    <mergeCell ref="A103:A106"/>
    <mergeCell ref="B103:B106"/>
    <mergeCell ref="A107:A109"/>
    <mergeCell ref="B107:B109"/>
    <mergeCell ref="A110:A112"/>
    <mergeCell ref="A93:A97"/>
    <mergeCell ref="B93:B97"/>
    <mergeCell ref="A98:A99"/>
    <mergeCell ref="B98:B99"/>
    <mergeCell ref="A100:A102"/>
    <mergeCell ref="B100:B102"/>
    <mergeCell ref="I75:J75"/>
    <mergeCell ref="A76:A78"/>
    <mergeCell ref="B76:B78"/>
    <mergeCell ref="A79:A82"/>
    <mergeCell ref="B79:B82"/>
    <mergeCell ref="B53:B56"/>
    <mergeCell ref="A89:A92"/>
    <mergeCell ref="B89:B92"/>
    <mergeCell ref="A59:F59"/>
    <mergeCell ref="A60:A63"/>
    <mergeCell ref="B60:B63"/>
    <mergeCell ref="A65:A67"/>
    <mergeCell ref="B65:B67"/>
    <mergeCell ref="A75:F75"/>
    <mergeCell ref="F13:F15"/>
    <mergeCell ref="A14:A16"/>
    <mergeCell ref="A17:A26"/>
    <mergeCell ref="B17:B19"/>
    <mergeCell ref="G17:G99"/>
    <mergeCell ref="B20:B24"/>
    <mergeCell ref="B25:B26"/>
    <mergeCell ref="A27:F27"/>
    <mergeCell ref="A31:A38"/>
    <mergeCell ref="B31:B33"/>
    <mergeCell ref="B34:B38"/>
    <mergeCell ref="A41:F41"/>
    <mergeCell ref="A42:A57"/>
    <mergeCell ref="B42:B46"/>
    <mergeCell ref="B47:B49"/>
    <mergeCell ref="B50:B52"/>
    <mergeCell ref="H8:H9"/>
    <mergeCell ref="I8:I9"/>
    <mergeCell ref="J8:J9"/>
    <mergeCell ref="A10:A12"/>
    <mergeCell ref="B10:B12"/>
    <mergeCell ref="C10:C12"/>
    <mergeCell ref="D10:D12"/>
    <mergeCell ref="E10:E12"/>
    <mergeCell ref="F10:F12"/>
    <mergeCell ref="A8:A9"/>
    <mergeCell ref="B8:B9"/>
    <mergeCell ref="C8:C9"/>
    <mergeCell ref="D8:E8"/>
    <mergeCell ref="F8:F9"/>
    <mergeCell ref="G8:G9"/>
    <mergeCell ref="A6:F7"/>
    <mergeCell ref="I6:J7"/>
    <mergeCell ref="A5:J5"/>
    <mergeCell ref="A1:J1"/>
    <mergeCell ref="A2:J2"/>
    <mergeCell ref="A3:J3"/>
  </mergeCells>
  <printOptions horizontalCentered="1" verticalCentered="1"/>
  <pageMargins left="0.57999999999999996" right="0.27559055118110237" top="0.47244094488188981" bottom="0.43307086614173229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5"/>
  <sheetViews>
    <sheetView topLeftCell="A10" workbookViewId="0">
      <selection activeCell="A29" sqref="A29"/>
    </sheetView>
  </sheetViews>
  <sheetFormatPr baseColWidth="10" defaultRowHeight="15" x14ac:dyDescent="0.25"/>
  <cols>
    <col min="1" max="1" width="10.85546875" customWidth="1"/>
    <col min="2" max="2" width="49.140625" customWidth="1"/>
    <col min="3" max="3" width="11.42578125" customWidth="1"/>
    <col min="4" max="4" width="15.140625" customWidth="1"/>
    <col min="5" max="5" width="13.28515625" customWidth="1"/>
    <col min="6" max="6" width="17.5703125" customWidth="1"/>
    <col min="7" max="7" width="8.28515625" hidden="1" customWidth="1"/>
    <col min="8" max="8" width="9.28515625" hidden="1" customWidth="1"/>
    <col min="9" max="15" width="8.28515625" hidden="1" customWidth="1"/>
    <col min="16" max="16" width="7.85546875" hidden="1" customWidth="1"/>
    <col min="17" max="17" width="13.5703125" hidden="1" customWidth="1"/>
    <col min="18" max="18" width="0" hidden="1" customWidth="1"/>
  </cols>
  <sheetData>
    <row r="1" spans="1:18" ht="18.75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8" ht="18.75" x14ac:dyDescent="0.3">
      <c r="A2" s="177" t="s">
        <v>189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8" ht="18.75" x14ac:dyDescent="0.3">
      <c r="A3" s="177" t="s">
        <v>190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8" ht="18.75" x14ac:dyDescent="0.3">
      <c r="A4" s="177" t="s">
        <v>359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6" spans="1:18" x14ac:dyDescent="0.25">
      <c r="A6" s="178" t="s">
        <v>6</v>
      </c>
      <c r="B6" s="179"/>
      <c r="C6" s="182" t="s">
        <v>192</v>
      </c>
      <c r="D6" s="136" t="s">
        <v>362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18" x14ac:dyDescent="0.25">
      <c r="A7" s="180"/>
      <c r="B7" s="181"/>
      <c r="C7" s="183" t="s">
        <v>192</v>
      </c>
      <c r="D7" s="45">
        <v>2012</v>
      </c>
      <c r="E7" s="45" t="s">
        <v>193</v>
      </c>
      <c r="F7" s="45" t="s">
        <v>194</v>
      </c>
      <c r="G7" s="45">
        <v>2013</v>
      </c>
      <c r="H7" s="45">
        <v>2014</v>
      </c>
      <c r="I7" s="45">
        <v>2015</v>
      </c>
      <c r="J7" s="45">
        <v>2016</v>
      </c>
      <c r="K7" s="45">
        <v>2017</v>
      </c>
      <c r="L7" s="45">
        <v>2018</v>
      </c>
      <c r="M7" s="45">
        <v>2019</v>
      </c>
      <c r="N7" s="45">
        <v>2020</v>
      </c>
      <c r="O7" s="45">
        <v>2021</v>
      </c>
      <c r="P7" s="45">
        <v>2022</v>
      </c>
      <c r="Q7" s="45" t="s">
        <v>195</v>
      </c>
    </row>
    <row r="8" spans="1:18" x14ac:dyDescent="0.25">
      <c r="A8" s="189">
        <v>1</v>
      </c>
      <c r="B8" s="190" t="s">
        <v>196</v>
      </c>
      <c r="C8" s="191">
        <v>0.15</v>
      </c>
      <c r="D8" s="185">
        <f>+D72</f>
        <v>8.9090909090909109E-2</v>
      </c>
      <c r="E8" s="185">
        <f>+E72</f>
        <v>8.8210909090909104E-2</v>
      </c>
      <c r="F8" s="193">
        <f>+E8/D8</f>
        <v>0.99012244897959178</v>
      </c>
      <c r="G8" s="185">
        <f t="shared" ref="G8:P8" si="0">+G72</f>
        <v>0.3320909090909091</v>
      </c>
      <c r="H8" s="185">
        <f t="shared" si="0"/>
        <v>0.10340357575757576</v>
      </c>
      <c r="I8" s="185">
        <f t="shared" si="0"/>
        <v>6.3403575757575756E-2</v>
      </c>
      <c r="J8" s="185">
        <f t="shared" si="0"/>
        <v>6.3403575757575756E-2</v>
      </c>
      <c r="K8" s="185">
        <f t="shared" si="0"/>
        <v>5.1403575757575759E-2</v>
      </c>
      <c r="L8" s="185">
        <f t="shared" si="0"/>
        <v>5.1403575757575759E-2</v>
      </c>
      <c r="M8" s="185">
        <f t="shared" si="0"/>
        <v>5.1403575757575759E-2</v>
      </c>
      <c r="N8" s="185">
        <f t="shared" si="0"/>
        <v>5.1403575757575759E-2</v>
      </c>
      <c r="O8" s="185">
        <f t="shared" si="0"/>
        <v>5.1403575757575759E-2</v>
      </c>
      <c r="P8" s="185">
        <f t="shared" si="0"/>
        <v>9.1403575757575767E-2</v>
      </c>
      <c r="Q8" s="187">
        <f>SUM(D8:P9)</f>
        <v>2.0781473580705008</v>
      </c>
    </row>
    <row r="9" spans="1:18" ht="31.5" customHeight="1" x14ac:dyDescent="0.25">
      <c r="A9" s="189"/>
      <c r="B9" s="190"/>
      <c r="C9" s="192"/>
      <c r="D9" s="186"/>
      <c r="E9" s="186"/>
      <c r="F9" s="194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8"/>
    </row>
    <row r="10" spans="1:18" x14ac:dyDescent="0.25">
      <c r="A10" s="189">
        <v>2</v>
      </c>
      <c r="B10" s="190" t="s">
        <v>197</v>
      </c>
      <c r="C10" s="191">
        <v>0.2</v>
      </c>
      <c r="D10" s="185">
        <f>+D100</f>
        <v>0.12</v>
      </c>
      <c r="E10" s="185">
        <f>+E100</f>
        <v>0.09</v>
      </c>
      <c r="F10" s="193">
        <f>+E10/D10</f>
        <v>0.75</v>
      </c>
      <c r="G10" s="185">
        <f t="shared" ref="G10:P10" si="1">+G100</f>
        <v>0.33499999999999996</v>
      </c>
      <c r="H10" s="185">
        <f t="shared" si="1"/>
        <v>5.8456222222222215E-2</v>
      </c>
      <c r="I10" s="185">
        <f t="shared" si="1"/>
        <v>4.8612472222222217E-2</v>
      </c>
      <c r="J10" s="185">
        <f t="shared" si="1"/>
        <v>0.10861247222222221</v>
      </c>
      <c r="K10" s="185">
        <f t="shared" si="1"/>
        <v>5.1112472222222219E-2</v>
      </c>
      <c r="L10" s="185">
        <f t="shared" si="1"/>
        <v>5.1112472222222219E-2</v>
      </c>
      <c r="M10" s="185">
        <f t="shared" si="1"/>
        <v>5.1112472222222219E-2</v>
      </c>
      <c r="N10" s="185">
        <f t="shared" si="1"/>
        <v>5.1112472222222219E-2</v>
      </c>
      <c r="O10" s="185">
        <f t="shared" si="1"/>
        <v>5.1112472222222219E-2</v>
      </c>
      <c r="P10" s="185">
        <f t="shared" si="1"/>
        <v>7.3612472222222211E-2</v>
      </c>
      <c r="Q10" s="187">
        <f t="shared" ref="Q10" si="2">SUM(D10:P11)</f>
        <v>1.8398560000000002</v>
      </c>
    </row>
    <row r="11" spans="1:18" ht="29.25" customHeight="1" x14ac:dyDescent="0.25">
      <c r="A11" s="189"/>
      <c r="B11" s="190"/>
      <c r="C11" s="192"/>
      <c r="D11" s="186"/>
      <c r="E11" s="186"/>
      <c r="F11" s="194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8"/>
    </row>
    <row r="12" spans="1:18" x14ac:dyDescent="0.25">
      <c r="A12" s="189">
        <v>3</v>
      </c>
      <c r="B12" s="190" t="s">
        <v>198</v>
      </c>
      <c r="C12" s="191">
        <v>0.1</v>
      </c>
      <c r="D12" s="185">
        <f>+D146</f>
        <v>5.5681818181818186E-2</v>
      </c>
      <c r="E12" s="185">
        <f>+E146</f>
        <v>4.2931818181818189E-2</v>
      </c>
      <c r="F12" s="193">
        <f>+E12/D12</f>
        <v>0.77102040816326534</v>
      </c>
      <c r="G12" s="185">
        <f t="shared" ref="G12:P12" si="3">+G146</f>
        <v>0.24193181818181819</v>
      </c>
      <c r="H12" s="185">
        <f t="shared" si="3"/>
        <v>0.13915404040404039</v>
      </c>
      <c r="I12" s="185">
        <f t="shared" si="3"/>
        <v>7.6654040404040405E-2</v>
      </c>
      <c r="J12" s="185">
        <f t="shared" si="3"/>
        <v>0.20165404040404039</v>
      </c>
      <c r="K12" s="185">
        <f t="shared" si="3"/>
        <v>4.7487373737373738E-2</v>
      </c>
      <c r="L12" s="185">
        <f t="shared" si="3"/>
        <v>4.7487373737373738E-2</v>
      </c>
      <c r="M12" s="185">
        <f t="shared" si="3"/>
        <v>4.7487373737373738E-2</v>
      </c>
      <c r="N12" s="185">
        <f t="shared" si="3"/>
        <v>4.7487373737373738E-2</v>
      </c>
      <c r="O12" s="185">
        <f t="shared" si="3"/>
        <v>4.7487373737373738E-2</v>
      </c>
      <c r="P12" s="185">
        <f t="shared" si="3"/>
        <v>4.7487373737373738E-2</v>
      </c>
      <c r="Q12" s="187">
        <f t="shared" ref="Q12:Q19" si="4">SUM(D12:P13)</f>
        <v>1.8139522263450836</v>
      </c>
    </row>
    <row r="13" spans="1:18" ht="24" customHeight="1" x14ac:dyDescent="0.25">
      <c r="A13" s="200"/>
      <c r="B13" s="190"/>
      <c r="C13" s="192"/>
      <c r="D13" s="186"/>
      <c r="E13" s="186"/>
      <c r="F13" s="194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8"/>
    </row>
    <row r="14" spans="1:18" ht="60" x14ac:dyDescent="0.25">
      <c r="A14" s="46">
        <v>4</v>
      </c>
      <c r="B14" s="47" t="s">
        <v>199</v>
      </c>
      <c r="C14" s="48">
        <v>0.1</v>
      </c>
      <c r="D14" s="127">
        <f>+D179</f>
        <v>0.3136363636363636</v>
      </c>
      <c r="E14" s="127">
        <f>+E179</f>
        <v>0.26363636363636361</v>
      </c>
      <c r="F14" s="128">
        <f>+E14/D14</f>
        <v>0.84057971014492761</v>
      </c>
      <c r="G14" s="127">
        <f t="shared" ref="G14:P14" si="5">+G179</f>
        <v>0.31238636363636363</v>
      </c>
      <c r="H14" s="127">
        <f t="shared" si="5"/>
        <v>3.1136363636363636E-2</v>
      </c>
      <c r="I14" s="127">
        <f t="shared" si="5"/>
        <v>3.1136363636363636E-2</v>
      </c>
      <c r="J14" s="127">
        <f t="shared" si="5"/>
        <v>3.1136363636363636E-2</v>
      </c>
      <c r="K14" s="127">
        <f t="shared" si="5"/>
        <v>3.1136363636363636E-2</v>
      </c>
      <c r="L14" s="127">
        <f t="shared" si="5"/>
        <v>3.1136363636363636E-2</v>
      </c>
      <c r="M14" s="127">
        <f t="shared" si="5"/>
        <v>3.1136363636363636E-2</v>
      </c>
      <c r="N14" s="127">
        <f t="shared" si="5"/>
        <v>3.1136363636363636E-2</v>
      </c>
      <c r="O14" s="127">
        <f t="shared" si="5"/>
        <v>3.1136363636363636E-2</v>
      </c>
      <c r="P14" s="127">
        <f t="shared" si="5"/>
        <v>3.1136363636363636E-2</v>
      </c>
      <c r="Q14" s="129">
        <f t="shared" ref="Q14:Q16" si="6">SUM(D14:P14)</f>
        <v>2.0104660737812923</v>
      </c>
      <c r="R14" s="51"/>
    </row>
    <row r="15" spans="1:18" ht="45" x14ac:dyDescent="0.25">
      <c r="A15" s="46">
        <v>5</v>
      </c>
      <c r="B15" s="47" t="s">
        <v>200</v>
      </c>
      <c r="C15" s="48">
        <v>0.15</v>
      </c>
      <c r="D15" s="127">
        <f>+D219</f>
        <v>0.10159090909090909</v>
      </c>
      <c r="E15" s="127">
        <f>+E219</f>
        <v>0.1002909090909091</v>
      </c>
      <c r="F15" s="128">
        <f>+E15/D15</f>
        <v>0.98720357941834458</v>
      </c>
      <c r="G15" s="127">
        <f t="shared" ref="G15:P15" si="7">+G219</f>
        <v>0.16509090909090912</v>
      </c>
      <c r="H15" s="127">
        <f t="shared" si="7"/>
        <v>0.2169159090909091</v>
      </c>
      <c r="I15" s="127">
        <f t="shared" si="7"/>
        <v>6.4322159090909103E-2</v>
      </c>
      <c r="J15" s="127">
        <f t="shared" si="7"/>
        <v>6.4322159090909103E-2</v>
      </c>
      <c r="K15" s="127">
        <f t="shared" si="7"/>
        <v>5.4322159090909095E-2</v>
      </c>
      <c r="L15" s="127">
        <f t="shared" si="7"/>
        <v>5.0197159090909098E-2</v>
      </c>
      <c r="M15" s="127">
        <f t="shared" si="7"/>
        <v>9.2697159090909087E-2</v>
      </c>
      <c r="N15" s="127">
        <f t="shared" si="7"/>
        <v>6.3513825757575762E-2</v>
      </c>
      <c r="O15" s="127">
        <f t="shared" si="7"/>
        <v>6.3513825757575762E-2</v>
      </c>
      <c r="P15" s="127">
        <f t="shared" si="7"/>
        <v>6.3513825757575762E-2</v>
      </c>
      <c r="Q15" s="129">
        <f t="shared" si="6"/>
        <v>2.0874944885092539</v>
      </c>
    </row>
    <row r="16" spans="1:18" ht="45" x14ac:dyDescent="0.25">
      <c r="A16" s="46">
        <v>6</v>
      </c>
      <c r="B16" s="47" t="s">
        <v>201</v>
      </c>
      <c r="C16" s="48">
        <v>0.1</v>
      </c>
      <c r="D16" s="127"/>
      <c r="E16" s="127"/>
      <c r="F16" s="128"/>
      <c r="G16" s="127">
        <f t="shared" ref="G16:P16" si="8">+G248</f>
        <v>0.48749999999999999</v>
      </c>
      <c r="H16" s="127">
        <f t="shared" si="8"/>
        <v>6.9444444444444448E-2</v>
      </c>
      <c r="I16" s="127">
        <f t="shared" si="8"/>
        <v>0.14444444444444443</v>
      </c>
      <c r="J16" s="127">
        <f t="shared" si="8"/>
        <v>6.9444444444444448E-2</v>
      </c>
      <c r="K16" s="127">
        <f t="shared" si="8"/>
        <v>3.1944444444444442E-2</v>
      </c>
      <c r="L16" s="127">
        <f t="shared" si="8"/>
        <v>1.9444444444444445E-2</v>
      </c>
      <c r="M16" s="127">
        <f t="shared" si="8"/>
        <v>3.1944444444444442E-2</v>
      </c>
      <c r="N16" s="127">
        <f t="shared" si="8"/>
        <v>9.4444444444444442E-2</v>
      </c>
      <c r="O16" s="127">
        <f t="shared" si="8"/>
        <v>3.1944444444444442E-2</v>
      </c>
      <c r="P16" s="127">
        <f t="shared" si="8"/>
        <v>1.9444444444444445E-2</v>
      </c>
      <c r="Q16" s="129">
        <f t="shared" si="6"/>
        <v>1</v>
      </c>
    </row>
    <row r="17" spans="1:17" ht="60" x14ac:dyDescent="0.25">
      <c r="A17" s="46">
        <v>7</v>
      </c>
      <c r="B17" s="47" t="s">
        <v>202</v>
      </c>
      <c r="C17" s="48">
        <v>0.1</v>
      </c>
      <c r="D17" s="127">
        <f>+D289</f>
        <v>0.24004545454545456</v>
      </c>
      <c r="E17" s="127">
        <f>+E289</f>
        <v>0.16397045454545456</v>
      </c>
      <c r="F17" s="128">
        <f>+E17/D17</f>
        <v>0.68308085589850409</v>
      </c>
      <c r="G17" s="127">
        <f t="shared" ref="G17:P17" si="9">+G289</f>
        <v>0.30599545454545451</v>
      </c>
      <c r="H17" s="127">
        <f t="shared" si="9"/>
        <v>0.11599545454545457</v>
      </c>
      <c r="I17" s="127">
        <f t="shared" si="9"/>
        <v>6.5995454545454552E-2</v>
      </c>
      <c r="J17" s="127">
        <f t="shared" si="9"/>
        <v>6.5995454545454552E-2</v>
      </c>
      <c r="K17" s="127">
        <f t="shared" si="9"/>
        <v>3.4328787878787882E-2</v>
      </c>
      <c r="L17" s="127">
        <f t="shared" si="9"/>
        <v>3.4328787878787882E-2</v>
      </c>
      <c r="M17" s="127">
        <f t="shared" si="9"/>
        <v>3.4328787878787882E-2</v>
      </c>
      <c r="N17" s="127">
        <f t="shared" si="9"/>
        <v>3.4328787878787882E-2</v>
      </c>
      <c r="O17" s="127">
        <f t="shared" si="9"/>
        <v>3.4328787878787882E-2</v>
      </c>
      <c r="P17" s="127">
        <f t="shared" si="9"/>
        <v>3.4328787878787882E-2</v>
      </c>
      <c r="Q17" s="129">
        <v>1</v>
      </c>
    </row>
    <row r="18" spans="1:17" ht="90" x14ac:dyDescent="0.25">
      <c r="A18" s="46">
        <v>8</v>
      </c>
      <c r="B18" s="47" t="s">
        <v>203</v>
      </c>
      <c r="C18" s="48">
        <v>0.1</v>
      </c>
      <c r="D18" s="127">
        <f>+D331</f>
        <v>0.2</v>
      </c>
      <c r="E18" s="127">
        <f>+E331</f>
        <v>0.15254000000000004</v>
      </c>
      <c r="F18" s="128">
        <f>+E18/D18</f>
        <v>0.76270000000000016</v>
      </c>
      <c r="G18" s="127">
        <f t="shared" ref="G18:P18" si="10">+G331</f>
        <v>0.2</v>
      </c>
      <c r="H18" s="127">
        <f t="shared" si="10"/>
        <v>0.2</v>
      </c>
      <c r="I18" s="127">
        <f t="shared" si="10"/>
        <v>0.2</v>
      </c>
      <c r="J18" s="127">
        <f t="shared" si="10"/>
        <v>0.2</v>
      </c>
      <c r="K18" s="127">
        <f t="shared" si="10"/>
        <v>0</v>
      </c>
      <c r="L18" s="127">
        <f t="shared" si="10"/>
        <v>0</v>
      </c>
      <c r="M18" s="127">
        <f t="shared" si="10"/>
        <v>0</v>
      </c>
      <c r="N18" s="127">
        <f t="shared" si="10"/>
        <v>0</v>
      </c>
      <c r="O18" s="127">
        <f t="shared" si="10"/>
        <v>0</v>
      </c>
      <c r="P18" s="127">
        <f t="shared" si="10"/>
        <v>0</v>
      </c>
      <c r="Q18" s="129">
        <f>SUM(D18:P18)</f>
        <v>1.9152400000000001</v>
      </c>
    </row>
    <row r="19" spans="1:17" hidden="1" x14ac:dyDescent="0.25">
      <c r="A19" s="195"/>
      <c r="B19" s="195"/>
      <c r="C19" s="197"/>
      <c r="D19" s="198"/>
      <c r="E19" s="130"/>
      <c r="F19" s="130"/>
      <c r="G19" s="198"/>
      <c r="H19" s="198"/>
      <c r="I19" s="198"/>
      <c r="J19" s="130"/>
      <c r="K19" s="130"/>
      <c r="L19" s="130"/>
      <c r="M19" s="130"/>
      <c r="N19" s="130"/>
      <c r="O19" s="130"/>
      <c r="P19" s="198"/>
      <c r="Q19" s="201">
        <f t="shared" si="4"/>
        <v>0</v>
      </c>
    </row>
    <row r="20" spans="1:17" hidden="1" x14ac:dyDescent="0.25">
      <c r="A20" s="196"/>
      <c r="B20" s="196"/>
      <c r="C20" s="180"/>
      <c r="D20" s="199"/>
      <c r="E20" s="131"/>
      <c r="F20" s="131"/>
      <c r="G20" s="199"/>
      <c r="H20" s="199"/>
      <c r="I20" s="199"/>
      <c r="J20" s="131"/>
      <c r="K20" s="131"/>
      <c r="L20" s="131"/>
      <c r="M20" s="131"/>
      <c r="N20" s="131"/>
      <c r="O20" s="131"/>
      <c r="P20" s="199"/>
      <c r="Q20" s="202"/>
    </row>
    <row r="21" spans="1:17" hidden="1" x14ac:dyDescent="0.25">
      <c r="A21" s="195"/>
      <c r="B21" s="195"/>
      <c r="C21" s="197"/>
      <c r="D21" s="198"/>
      <c r="E21" s="130"/>
      <c r="F21" s="130"/>
      <c r="G21" s="198"/>
      <c r="H21" s="198"/>
      <c r="I21" s="198"/>
      <c r="J21" s="130"/>
      <c r="K21" s="130"/>
      <c r="L21" s="130"/>
      <c r="M21" s="130"/>
      <c r="N21" s="130"/>
      <c r="O21" s="130"/>
      <c r="P21" s="198"/>
      <c r="Q21" s="201">
        <f>SUM(D21:P22)</f>
        <v>0</v>
      </c>
    </row>
    <row r="22" spans="1:17" hidden="1" x14ac:dyDescent="0.25">
      <c r="A22" s="196"/>
      <c r="B22" s="196"/>
      <c r="C22" s="180"/>
      <c r="D22" s="199"/>
      <c r="E22" s="131"/>
      <c r="F22" s="131"/>
      <c r="G22" s="199"/>
      <c r="H22" s="199"/>
      <c r="I22" s="199"/>
      <c r="J22" s="131"/>
      <c r="K22" s="131"/>
      <c r="L22" s="131"/>
      <c r="M22" s="131"/>
      <c r="N22" s="131"/>
      <c r="O22" s="131"/>
      <c r="P22" s="199"/>
      <c r="Q22" s="202"/>
    </row>
    <row r="23" spans="1:17" hidden="1" x14ac:dyDescent="0.25">
      <c r="A23" s="195"/>
      <c r="B23" s="195"/>
      <c r="C23" s="197"/>
      <c r="D23" s="198"/>
      <c r="E23" s="130"/>
      <c r="F23" s="130"/>
      <c r="G23" s="198"/>
      <c r="H23" s="198"/>
      <c r="I23" s="198"/>
      <c r="J23" s="130"/>
      <c r="K23" s="130"/>
      <c r="L23" s="130"/>
      <c r="M23" s="130"/>
      <c r="N23" s="130"/>
      <c r="O23" s="130"/>
      <c r="P23" s="198"/>
      <c r="Q23" s="201">
        <f>SUM(D23:P24)</f>
        <v>0</v>
      </c>
    </row>
    <row r="24" spans="1:17" hidden="1" x14ac:dyDescent="0.25">
      <c r="A24" s="196"/>
      <c r="B24" s="196"/>
      <c r="C24" s="180"/>
      <c r="D24" s="199"/>
      <c r="E24" s="131"/>
      <c r="F24" s="131"/>
      <c r="G24" s="199"/>
      <c r="H24" s="199"/>
      <c r="I24" s="199"/>
      <c r="J24" s="131"/>
      <c r="K24" s="131"/>
      <c r="L24" s="131"/>
      <c r="M24" s="131"/>
      <c r="N24" s="131"/>
      <c r="O24" s="131"/>
      <c r="P24" s="199"/>
      <c r="Q24" s="202"/>
    </row>
    <row r="25" spans="1:17" hidden="1" x14ac:dyDescent="0.25">
      <c r="A25" s="195" t="s">
        <v>195</v>
      </c>
      <c r="B25" s="195"/>
      <c r="C25" s="191"/>
      <c r="D25" s="198"/>
      <c r="E25" s="198"/>
      <c r="F25" s="198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</row>
    <row r="26" spans="1:17" hidden="1" x14ac:dyDescent="0.25">
      <c r="A26" s="196"/>
      <c r="B26" s="196"/>
      <c r="C26" s="192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</row>
    <row r="27" spans="1:17" ht="32.25" customHeight="1" x14ac:dyDescent="0.25">
      <c r="A27" s="203" t="s">
        <v>204</v>
      </c>
      <c r="B27" s="203"/>
      <c r="C27" s="53">
        <f>+C8+C10+C12+C15+C14+C16+C17+C18</f>
        <v>0.99999999999999989</v>
      </c>
      <c r="D27" s="132">
        <f>+D8*$C$8+D10*$C$10+D12*$C$12+D14*$C$14+D15*$C$15+D16*$C$16+D17*$C$17+D18*$C$18</f>
        <v>0.13353863636363639</v>
      </c>
      <c r="E27" s="132">
        <f t="shared" ref="E27" si="11">+E8*$C$8+E10*$C$10+E12*$C$12+E14*$C$14+E15*$C$15+E16*$C$16+E17*$C$17+E18*$C$18</f>
        <v>0.10858313636363638</v>
      </c>
      <c r="F27" s="132">
        <f>+E27/D27</f>
        <v>0.81312150041697162</v>
      </c>
      <c r="G27" s="132">
        <f t="shared" ref="G27:P27" si="12">+G8*$C$8+G10*$C$10+G12*$C$12+G14*$C$14+G15*$C$15+G16*$C$16+G17*$C$17+G18*$C$18</f>
        <v>0.29635863636363641</v>
      </c>
      <c r="H27" s="132">
        <f t="shared" si="12"/>
        <v>0.1153121974747475</v>
      </c>
      <c r="I27" s="132">
        <f t="shared" si="12"/>
        <v>8.0704384974747481E-2</v>
      </c>
      <c r="J27" s="132">
        <f t="shared" si="12"/>
        <v>9.7704384974747482E-2</v>
      </c>
      <c r="K27" s="132">
        <f t="shared" si="12"/>
        <v>4.0571051641414148E-2</v>
      </c>
      <c r="L27" s="132">
        <f t="shared" si="12"/>
        <v>3.8702301641414145E-2</v>
      </c>
      <c r="M27" s="132">
        <f t="shared" si="12"/>
        <v>4.6327301641414145E-2</v>
      </c>
      <c r="N27" s="132">
        <f t="shared" si="12"/>
        <v>4.8199801641414144E-2</v>
      </c>
      <c r="O27" s="132">
        <f t="shared" si="12"/>
        <v>4.1949801641414146E-2</v>
      </c>
      <c r="P27" s="132">
        <f t="shared" si="12"/>
        <v>5.1199801641414147E-2</v>
      </c>
      <c r="Q27" s="133">
        <f>SUM(D27:P27)</f>
        <v>1.9122729367806082</v>
      </c>
    </row>
    <row r="30" spans="1:17" ht="18.75" x14ac:dyDescent="0.3">
      <c r="A30" s="177" t="s">
        <v>0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17" ht="18.75" x14ac:dyDescent="0.3">
      <c r="A31" s="177" t="s">
        <v>205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</row>
    <row r="32" spans="1:17" ht="18.75" x14ac:dyDescent="0.3">
      <c r="A32" s="177" t="s">
        <v>190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</row>
    <row r="33" spans="1:17" ht="36.75" customHeight="1" x14ac:dyDescent="0.25">
      <c r="A33" s="184" t="s">
        <v>361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</row>
    <row r="34" spans="1:17" ht="18.75" customHeight="1" x14ac:dyDescent="0.3">
      <c r="A34" s="177" t="s">
        <v>359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</row>
    <row r="35" spans="1:17" ht="18.75" x14ac:dyDescent="0.3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1:17" x14ac:dyDescent="0.25">
      <c r="B36" s="55"/>
    </row>
    <row r="37" spans="1:17" x14ac:dyDescent="0.25">
      <c r="A37" s="182" t="s">
        <v>206</v>
      </c>
      <c r="B37" s="182" t="s">
        <v>207</v>
      </c>
      <c r="C37" s="182" t="s">
        <v>192</v>
      </c>
      <c r="D37" s="203" t="s">
        <v>208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</row>
    <row r="38" spans="1:17" x14ac:dyDescent="0.25">
      <c r="A38" s="183" t="s">
        <v>206</v>
      </c>
      <c r="B38" s="183"/>
      <c r="C38" s="183" t="s">
        <v>192</v>
      </c>
      <c r="D38" s="45">
        <v>2012</v>
      </c>
      <c r="E38" s="45" t="s">
        <v>193</v>
      </c>
      <c r="F38" s="45" t="s">
        <v>194</v>
      </c>
      <c r="G38" s="45">
        <v>2013</v>
      </c>
      <c r="H38" s="45">
        <v>2014</v>
      </c>
      <c r="I38" s="45">
        <v>2015</v>
      </c>
      <c r="J38" s="45">
        <v>2016</v>
      </c>
      <c r="K38" s="45">
        <v>2017</v>
      </c>
      <c r="L38" s="45">
        <v>2018</v>
      </c>
      <c r="M38" s="45">
        <v>2019</v>
      </c>
      <c r="N38" s="45">
        <v>2020</v>
      </c>
      <c r="O38" s="45">
        <v>2021</v>
      </c>
      <c r="P38" s="45">
        <v>2022</v>
      </c>
      <c r="Q38" s="45" t="s">
        <v>195</v>
      </c>
    </row>
    <row r="39" spans="1:17" ht="30" hidden="1" x14ac:dyDescent="0.25">
      <c r="A39" s="56" t="s">
        <v>209</v>
      </c>
      <c r="B39" s="57" t="s">
        <v>210</v>
      </c>
      <c r="C39" s="58">
        <v>0.3</v>
      </c>
      <c r="D39" s="49">
        <f>+D40*$C$40+D41*$C$41+D42*$C$42+D43*$C$43</f>
        <v>0</v>
      </c>
      <c r="E39" s="49"/>
      <c r="F39" s="49"/>
      <c r="G39" s="49">
        <f t="shared" ref="G39:P39" si="13">+G40*$C$40+G41*$C$41+G42*$C$42+G43*$C$43</f>
        <v>0.5</v>
      </c>
      <c r="H39" s="49">
        <f t="shared" si="13"/>
        <v>5.5542222222222229E-2</v>
      </c>
      <c r="I39" s="49">
        <f t="shared" si="13"/>
        <v>5.5542222222222229E-2</v>
      </c>
      <c r="J39" s="49">
        <f t="shared" si="13"/>
        <v>5.5542222222222229E-2</v>
      </c>
      <c r="K39" s="49">
        <f t="shared" si="13"/>
        <v>5.5542222222222229E-2</v>
      </c>
      <c r="L39" s="49">
        <f t="shared" si="13"/>
        <v>5.5542222222222229E-2</v>
      </c>
      <c r="M39" s="49">
        <f t="shared" si="13"/>
        <v>5.5542222222222229E-2</v>
      </c>
      <c r="N39" s="49">
        <f t="shared" si="13"/>
        <v>5.5542222222222229E-2</v>
      </c>
      <c r="O39" s="49">
        <f t="shared" si="13"/>
        <v>5.5542222222222229E-2</v>
      </c>
      <c r="P39" s="49">
        <f t="shared" si="13"/>
        <v>5.5542222222222229E-2</v>
      </c>
      <c r="Q39" s="58">
        <f t="shared" ref="Q39:Q72" si="14">SUM(D39:P39)</f>
        <v>0.99988000000000044</v>
      </c>
    </row>
    <row r="40" spans="1:17" ht="60" hidden="1" x14ac:dyDescent="0.25">
      <c r="A40" s="59" t="s">
        <v>211</v>
      </c>
      <c r="B40" s="37" t="s">
        <v>23</v>
      </c>
      <c r="C40" s="60">
        <v>0.6</v>
      </c>
      <c r="D40" s="19"/>
      <c r="E40" s="19"/>
      <c r="F40" s="49"/>
      <c r="G40" s="19">
        <v>0.7</v>
      </c>
      <c r="H40" s="19">
        <v>3.3333333333333333E-2</v>
      </c>
      <c r="I40" s="19">
        <v>3.3333333333333333E-2</v>
      </c>
      <c r="J40" s="19">
        <v>3.3333333333333333E-2</v>
      </c>
      <c r="K40" s="19">
        <v>3.3333333333333333E-2</v>
      </c>
      <c r="L40" s="19">
        <v>3.3333333333333333E-2</v>
      </c>
      <c r="M40" s="19">
        <v>3.3333333333333333E-2</v>
      </c>
      <c r="N40" s="19">
        <v>3.3333333333333333E-2</v>
      </c>
      <c r="O40" s="19">
        <v>3.3333333333333333E-2</v>
      </c>
      <c r="P40" s="19">
        <v>3.3333333333333333E-2</v>
      </c>
      <c r="Q40" s="60">
        <f t="shared" si="14"/>
        <v>0.99999999999999989</v>
      </c>
    </row>
    <row r="41" spans="1:17" ht="75" hidden="1" x14ac:dyDescent="0.25">
      <c r="A41" s="59" t="s">
        <v>212</v>
      </c>
      <c r="B41" s="37" t="s">
        <v>24</v>
      </c>
      <c r="C41" s="60">
        <v>0.2</v>
      </c>
      <c r="D41" s="19"/>
      <c r="E41" s="19"/>
      <c r="F41" s="49"/>
      <c r="G41" s="19">
        <v>0.4</v>
      </c>
      <c r="H41" s="19">
        <v>6.6600000000000006E-2</v>
      </c>
      <c r="I41" s="19">
        <v>6.6600000000000006E-2</v>
      </c>
      <c r="J41" s="19">
        <v>6.6600000000000006E-2</v>
      </c>
      <c r="K41" s="19">
        <v>6.6600000000000006E-2</v>
      </c>
      <c r="L41" s="19">
        <v>6.6600000000000006E-2</v>
      </c>
      <c r="M41" s="19">
        <v>6.6600000000000006E-2</v>
      </c>
      <c r="N41" s="19">
        <v>6.6600000000000006E-2</v>
      </c>
      <c r="O41" s="19">
        <v>6.6600000000000006E-2</v>
      </c>
      <c r="P41" s="19">
        <v>6.6600000000000006E-2</v>
      </c>
      <c r="Q41" s="60">
        <f t="shared" si="14"/>
        <v>0.99939999999999996</v>
      </c>
    </row>
    <row r="42" spans="1:17" ht="45" hidden="1" x14ac:dyDescent="0.25">
      <c r="A42" s="14"/>
      <c r="B42" s="37" t="s">
        <v>25</v>
      </c>
      <c r="C42" s="60">
        <v>0.1</v>
      </c>
      <c r="D42" s="19"/>
      <c r="E42" s="19"/>
      <c r="F42" s="49"/>
      <c r="G42" s="19"/>
      <c r="H42" s="19">
        <v>0.1111111111111111</v>
      </c>
      <c r="I42" s="19">
        <v>0.1111111111111111</v>
      </c>
      <c r="J42" s="19">
        <v>0.1111111111111111</v>
      </c>
      <c r="K42" s="19">
        <v>0.1111111111111111</v>
      </c>
      <c r="L42" s="19">
        <v>0.1111111111111111</v>
      </c>
      <c r="M42" s="19">
        <v>0.1111111111111111</v>
      </c>
      <c r="N42" s="19">
        <v>0.1111111111111111</v>
      </c>
      <c r="O42" s="19">
        <v>0.1111111111111111</v>
      </c>
      <c r="P42" s="19">
        <v>0.1111111111111111</v>
      </c>
      <c r="Q42" s="60">
        <f t="shared" si="14"/>
        <v>1.0000000000000002</v>
      </c>
    </row>
    <row r="43" spans="1:17" ht="45" hidden="1" x14ac:dyDescent="0.25">
      <c r="A43" s="14"/>
      <c r="B43" s="37" t="s">
        <v>26</v>
      </c>
      <c r="C43" s="60">
        <v>0.1</v>
      </c>
      <c r="D43" s="19"/>
      <c r="E43" s="19"/>
      <c r="F43" s="49"/>
      <c r="G43" s="19"/>
      <c r="H43" s="19">
        <v>0.1111111111111111</v>
      </c>
      <c r="I43" s="19">
        <v>0.1111111111111111</v>
      </c>
      <c r="J43" s="19">
        <v>0.1111111111111111</v>
      </c>
      <c r="K43" s="19">
        <v>0.1111111111111111</v>
      </c>
      <c r="L43" s="19">
        <v>0.1111111111111111</v>
      </c>
      <c r="M43" s="19">
        <v>0.1111111111111111</v>
      </c>
      <c r="N43" s="19">
        <v>0.1111111111111111</v>
      </c>
      <c r="O43" s="19">
        <v>0.1111111111111111</v>
      </c>
      <c r="P43" s="19">
        <v>0.1111111111111111</v>
      </c>
      <c r="Q43" s="60">
        <f t="shared" si="14"/>
        <v>1.0000000000000002</v>
      </c>
    </row>
    <row r="44" spans="1:17" ht="60" x14ac:dyDescent="0.25">
      <c r="A44" s="56"/>
      <c r="B44" s="57" t="s">
        <v>213</v>
      </c>
      <c r="C44" s="58">
        <v>0.2</v>
      </c>
      <c r="D44" s="49">
        <f>+D45*$C$45+D46*$C$46+D47*$C$47+D48*$C$48+D49*$C$49+D50*$C$50</f>
        <v>0.10545454545454548</v>
      </c>
      <c r="E44" s="49">
        <f>+E45*$C$45+E46*$C$46+E47*$C$47+E48*$C$48+E49*$C$49+E50*$C$50</f>
        <v>0.10105454545454547</v>
      </c>
      <c r="F44" s="49">
        <f t="shared" ref="F44:F70" si="15">+E44/D44</f>
        <v>0.95827586206896542</v>
      </c>
      <c r="G44" s="49">
        <f t="shared" ref="G44:P44" si="16">+G45*$C$45+G46*$C$46+G47*$C$47+G48*$C$48+G49*$C$49+G50*$C$50</f>
        <v>0.10545454545454548</v>
      </c>
      <c r="H44" s="49">
        <f t="shared" si="16"/>
        <v>0.10545454545454548</v>
      </c>
      <c r="I44" s="49">
        <f t="shared" si="16"/>
        <v>0.10545454545454548</v>
      </c>
      <c r="J44" s="49">
        <f t="shared" si="16"/>
        <v>0.10545454545454548</v>
      </c>
      <c r="K44" s="49">
        <f t="shared" si="16"/>
        <v>4.5454545454545463E-2</v>
      </c>
      <c r="L44" s="49">
        <f t="shared" si="16"/>
        <v>4.5454545454545463E-2</v>
      </c>
      <c r="M44" s="49">
        <f t="shared" si="16"/>
        <v>4.5454545454545463E-2</v>
      </c>
      <c r="N44" s="49">
        <f t="shared" si="16"/>
        <v>4.5454545454545463E-2</v>
      </c>
      <c r="O44" s="49">
        <f t="shared" si="16"/>
        <v>4.5454545454545463E-2</v>
      </c>
      <c r="P44" s="49">
        <f t="shared" si="16"/>
        <v>0.24545454545454548</v>
      </c>
      <c r="Q44" s="58">
        <f t="shared" si="14"/>
        <v>2.0593304075235106</v>
      </c>
    </row>
    <row r="45" spans="1:17" ht="30" x14ac:dyDescent="0.25">
      <c r="A45" s="14" t="s">
        <v>214</v>
      </c>
      <c r="B45" s="37" t="s">
        <v>215</v>
      </c>
      <c r="C45" s="60">
        <v>0.2</v>
      </c>
      <c r="D45" s="19">
        <v>9.0909090909090912E-2</v>
      </c>
      <c r="E45" s="19">
        <v>9.0909090909090912E-2</v>
      </c>
      <c r="F45" s="49">
        <f t="shared" si="15"/>
        <v>1</v>
      </c>
      <c r="G45" s="19">
        <v>9.0909090909090912E-2</v>
      </c>
      <c r="H45" s="19">
        <v>9.0909090909090912E-2</v>
      </c>
      <c r="I45" s="19">
        <v>9.0909090909090912E-2</v>
      </c>
      <c r="J45" s="19">
        <v>9.0909090909090912E-2</v>
      </c>
      <c r="K45" s="19">
        <v>9.0909090909090912E-2</v>
      </c>
      <c r="L45" s="19">
        <v>9.0909090909090912E-2</v>
      </c>
      <c r="M45" s="19">
        <v>9.0909090909090912E-2</v>
      </c>
      <c r="N45" s="19">
        <v>9.0909090909090912E-2</v>
      </c>
      <c r="O45" s="19">
        <v>9.0909090909090912E-2</v>
      </c>
      <c r="P45" s="19">
        <v>9.0909090909090912E-2</v>
      </c>
      <c r="Q45" s="60">
        <f t="shared" si="14"/>
        <v>2.0909090909090904</v>
      </c>
    </row>
    <row r="46" spans="1:17" ht="30" hidden="1" x14ac:dyDescent="0.25">
      <c r="A46" s="14" t="s">
        <v>216</v>
      </c>
      <c r="B46" s="37" t="s">
        <v>55</v>
      </c>
      <c r="C46" s="60">
        <v>0.2</v>
      </c>
      <c r="D46" s="19"/>
      <c r="E46" s="19"/>
      <c r="F46" s="49"/>
      <c r="G46" s="19"/>
      <c r="H46" s="19"/>
      <c r="I46" s="19"/>
      <c r="J46" s="19"/>
      <c r="K46" s="19"/>
      <c r="L46" s="19"/>
      <c r="M46" s="19"/>
      <c r="N46" s="19"/>
      <c r="O46" s="19"/>
      <c r="P46" s="19">
        <v>1</v>
      </c>
      <c r="Q46" s="60">
        <f t="shared" si="14"/>
        <v>1</v>
      </c>
    </row>
    <row r="47" spans="1:17" ht="30" x14ac:dyDescent="0.25">
      <c r="A47" s="14" t="s">
        <v>217</v>
      </c>
      <c r="B47" s="37" t="s">
        <v>218</v>
      </c>
      <c r="C47" s="60">
        <v>0.2</v>
      </c>
      <c r="D47" s="19">
        <v>9.0909090909090912E-2</v>
      </c>
      <c r="E47" s="19">
        <v>9.0909090909090912E-2</v>
      </c>
      <c r="F47" s="49">
        <f t="shared" si="15"/>
        <v>1</v>
      </c>
      <c r="G47" s="19">
        <v>9.0909090909090912E-2</v>
      </c>
      <c r="H47" s="19">
        <v>9.0909090909090912E-2</v>
      </c>
      <c r="I47" s="19">
        <v>9.0909090909090912E-2</v>
      </c>
      <c r="J47" s="19">
        <v>9.0909090909090912E-2</v>
      </c>
      <c r="K47" s="19">
        <v>9.0909090909090912E-2</v>
      </c>
      <c r="L47" s="19">
        <v>9.0909090909090912E-2</v>
      </c>
      <c r="M47" s="19">
        <v>9.0909090909090912E-2</v>
      </c>
      <c r="N47" s="19">
        <v>9.0909090909090912E-2</v>
      </c>
      <c r="O47" s="19">
        <v>9.0909090909090912E-2</v>
      </c>
      <c r="P47" s="19">
        <v>9.0909090909090912E-2</v>
      </c>
      <c r="Q47" s="60">
        <f t="shared" si="14"/>
        <v>2.0909090909090904</v>
      </c>
    </row>
    <row r="48" spans="1:17" ht="45" x14ac:dyDescent="0.25">
      <c r="A48" s="14" t="s">
        <v>219</v>
      </c>
      <c r="B48" s="37" t="s">
        <v>220</v>
      </c>
      <c r="C48" s="60">
        <v>0.1</v>
      </c>
      <c r="D48" s="19">
        <v>9.0909090909090912E-2</v>
      </c>
      <c r="E48" s="19">
        <v>9.0909090909090912E-2</v>
      </c>
      <c r="F48" s="49">
        <f t="shared" si="15"/>
        <v>1</v>
      </c>
      <c r="G48" s="19">
        <v>9.0909090909090912E-2</v>
      </c>
      <c r="H48" s="19">
        <v>9.0909090909090912E-2</v>
      </c>
      <c r="I48" s="19">
        <v>9.0909090909090912E-2</v>
      </c>
      <c r="J48" s="19">
        <v>9.0909090909090912E-2</v>
      </c>
      <c r="K48" s="19">
        <v>9.0909090909090912E-2</v>
      </c>
      <c r="L48" s="19">
        <v>9.0909090909090912E-2</v>
      </c>
      <c r="M48" s="19">
        <v>9.0909090909090912E-2</v>
      </c>
      <c r="N48" s="19">
        <v>9.0909090909090912E-2</v>
      </c>
      <c r="O48" s="19">
        <v>9.0909090909090912E-2</v>
      </c>
      <c r="P48" s="19">
        <v>9.0909090909090912E-2</v>
      </c>
      <c r="Q48" s="60">
        <f t="shared" si="14"/>
        <v>2.0909090909090904</v>
      </c>
    </row>
    <row r="49" spans="1:17" ht="75" x14ac:dyDescent="0.25">
      <c r="A49" s="123" t="s">
        <v>221</v>
      </c>
      <c r="B49" s="123" t="s">
        <v>64</v>
      </c>
      <c r="C49" s="60">
        <v>0.2</v>
      </c>
      <c r="D49" s="19">
        <v>0.2</v>
      </c>
      <c r="E49" s="19">
        <f>20%*89%</f>
        <v>0.17800000000000002</v>
      </c>
      <c r="F49" s="49">
        <f t="shared" si="15"/>
        <v>0.89</v>
      </c>
      <c r="G49" s="19">
        <v>0.2</v>
      </c>
      <c r="H49" s="19">
        <v>0.2</v>
      </c>
      <c r="I49" s="19">
        <v>0.2</v>
      </c>
      <c r="J49" s="19">
        <v>0.2</v>
      </c>
      <c r="K49" s="19"/>
      <c r="L49" s="19"/>
      <c r="M49" s="19"/>
      <c r="N49" s="19"/>
      <c r="O49" s="19"/>
      <c r="P49" s="19"/>
      <c r="Q49" s="60">
        <f t="shared" si="14"/>
        <v>2.0680000000000001</v>
      </c>
    </row>
    <row r="50" spans="1:17" ht="45" x14ac:dyDescent="0.25">
      <c r="A50" s="123" t="s">
        <v>222</v>
      </c>
      <c r="B50" s="41" t="s">
        <v>66</v>
      </c>
      <c r="C50" s="60">
        <v>0.1</v>
      </c>
      <c r="D50" s="19">
        <v>0.2</v>
      </c>
      <c r="E50" s="19">
        <v>0.2</v>
      </c>
      <c r="F50" s="49">
        <f t="shared" si="15"/>
        <v>1</v>
      </c>
      <c r="G50" s="19">
        <v>0.2</v>
      </c>
      <c r="H50" s="19">
        <v>0.2</v>
      </c>
      <c r="I50" s="19">
        <v>0.2</v>
      </c>
      <c r="J50" s="19">
        <v>0.2</v>
      </c>
      <c r="K50" s="19"/>
      <c r="L50" s="19"/>
      <c r="M50" s="19"/>
      <c r="N50" s="19"/>
      <c r="O50" s="19"/>
      <c r="P50" s="19"/>
      <c r="Q50" s="60">
        <f t="shared" si="14"/>
        <v>2.1999999999999997</v>
      </c>
    </row>
    <row r="51" spans="1:17" ht="30" x14ac:dyDescent="0.25">
      <c r="A51" s="62"/>
      <c r="B51" s="57" t="s">
        <v>223</v>
      </c>
      <c r="C51" s="58">
        <v>0.3</v>
      </c>
      <c r="D51" s="49">
        <f>+D52*$C$52+D53*$C$53</f>
        <v>0.2</v>
      </c>
      <c r="E51" s="49">
        <f>+E52*$C$52+E53*$C$53</f>
        <v>0.2</v>
      </c>
      <c r="F51" s="49">
        <f t="shared" si="15"/>
        <v>1</v>
      </c>
      <c r="G51" s="49">
        <f t="shared" ref="G51:P51" si="17">+G52*$C$52+G53*$C$53</f>
        <v>0.23</v>
      </c>
      <c r="H51" s="49">
        <f t="shared" si="17"/>
        <v>6.3299999999999995E-2</v>
      </c>
      <c r="I51" s="49">
        <f t="shared" si="17"/>
        <v>6.3299999999999995E-2</v>
      </c>
      <c r="J51" s="49">
        <f t="shared" si="17"/>
        <v>6.3299999999999995E-2</v>
      </c>
      <c r="K51" s="49">
        <f t="shared" si="17"/>
        <v>6.3299999999999995E-2</v>
      </c>
      <c r="L51" s="49">
        <f t="shared" si="17"/>
        <v>6.3299999999999995E-2</v>
      </c>
      <c r="M51" s="49">
        <f t="shared" si="17"/>
        <v>6.3299999999999995E-2</v>
      </c>
      <c r="N51" s="49">
        <f t="shared" si="17"/>
        <v>6.3299999999999995E-2</v>
      </c>
      <c r="O51" s="49">
        <f t="shared" si="17"/>
        <v>6.3299999999999995E-2</v>
      </c>
      <c r="P51" s="49">
        <f t="shared" si="17"/>
        <v>6.3299999999999995E-2</v>
      </c>
      <c r="Q51" s="58">
        <f t="shared" si="14"/>
        <v>2.1996999999999991</v>
      </c>
    </row>
    <row r="52" spans="1:17" ht="45" hidden="1" x14ac:dyDescent="0.25">
      <c r="A52" s="61" t="s">
        <v>224</v>
      </c>
      <c r="B52" s="37" t="s">
        <v>51</v>
      </c>
      <c r="C52" s="60">
        <v>0.5</v>
      </c>
      <c r="D52" s="19"/>
      <c r="E52" s="19"/>
      <c r="F52" s="49"/>
      <c r="G52" s="19">
        <v>0.4</v>
      </c>
      <c r="H52" s="19">
        <v>6.6600000000000006E-2</v>
      </c>
      <c r="I52" s="19">
        <v>6.6600000000000006E-2</v>
      </c>
      <c r="J52" s="19">
        <v>6.6600000000000006E-2</v>
      </c>
      <c r="K52" s="19">
        <v>6.6600000000000006E-2</v>
      </c>
      <c r="L52" s="19">
        <v>6.6600000000000006E-2</v>
      </c>
      <c r="M52" s="19">
        <v>6.6600000000000006E-2</v>
      </c>
      <c r="N52" s="19">
        <v>6.6600000000000006E-2</v>
      </c>
      <c r="O52" s="19">
        <v>6.6600000000000006E-2</v>
      </c>
      <c r="P52" s="19">
        <v>6.6600000000000006E-2</v>
      </c>
      <c r="Q52" s="60">
        <f t="shared" si="14"/>
        <v>0.99939999999999996</v>
      </c>
    </row>
    <row r="53" spans="1:17" ht="45" x14ac:dyDescent="0.25">
      <c r="A53" s="61" t="s">
        <v>225</v>
      </c>
      <c r="B53" s="37" t="s">
        <v>226</v>
      </c>
      <c r="C53" s="60">
        <v>0.5</v>
      </c>
      <c r="D53" s="63">
        <v>0.4</v>
      </c>
      <c r="E53" s="63">
        <v>0.4</v>
      </c>
      <c r="F53" s="49">
        <f t="shared" si="15"/>
        <v>1</v>
      </c>
      <c r="G53" s="63">
        <v>0.06</v>
      </c>
      <c r="H53" s="63">
        <v>0.06</v>
      </c>
      <c r="I53" s="63">
        <v>0.06</v>
      </c>
      <c r="J53" s="63">
        <v>0.06</v>
      </c>
      <c r="K53" s="63">
        <v>0.06</v>
      </c>
      <c r="L53" s="63">
        <v>0.06</v>
      </c>
      <c r="M53" s="63">
        <v>0.06</v>
      </c>
      <c r="N53" s="63">
        <v>0.06</v>
      </c>
      <c r="O53" s="63">
        <v>0.06</v>
      </c>
      <c r="P53" s="63">
        <v>0.06</v>
      </c>
      <c r="Q53" s="60">
        <f t="shared" si="14"/>
        <v>2.4000000000000004</v>
      </c>
    </row>
    <row r="54" spans="1:17" ht="30" x14ac:dyDescent="0.25">
      <c r="A54" s="62"/>
      <c r="B54" s="57" t="s">
        <v>227</v>
      </c>
      <c r="C54" s="58">
        <v>0.2</v>
      </c>
      <c r="D54" s="64">
        <f>+D55*$C$55+D56*$C$56+D57*$C$57+D58*$C$58+D59*$C$59</f>
        <v>4.0000000000000008E-2</v>
      </c>
      <c r="E54" s="64">
        <f>+E55*$C$55+E56*$C$56+E57*$C$57+E58*$C$58+E59*$C$59</f>
        <v>4.0000000000000008E-2</v>
      </c>
      <c r="F54" s="49">
        <f t="shared" si="15"/>
        <v>1</v>
      </c>
      <c r="G54" s="64">
        <f t="shared" ref="G54:P54" si="18">+G55*$C$55+G56*$C$56+G57*$C$57+G58*$C$58+G59*$C$59</f>
        <v>0.46000000000000008</v>
      </c>
      <c r="H54" s="64">
        <f t="shared" si="18"/>
        <v>0.23330000000000001</v>
      </c>
      <c r="I54" s="64">
        <f t="shared" si="18"/>
        <v>3.3300000000000003E-2</v>
      </c>
      <c r="J54" s="64">
        <f t="shared" si="18"/>
        <v>3.3300000000000003E-2</v>
      </c>
      <c r="K54" s="64">
        <f t="shared" si="18"/>
        <v>3.3300000000000003E-2</v>
      </c>
      <c r="L54" s="64">
        <f t="shared" si="18"/>
        <v>3.3300000000000003E-2</v>
      </c>
      <c r="M54" s="64">
        <f t="shared" si="18"/>
        <v>3.3300000000000003E-2</v>
      </c>
      <c r="N54" s="64">
        <f t="shared" si="18"/>
        <v>3.3300000000000003E-2</v>
      </c>
      <c r="O54" s="64">
        <f t="shared" si="18"/>
        <v>3.3300000000000003E-2</v>
      </c>
      <c r="P54" s="64">
        <f t="shared" si="18"/>
        <v>3.3300000000000003E-2</v>
      </c>
      <c r="Q54" s="58">
        <f t="shared" si="14"/>
        <v>2.0397000000000007</v>
      </c>
    </row>
    <row r="55" spans="1:17" ht="45" hidden="1" x14ac:dyDescent="0.25">
      <c r="A55" s="65" t="s">
        <v>228</v>
      </c>
      <c r="B55" s="37" t="s">
        <v>58</v>
      </c>
      <c r="C55" s="60">
        <v>0.4</v>
      </c>
      <c r="D55" s="63"/>
      <c r="E55" s="63"/>
      <c r="F55" s="49"/>
      <c r="G55" s="19">
        <v>0.4</v>
      </c>
      <c r="H55" s="19">
        <v>6.6600000000000006E-2</v>
      </c>
      <c r="I55" s="19">
        <v>6.6600000000000006E-2</v>
      </c>
      <c r="J55" s="19">
        <v>6.6600000000000006E-2</v>
      </c>
      <c r="K55" s="19">
        <v>6.6600000000000006E-2</v>
      </c>
      <c r="L55" s="19">
        <v>6.6600000000000006E-2</v>
      </c>
      <c r="M55" s="19">
        <v>6.6600000000000006E-2</v>
      </c>
      <c r="N55" s="19">
        <v>6.6600000000000006E-2</v>
      </c>
      <c r="O55" s="19">
        <v>6.6600000000000006E-2</v>
      </c>
      <c r="P55" s="19">
        <v>6.6600000000000006E-2</v>
      </c>
      <c r="Q55" s="60">
        <f t="shared" si="14"/>
        <v>0.99939999999999996</v>
      </c>
    </row>
    <row r="56" spans="1:17" ht="30" hidden="1" x14ac:dyDescent="0.25">
      <c r="A56" s="65" t="s">
        <v>229</v>
      </c>
      <c r="B56" s="37" t="s">
        <v>60</v>
      </c>
      <c r="C56" s="60">
        <v>0.2</v>
      </c>
      <c r="D56" s="63"/>
      <c r="E56" s="63"/>
      <c r="F56" s="49"/>
      <c r="G56" s="63">
        <v>1</v>
      </c>
      <c r="H56" s="63"/>
      <c r="I56" s="63"/>
      <c r="J56" s="63"/>
      <c r="K56" s="63"/>
      <c r="L56" s="63"/>
      <c r="M56" s="63"/>
      <c r="N56" s="63"/>
      <c r="O56" s="63"/>
      <c r="P56" s="63"/>
      <c r="Q56" s="60">
        <f t="shared" si="14"/>
        <v>1</v>
      </c>
    </row>
    <row r="57" spans="1:17" ht="45" x14ac:dyDescent="0.25">
      <c r="A57" s="65" t="s">
        <v>230</v>
      </c>
      <c r="B57" s="37" t="s">
        <v>231</v>
      </c>
      <c r="C57" s="60">
        <v>0.1</v>
      </c>
      <c r="D57" s="63">
        <v>0.4</v>
      </c>
      <c r="E57" s="63">
        <v>0.4</v>
      </c>
      <c r="F57" s="49">
        <f t="shared" si="15"/>
        <v>1</v>
      </c>
      <c r="G57" s="63">
        <v>0.6</v>
      </c>
      <c r="H57" s="63"/>
      <c r="I57" s="63"/>
      <c r="J57" s="63"/>
      <c r="K57" s="63"/>
      <c r="L57" s="63"/>
      <c r="M57" s="63"/>
      <c r="N57" s="63"/>
      <c r="O57" s="63"/>
      <c r="P57" s="63"/>
      <c r="Q57" s="60">
        <f t="shared" si="14"/>
        <v>2.4</v>
      </c>
    </row>
    <row r="58" spans="1:17" ht="45" hidden="1" x14ac:dyDescent="0.25">
      <c r="A58" s="65" t="s">
        <v>232</v>
      </c>
      <c r="B58" s="37" t="s">
        <v>62</v>
      </c>
      <c r="C58" s="60">
        <v>0.1</v>
      </c>
      <c r="D58" s="63"/>
      <c r="E58" s="63"/>
      <c r="F58" s="49"/>
      <c r="G58" s="19">
        <v>0.4</v>
      </c>
      <c r="H58" s="19">
        <v>6.6600000000000006E-2</v>
      </c>
      <c r="I58" s="19">
        <v>6.6600000000000006E-2</v>
      </c>
      <c r="J58" s="19">
        <v>6.6600000000000006E-2</v>
      </c>
      <c r="K58" s="19">
        <v>6.6600000000000006E-2</v>
      </c>
      <c r="L58" s="19">
        <v>6.6600000000000006E-2</v>
      </c>
      <c r="M58" s="19">
        <v>6.6600000000000006E-2</v>
      </c>
      <c r="N58" s="19">
        <v>6.6600000000000006E-2</v>
      </c>
      <c r="O58" s="19">
        <v>6.6600000000000006E-2</v>
      </c>
      <c r="P58" s="19">
        <v>6.6600000000000006E-2</v>
      </c>
      <c r="Q58" s="60">
        <f t="shared" si="14"/>
        <v>0.99939999999999996</v>
      </c>
    </row>
    <row r="59" spans="1:17" ht="30" hidden="1" x14ac:dyDescent="0.25">
      <c r="A59" s="65" t="s">
        <v>233</v>
      </c>
      <c r="B59" s="37" t="s">
        <v>63</v>
      </c>
      <c r="C59" s="60">
        <v>0.2</v>
      </c>
      <c r="D59" s="63"/>
      <c r="E59" s="63"/>
      <c r="F59" s="49"/>
      <c r="G59" s="63"/>
      <c r="H59" s="63">
        <v>1</v>
      </c>
      <c r="I59" s="63"/>
      <c r="J59" s="63"/>
      <c r="K59" s="63"/>
      <c r="L59" s="63"/>
      <c r="M59" s="63"/>
      <c r="N59" s="63"/>
      <c r="O59" s="63"/>
      <c r="P59" s="63"/>
      <c r="Q59" s="60">
        <f t="shared" si="14"/>
        <v>1</v>
      </c>
    </row>
    <row r="60" spans="1:17" hidden="1" x14ac:dyDescent="0.25">
      <c r="A60" s="65"/>
      <c r="B60" s="10"/>
      <c r="C60" s="60"/>
      <c r="D60" s="63"/>
      <c r="E60" s="63"/>
      <c r="F60" s="49" t="e">
        <f t="shared" si="15"/>
        <v>#DIV/0!</v>
      </c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0" t="e">
        <f t="shared" si="14"/>
        <v>#DIV/0!</v>
      </c>
    </row>
    <row r="61" spans="1:17" hidden="1" x14ac:dyDescent="0.25">
      <c r="A61" s="65"/>
      <c r="B61" s="10"/>
      <c r="C61" s="60"/>
      <c r="D61" s="63"/>
      <c r="E61" s="63"/>
      <c r="F61" s="49" t="e">
        <f t="shared" si="15"/>
        <v>#DIV/0!</v>
      </c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0" t="e">
        <f t="shared" si="14"/>
        <v>#DIV/0!</v>
      </c>
    </row>
    <row r="62" spans="1:17" hidden="1" x14ac:dyDescent="0.25">
      <c r="A62" s="65"/>
      <c r="B62" s="10"/>
      <c r="C62" s="60"/>
      <c r="D62" s="63"/>
      <c r="E62" s="63"/>
      <c r="F62" s="49" t="e">
        <f t="shared" si="15"/>
        <v>#DIV/0!</v>
      </c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0" t="e">
        <f t="shared" si="14"/>
        <v>#DIV/0!</v>
      </c>
    </row>
    <row r="63" spans="1:17" hidden="1" x14ac:dyDescent="0.25">
      <c r="A63" s="65"/>
      <c r="B63" s="10"/>
      <c r="C63" s="60"/>
      <c r="D63" s="63"/>
      <c r="E63" s="63"/>
      <c r="F63" s="49" t="e">
        <f t="shared" si="15"/>
        <v>#DIV/0!</v>
      </c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0" t="e">
        <f t="shared" si="14"/>
        <v>#DIV/0!</v>
      </c>
    </row>
    <row r="64" spans="1:17" hidden="1" x14ac:dyDescent="0.25">
      <c r="A64" s="65"/>
      <c r="B64" s="10"/>
      <c r="C64" s="60"/>
      <c r="D64" s="63"/>
      <c r="E64" s="63"/>
      <c r="F64" s="49" t="e">
        <f t="shared" si="15"/>
        <v>#DIV/0!</v>
      </c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0"/>
    </row>
    <row r="65" spans="1:17" hidden="1" x14ac:dyDescent="0.25">
      <c r="A65" s="65"/>
      <c r="B65" s="10"/>
      <c r="C65" s="60"/>
      <c r="D65" s="63"/>
      <c r="E65" s="63"/>
      <c r="F65" s="49" t="e">
        <f t="shared" si="15"/>
        <v>#DIV/0!</v>
      </c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0" t="e">
        <f t="shared" si="14"/>
        <v>#DIV/0!</v>
      </c>
    </row>
    <row r="66" spans="1:17" hidden="1" x14ac:dyDescent="0.25">
      <c r="A66" s="65"/>
      <c r="B66" s="10"/>
      <c r="C66" s="60"/>
      <c r="D66" s="63"/>
      <c r="E66" s="63"/>
      <c r="F66" s="49" t="e">
        <f t="shared" si="15"/>
        <v>#DIV/0!</v>
      </c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0" t="e">
        <f t="shared" si="14"/>
        <v>#DIV/0!</v>
      </c>
    </row>
    <row r="67" spans="1:17" hidden="1" x14ac:dyDescent="0.25">
      <c r="A67" s="12"/>
      <c r="B67" s="10"/>
      <c r="C67" s="60"/>
      <c r="D67" s="12"/>
      <c r="E67" s="12"/>
      <c r="F67" s="49" t="e">
        <f t="shared" si="15"/>
        <v>#DIV/0!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60"/>
    </row>
    <row r="68" spans="1:17" hidden="1" x14ac:dyDescent="0.25">
      <c r="A68" s="12"/>
      <c r="B68" s="10"/>
      <c r="C68" s="60"/>
      <c r="D68" s="12"/>
      <c r="E68" s="12"/>
      <c r="F68" s="49" t="e">
        <f t="shared" si="15"/>
        <v>#DIV/0!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60"/>
    </row>
    <row r="69" spans="1:17" hidden="1" x14ac:dyDescent="0.25">
      <c r="A69" s="12"/>
      <c r="B69" s="10"/>
      <c r="C69" s="60"/>
      <c r="D69" s="19"/>
      <c r="E69" s="19"/>
      <c r="F69" s="49" t="e">
        <f t="shared" si="15"/>
        <v>#DIV/0!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0" t="e">
        <f t="shared" si="14"/>
        <v>#DIV/0!</v>
      </c>
    </row>
    <row r="70" spans="1:17" hidden="1" x14ac:dyDescent="0.25">
      <c r="A70" s="12"/>
      <c r="B70" s="10"/>
      <c r="C70" s="60"/>
      <c r="D70" s="66"/>
      <c r="E70" s="66"/>
      <c r="F70" s="49" t="e">
        <f t="shared" si="15"/>
        <v>#DIV/0!</v>
      </c>
      <c r="G70" s="66"/>
      <c r="H70" s="12"/>
      <c r="I70" s="12"/>
      <c r="J70" s="12"/>
      <c r="K70" s="12"/>
      <c r="L70" s="12"/>
      <c r="M70" s="12"/>
      <c r="N70" s="12"/>
      <c r="O70" s="12"/>
      <c r="P70" s="12"/>
      <c r="Q70" s="60" t="e">
        <f t="shared" si="14"/>
        <v>#DIV/0!</v>
      </c>
    </row>
    <row r="71" spans="1:17" hidden="1" x14ac:dyDescent="0.25">
      <c r="A71" s="12"/>
      <c r="B71" s="67"/>
      <c r="C71" s="60"/>
      <c r="D71" s="204"/>
      <c r="E71" s="205"/>
      <c r="F71" s="205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7"/>
    </row>
    <row r="72" spans="1:17" ht="20.25" customHeight="1" x14ac:dyDescent="0.25">
      <c r="A72" s="208" t="s">
        <v>204</v>
      </c>
      <c r="B72" s="209"/>
      <c r="C72" s="68"/>
      <c r="D72" s="54">
        <f>+D39*$C$39+D44*$C$44+D51*$C$51+D54*$C$54</f>
        <v>8.9090909090909109E-2</v>
      </c>
      <c r="E72" s="54">
        <f t="shared" ref="E72" si="19">+E39*$C$39+E44*$C$44+E51*$C$51+E54*$C$54</f>
        <v>8.8210909090909104E-2</v>
      </c>
      <c r="F72" s="54">
        <f t="shared" ref="F72" si="20">+E72/D72</f>
        <v>0.99012244897959178</v>
      </c>
      <c r="G72" s="54">
        <f t="shared" ref="G72:P72" si="21">+G39*$C$39+G44*$C$44+G51*$C$51+G54*$C$54</f>
        <v>0.3320909090909091</v>
      </c>
      <c r="H72" s="54">
        <f t="shared" si="21"/>
        <v>0.10340357575757576</v>
      </c>
      <c r="I72" s="54">
        <f t="shared" si="21"/>
        <v>6.3403575757575756E-2</v>
      </c>
      <c r="J72" s="54">
        <f t="shared" si="21"/>
        <v>6.3403575757575756E-2</v>
      </c>
      <c r="K72" s="54">
        <f t="shared" si="21"/>
        <v>5.1403575757575759E-2</v>
      </c>
      <c r="L72" s="54">
        <f t="shared" si="21"/>
        <v>5.1403575757575759E-2</v>
      </c>
      <c r="M72" s="54">
        <f t="shared" si="21"/>
        <v>5.1403575757575759E-2</v>
      </c>
      <c r="N72" s="54">
        <f t="shared" si="21"/>
        <v>5.1403575757575759E-2</v>
      </c>
      <c r="O72" s="54">
        <f t="shared" si="21"/>
        <v>5.1403575757575759E-2</v>
      </c>
      <c r="P72" s="54">
        <f t="shared" si="21"/>
        <v>9.1403575757575767E-2</v>
      </c>
      <c r="Q72" s="54">
        <f t="shared" si="14"/>
        <v>2.0781473580705008</v>
      </c>
    </row>
    <row r="73" spans="1:17" x14ac:dyDescent="0.25">
      <c r="B73" s="55"/>
    </row>
    <row r="74" spans="1:17" x14ac:dyDescent="0.25">
      <c r="B74" s="55"/>
    </row>
    <row r="75" spans="1:17" ht="18.75" x14ac:dyDescent="0.3">
      <c r="A75" s="177" t="s">
        <v>0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</row>
    <row r="76" spans="1:17" ht="18.75" x14ac:dyDescent="0.3">
      <c r="A76" s="177" t="s">
        <v>205</v>
      </c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</row>
    <row r="77" spans="1:17" ht="18.75" x14ac:dyDescent="0.3">
      <c r="A77" s="177" t="s">
        <v>190</v>
      </c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</row>
    <row r="78" spans="1:17" ht="18.75" x14ac:dyDescent="0.25">
      <c r="A78" s="184" t="s">
        <v>234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</row>
    <row r="79" spans="1:17" ht="18.75" x14ac:dyDescent="0.3">
      <c r="A79" s="177" t="s">
        <v>359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</row>
    <row r="80" spans="1:17" x14ac:dyDescent="0.25">
      <c r="B80" s="55"/>
    </row>
    <row r="81" spans="1:19" x14ac:dyDescent="0.25">
      <c r="A81" s="182" t="s">
        <v>206</v>
      </c>
      <c r="B81" s="182" t="s">
        <v>207</v>
      </c>
      <c r="C81" s="182" t="s">
        <v>192</v>
      </c>
      <c r="D81" s="208" t="s">
        <v>208</v>
      </c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09"/>
    </row>
    <row r="82" spans="1:19" x14ac:dyDescent="0.25">
      <c r="A82" s="183" t="s">
        <v>206</v>
      </c>
      <c r="B82" s="183"/>
      <c r="C82" s="183" t="s">
        <v>192</v>
      </c>
      <c r="D82" s="45">
        <v>2012</v>
      </c>
      <c r="E82" s="45" t="s">
        <v>193</v>
      </c>
      <c r="F82" s="45" t="s">
        <v>194</v>
      </c>
      <c r="G82" s="45">
        <v>2013</v>
      </c>
      <c r="H82" s="45">
        <v>2014</v>
      </c>
      <c r="I82" s="45">
        <v>2015</v>
      </c>
      <c r="J82" s="45">
        <v>2016</v>
      </c>
      <c r="K82" s="45">
        <v>2017</v>
      </c>
      <c r="L82" s="45">
        <v>2018</v>
      </c>
      <c r="M82" s="45">
        <v>2019</v>
      </c>
      <c r="N82" s="45">
        <v>2020</v>
      </c>
      <c r="O82" s="45">
        <v>2021</v>
      </c>
      <c r="P82" s="45">
        <v>2022</v>
      </c>
      <c r="Q82" s="45" t="s">
        <v>195</v>
      </c>
    </row>
    <row r="83" spans="1:19" ht="30" hidden="1" customHeight="1" x14ac:dyDescent="0.25">
      <c r="A83" s="43"/>
      <c r="B83" s="57" t="s">
        <v>197</v>
      </c>
      <c r="C83" s="69">
        <v>0.4</v>
      </c>
      <c r="D83" s="70"/>
      <c r="E83" s="70"/>
      <c r="F83" s="49"/>
      <c r="G83" s="71">
        <v>0.5</v>
      </c>
      <c r="H83" s="71">
        <v>5.5555555555555552E-2</v>
      </c>
      <c r="I83" s="71">
        <v>5.5555555555555552E-2</v>
      </c>
      <c r="J83" s="71">
        <v>5.5555555555555552E-2</v>
      </c>
      <c r="K83" s="71">
        <v>5.5555555555555552E-2</v>
      </c>
      <c r="L83" s="71">
        <v>5.5555555555555552E-2</v>
      </c>
      <c r="M83" s="71">
        <v>5.5555555555555552E-2</v>
      </c>
      <c r="N83" s="71">
        <v>5.5555555555555552E-2</v>
      </c>
      <c r="O83" s="71">
        <v>5.5555555555555552E-2</v>
      </c>
      <c r="P83" s="71">
        <v>5.5555555555555552E-2</v>
      </c>
      <c r="Q83" s="58">
        <f t="shared" ref="Q83:Q97" si="22">SUM(D83:P83)</f>
        <v>1.0000000000000002</v>
      </c>
    </row>
    <row r="84" spans="1:19" ht="30" hidden="1" x14ac:dyDescent="0.25">
      <c r="A84" s="14" t="s">
        <v>235</v>
      </c>
      <c r="B84" s="37" t="s">
        <v>236</v>
      </c>
      <c r="C84" s="54">
        <v>1</v>
      </c>
      <c r="D84" s="19"/>
      <c r="E84" s="19"/>
      <c r="F84" s="49"/>
      <c r="G84" s="19">
        <v>0.4</v>
      </c>
      <c r="H84" s="19">
        <v>6.6600000000000006E-2</v>
      </c>
      <c r="I84" s="19">
        <v>6.6600000000000006E-2</v>
      </c>
      <c r="J84" s="19">
        <v>6.6600000000000006E-2</v>
      </c>
      <c r="K84" s="19">
        <v>6.6600000000000006E-2</v>
      </c>
      <c r="L84" s="19">
        <v>6.6600000000000006E-2</v>
      </c>
      <c r="M84" s="19">
        <v>6.6600000000000006E-2</v>
      </c>
      <c r="N84" s="19">
        <v>6.6600000000000006E-2</v>
      </c>
      <c r="O84" s="19">
        <v>6.6600000000000006E-2</v>
      </c>
      <c r="P84" s="19">
        <v>6.6600000000000006E-2</v>
      </c>
      <c r="Q84" s="60">
        <f t="shared" si="22"/>
        <v>0.99939999999999996</v>
      </c>
    </row>
    <row r="85" spans="1:19" ht="60" x14ac:dyDescent="0.25">
      <c r="A85" s="56"/>
      <c r="B85" s="57" t="s">
        <v>237</v>
      </c>
      <c r="C85" s="69">
        <v>0.3</v>
      </c>
      <c r="D85" s="49">
        <f>+D86*$C$86+D87*$C$87+D88*$C$88</f>
        <v>0.4</v>
      </c>
      <c r="E85" s="49">
        <f>+E86*$C$86+E87*$C$87+E88*$C$88</f>
        <v>0.3</v>
      </c>
      <c r="F85" s="49">
        <f t="shared" ref="F85:F86" si="23">+E85/D85</f>
        <v>0.74999999999999989</v>
      </c>
      <c r="G85" s="49">
        <f t="shared" ref="G85:P85" si="24">+G86*$C$86+G87*$C$87+G88*$C$88</f>
        <v>0.15</v>
      </c>
      <c r="H85" s="49">
        <f t="shared" si="24"/>
        <v>4.9979999999999997E-2</v>
      </c>
      <c r="I85" s="49">
        <f t="shared" si="24"/>
        <v>4.9979999999999997E-2</v>
      </c>
      <c r="J85" s="49">
        <f t="shared" si="24"/>
        <v>4.9979999999999997E-2</v>
      </c>
      <c r="K85" s="49">
        <f t="shared" si="24"/>
        <v>4.9979999999999997E-2</v>
      </c>
      <c r="L85" s="49">
        <f t="shared" si="24"/>
        <v>4.9979999999999997E-2</v>
      </c>
      <c r="M85" s="49">
        <f t="shared" si="24"/>
        <v>4.9979999999999997E-2</v>
      </c>
      <c r="N85" s="49">
        <f t="shared" si="24"/>
        <v>4.9979999999999997E-2</v>
      </c>
      <c r="O85" s="49">
        <f t="shared" si="24"/>
        <v>4.9979999999999997E-2</v>
      </c>
      <c r="P85" s="49">
        <f t="shared" si="24"/>
        <v>4.9979999999999997E-2</v>
      </c>
      <c r="Q85" s="58">
        <f t="shared" si="22"/>
        <v>2.0498199999999991</v>
      </c>
    </row>
    <row r="86" spans="1:19" ht="45" x14ac:dyDescent="0.25">
      <c r="A86" s="14" t="s">
        <v>238</v>
      </c>
      <c r="B86" s="37" t="s">
        <v>239</v>
      </c>
      <c r="C86" s="54">
        <v>0.4</v>
      </c>
      <c r="D86" s="19">
        <v>1</v>
      </c>
      <c r="E86" s="19">
        <v>0</v>
      </c>
      <c r="F86" s="49">
        <f t="shared" si="23"/>
        <v>0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60">
        <f t="shared" si="22"/>
        <v>1</v>
      </c>
    </row>
    <row r="87" spans="1:19" ht="52.5" customHeight="1" x14ac:dyDescent="0.25">
      <c r="A87" s="14" t="s">
        <v>240</v>
      </c>
      <c r="B87" s="37" t="s">
        <v>241</v>
      </c>
      <c r="C87" s="54">
        <v>0.3</v>
      </c>
      <c r="D87" s="19"/>
      <c r="E87" s="19">
        <v>1</v>
      </c>
      <c r="F87" s="49">
        <v>1</v>
      </c>
      <c r="G87" s="19">
        <v>0.4</v>
      </c>
      <c r="H87" s="19">
        <v>6.6600000000000006E-2</v>
      </c>
      <c r="I87" s="19">
        <v>6.6600000000000006E-2</v>
      </c>
      <c r="J87" s="19">
        <v>6.6600000000000006E-2</v>
      </c>
      <c r="K87" s="19">
        <v>6.6600000000000006E-2</v>
      </c>
      <c r="L87" s="19">
        <v>6.6600000000000006E-2</v>
      </c>
      <c r="M87" s="19">
        <v>6.6600000000000006E-2</v>
      </c>
      <c r="N87" s="19">
        <v>6.6600000000000006E-2</v>
      </c>
      <c r="O87" s="19">
        <v>6.6600000000000006E-2</v>
      </c>
      <c r="P87" s="19">
        <v>6.6600000000000006E-2</v>
      </c>
      <c r="Q87" s="60">
        <f t="shared" si="22"/>
        <v>2.9994000000000018</v>
      </c>
    </row>
    <row r="88" spans="1:19" ht="45" hidden="1" x14ac:dyDescent="0.25">
      <c r="A88" s="14" t="s">
        <v>242</v>
      </c>
      <c r="B88" s="37" t="s">
        <v>35</v>
      </c>
      <c r="C88" s="54">
        <v>0.3</v>
      </c>
      <c r="D88" s="11"/>
      <c r="E88" s="11"/>
      <c r="F88" s="49"/>
      <c r="G88" s="19">
        <v>0.1</v>
      </c>
      <c r="H88" s="19">
        <v>0.1</v>
      </c>
      <c r="I88" s="19">
        <v>0.1</v>
      </c>
      <c r="J88" s="19">
        <v>0.1</v>
      </c>
      <c r="K88" s="19">
        <v>0.1</v>
      </c>
      <c r="L88" s="19">
        <v>0.1</v>
      </c>
      <c r="M88" s="19">
        <v>0.1</v>
      </c>
      <c r="N88" s="19">
        <v>0.1</v>
      </c>
      <c r="O88" s="19">
        <v>0.1</v>
      </c>
      <c r="P88" s="19">
        <v>0.1</v>
      </c>
      <c r="Q88" s="60">
        <f t="shared" si="22"/>
        <v>0.99999999999999989</v>
      </c>
    </row>
    <row r="89" spans="1:19" ht="45" hidden="1" x14ac:dyDescent="0.25">
      <c r="A89" s="56"/>
      <c r="B89" s="57" t="s">
        <v>243</v>
      </c>
      <c r="C89" s="69">
        <v>0.15</v>
      </c>
      <c r="D89" s="49">
        <f>+D90*$C$90+D91*$C$91+D92*$C$92+D93*$C$93+D94*$C$94</f>
        <v>0</v>
      </c>
      <c r="E89" s="49">
        <f>+E90*$C$90+E91*$C$91+E92*$C$92+E93*$C$93+E94*$C$94</f>
        <v>0</v>
      </c>
      <c r="F89" s="49"/>
      <c r="G89" s="49">
        <f t="shared" ref="G89:P89" si="25">+G90*$C$90+G91*$C$91+G92*$C$92+G93*$C$93+G94*$C$94</f>
        <v>0.32</v>
      </c>
      <c r="H89" s="49">
        <f t="shared" si="25"/>
        <v>9.4979999999999995E-2</v>
      </c>
      <c r="I89" s="49">
        <f t="shared" si="25"/>
        <v>2.9354999999999999E-2</v>
      </c>
      <c r="J89" s="49">
        <f t="shared" si="25"/>
        <v>0.129355</v>
      </c>
      <c r="K89" s="49">
        <f t="shared" si="25"/>
        <v>4.6021666666666669E-2</v>
      </c>
      <c r="L89" s="49">
        <f t="shared" si="25"/>
        <v>4.6021666666666669E-2</v>
      </c>
      <c r="M89" s="49">
        <f t="shared" si="25"/>
        <v>4.6021666666666669E-2</v>
      </c>
      <c r="N89" s="49">
        <f t="shared" si="25"/>
        <v>4.6021666666666669E-2</v>
      </c>
      <c r="O89" s="49">
        <f t="shared" si="25"/>
        <v>4.6021666666666669E-2</v>
      </c>
      <c r="P89" s="49">
        <f t="shared" si="25"/>
        <v>0.19602166666666665</v>
      </c>
      <c r="Q89" s="58">
        <f t="shared" si="22"/>
        <v>0.99981999999999982</v>
      </c>
    </row>
    <row r="90" spans="1:19" ht="60" hidden="1" customHeight="1" x14ac:dyDescent="0.25">
      <c r="A90" s="14" t="s">
        <v>244</v>
      </c>
      <c r="B90" s="37" t="s">
        <v>37</v>
      </c>
      <c r="C90" s="54">
        <v>0.2</v>
      </c>
      <c r="D90" s="19"/>
      <c r="E90" s="19"/>
      <c r="F90" s="49"/>
      <c r="G90" s="19">
        <v>1</v>
      </c>
      <c r="H90" s="19"/>
      <c r="I90" s="19"/>
      <c r="J90" s="19"/>
      <c r="K90" s="19"/>
      <c r="L90" s="19"/>
      <c r="M90" s="19"/>
      <c r="N90" s="19"/>
      <c r="O90" s="19"/>
      <c r="P90" s="19"/>
      <c r="Q90" s="60">
        <f>SUM(D90:P90)</f>
        <v>1</v>
      </c>
    </row>
    <row r="91" spans="1:19" ht="48" hidden="1" customHeight="1" x14ac:dyDescent="0.25">
      <c r="A91" s="14" t="s">
        <v>245</v>
      </c>
      <c r="B91" s="37" t="s">
        <v>38</v>
      </c>
      <c r="C91" s="54">
        <v>0.2</v>
      </c>
      <c r="D91" s="19"/>
      <c r="E91" s="19"/>
      <c r="F91" s="49"/>
      <c r="G91" s="19"/>
      <c r="H91" s="19"/>
      <c r="I91" s="19"/>
      <c r="J91" s="19">
        <v>0.5</v>
      </c>
      <c r="K91" s="19">
        <v>8.3333333333333343E-2</v>
      </c>
      <c r="L91" s="19">
        <v>8.3333333333333343E-2</v>
      </c>
      <c r="M91" s="19">
        <v>8.3333333333333343E-2</v>
      </c>
      <c r="N91" s="19">
        <v>8.3333333333333343E-2</v>
      </c>
      <c r="O91" s="19">
        <v>8.3333333333333343E-2</v>
      </c>
      <c r="P91" s="19">
        <v>8.3333333333333343E-2</v>
      </c>
      <c r="Q91" s="60">
        <f>SUM(D91:P91)</f>
        <v>1.0000000000000002</v>
      </c>
    </row>
    <row r="92" spans="1:19" ht="63.75" hidden="1" customHeight="1" x14ac:dyDescent="0.25">
      <c r="A92" s="14" t="s">
        <v>246</v>
      </c>
      <c r="B92" s="37" t="s">
        <v>39</v>
      </c>
      <c r="C92" s="54">
        <v>0.15</v>
      </c>
      <c r="D92" s="19"/>
      <c r="E92" s="19"/>
      <c r="F92" s="49"/>
      <c r="G92" s="19"/>
      <c r="H92" s="19">
        <v>0.5</v>
      </c>
      <c r="I92" s="19">
        <v>6.25E-2</v>
      </c>
      <c r="J92" s="19">
        <v>6.25E-2</v>
      </c>
      <c r="K92" s="19">
        <v>6.25E-2</v>
      </c>
      <c r="L92" s="19">
        <v>6.25E-2</v>
      </c>
      <c r="M92" s="19">
        <v>6.25E-2</v>
      </c>
      <c r="N92" s="19">
        <v>6.25E-2</v>
      </c>
      <c r="O92" s="19">
        <v>6.25E-2</v>
      </c>
      <c r="P92" s="19">
        <v>6.25E-2</v>
      </c>
      <c r="Q92" s="60">
        <f>SUM(D92:P92)</f>
        <v>1</v>
      </c>
    </row>
    <row r="93" spans="1:19" ht="29.25" hidden="1" customHeight="1" x14ac:dyDescent="0.25">
      <c r="A93" s="14" t="s">
        <v>247</v>
      </c>
      <c r="B93" s="37" t="s">
        <v>40</v>
      </c>
      <c r="C93" s="54">
        <v>0.15</v>
      </c>
      <c r="D93" s="19"/>
      <c r="E93" s="19"/>
      <c r="F93" s="49"/>
      <c r="G93" s="19"/>
      <c r="H93" s="19"/>
      <c r="I93" s="19"/>
      <c r="J93" s="19"/>
      <c r="K93" s="19"/>
      <c r="L93" s="19"/>
      <c r="M93" s="19"/>
      <c r="N93" s="19"/>
      <c r="O93" s="19"/>
      <c r="P93" s="19">
        <v>1</v>
      </c>
      <c r="Q93" s="60">
        <f>SUM(D93:P93)</f>
        <v>1</v>
      </c>
      <c r="S93" t="s">
        <v>248</v>
      </c>
    </row>
    <row r="94" spans="1:19" ht="60" hidden="1" x14ac:dyDescent="0.25">
      <c r="A94" s="14" t="s">
        <v>249</v>
      </c>
      <c r="B94" s="37" t="s">
        <v>41</v>
      </c>
      <c r="C94" s="54">
        <v>0.3</v>
      </c>
      <c r="D94" s="19"/>
      <c r="E94" s="19"/>
      <c r="F94" s="49"/>
      <c r="G94" s="19">
        <v>0.4</v>
      </c>
      <c r="H94" s="19">
        <v>6.6600000000000006E-2</v>
      </c>
      <c r="I94" s="19">
        <v>6.6600000000000006E-2</v>
      </c>
      <c r="J94" s="19">
        <v>6.6600000000000006E-2</v>
      </c>
      <c r="K94" s="19">
        <v>6.6600000000000006E-2</v>
      </c>
      <c r="L94" s="19">
        <v>6.6600000000000006E-2</v>
      </c>
      <c r="M94" s="19">
        <v>6.6600000000000006E-2</v>
      </c>
      <c r="N94" s="19">
        <v>6.6600000000000006E-2</v>
      </c>
      <c r="O94" s="19">
        <v>6.6600000000000006E-2</v>
      </c>
      <c r="P94" s="19">
        <v>6.6600000000000006E-2</v>
      </c>
      <c r="Q94" s="60">
        <f t="shared" si="22"/>
        <v>0.99939999999999996</v>
      </c>
    </row>
    <row r="95" spans="1:19" ht="45" hidden="1" x14ac:dyDescent="0.25">
      <c r="A95" s="56"/>
      <c r="B95" s="72" t="s">
        <v>250</v>
      </c>
      <c r="C95" s="69">
        <v>0.15</v>
      </c>
      <c r="D95" s="49">
        <f>+D96*$C$96+D97*$C$97</f>
        <v>0</v>
      </c>
      <c r="E95" s="49">
        <f>+E96*$C$96+E97*$C$97</f>
        <v>0</v>
      </c>
      <c r="F95" s="49"/>
      <c r="G95" s="49">
        <f t="shared" ref="G95:P95" si="26">+G96*$C$96+G97*$C$97</f>
        <v>0.27999999999999997</v>
      </c>
      <c r="H95" s="49">
        <f t="shared" si="26"/>
        <v>4.6620000000000002E-2</v>
      </c>
      <c r="I95" s="49">
        <f t="shared" si="26"/>
        <v>4.6620000000000002E-2</v>
      </c>
      <c r="J95" s="49">
        <f t="shared" si="26"/>
        <v>0.34661999999999998</v>
      </c>
      <c r="K95" s="49">
        <f t="shared" si="26"/>
        <v>4.6620000000000002E-2</v>
      </c>
      <c r="L95" s="49">
        <f t="shared" si="26"/>
        <v>4.6620000000000002E-2</v>
      </c>
      <c r="M95" s="49">
        <f t="shared" si="26"/>
        <v>4.6620000000000002E-2</v>
      </c>
      <c r="N95" s="49">
        <f t="shared" si="26"/>
        <v>4.6620000000000002E-2</v>
      </c>
      <c r="O95" s="49">
        <f t="shared" si="26"/>
        <v>4.6620000000000002E-2</v>
      </c>
      <c r="P95" s="49">
        <f t="shared" si="26"/>
        <v>4.6620000000000002E-2</v>
      </c>
      <c r="Q95" s="60">
        <f t="shared" si="22"/>
        <v>0.99957999999999991</v>
      </c>
    </row>
    <row r="96" spans="1:19" ht="45" hidden="1" x14ac:dyDescent="0.25">
      <c r="A96" s="14" t="s">
        <v>251</v>
      </c>
      <c r="B96" s="37" t="s">
        <v>43</v>
      </c>
      <c r="C96" s="54">
        <v>0.7</v>
      </c>
      <c r="D96" s="19"/>
      <c r="E96" s="19"/>
      <c r="F96" s="49"/>
      <c r="G96" s="19">
        <v>0.4</v>
      </c>
      <c r="H96" s="19">
        <v>6.6600000000000006E-2</v>
      </c>
      <c r="I96" s="19">
        <v>6.6600000000000006E-2</v>
      </c>
      <c r="J96" s="19">
        <v>6.6600000000000006E-2</v>
      </c>
      <c r="K96" s="19">
        <v>6.6600000000000006E-2</v>
      </c>
      <c r="L96" s="19">
        <v>6.6600000000000006E-2</v>
      </c>
      <c r="M96" s="19">
        <v>6.6600000000000006E-2</v>
      </c>
      <c r="N96" s="19">
        <v>6.6600000000000006E-2</v>
      </c>
      <c r="O96" s="19">
        <v>6.6600000000000006E-2</v>
      </c>
      <c r="P96" s="19">
        <v>6.6600000000000006E-2</v>
      </c>
      <c r="Q96" s="60">
        <f t="shared" si="22"/>
        <v>0.99939999999999996</v>
      </c>
    </row>
    <row r="97" spans="1:17" ht="60" hidden="1" x14ac:dyDescent="0.25">
      <c r="A97" s="14" t="s">
        <v>252</v>
      </c>
      <c r="B97" s="37" t="s">
        <v>44</v>
      </c>
      <c r="C97" s="54">
        <v>0.3</v>
      </c>
      <c r="D97" s="19"/>
      <c r="E97" s="19"/>
      <c r="F97" s="49"/>
      <c r="G97" s="19"/>
      <c r="H97" s="19"/>
      <c r="I97" s="19"/>
      <c r="J97" s="19">
        <v>1</v>
      </c>
      <c r="K97" s="19"/>
      <c r="L97" s="19"/>
      <c r="M97" s="19"/>
      <c r="N97" s="19"/>
      <c r="O97" s="19"/>
      <c r="P97" s="19"/>
      <c r="Q97" s="60">
        <f t="shared" si="22"/>
        <v>1</v>
      </c>
    </row>
    <row r="98" spans="1:17" hidden="1" x14ac:dyDescent="0.25">
      <c r="A98" s="14"/>
      <c r="B98" s="10"/>
      <c r="C98" s="6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73"/>
    </row>
    <row r="99" spans="1:17" x14ac:dyDescent="0.25">
      <c r="A99" s="12"/>
      <c r="B99" s="67" t="s">
        <v>195</v>
      </c>
      <c r="C99" s="60"/>
      <c r="D99" s="204"/>
      <c r="E99" s="205"/>
      <c r="F99" s="205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7"/>
    </row>
    <row r="100" spans="1:17" x14ac:dyDescent="0.25">
      <c r="A100" s="208" t="s">
        <v>204</v>
      </c>
      <c r="B100" s="209"/>
      <c r="C100" s="68"/>
      <c r="D100" s="54">
        <f>+D83*$C$83+D85*$C$85+D89*$C$89+D95*$C$95</f>
        <v>0.12</v>
      </c>
      <c r="E100" s="54">
        <f t="shared" ref="E100" si="27">+E83*$C$83+E85*$C$85+E89*$C$89+E95*$C$95</f>
        <v>0.09</v>
      </c>
      <c r="F100" s="54">
        <f t="shared" ref="F100" si="28">+E100/D100</f>
        <v>0.75</v>
      </c>
      <c r="G100" s="54">
        <f t="shared" ref="G100:P100" si="29">+G83*$C$83+G85*$C$85+G89*$C$89+G95*$C$95</f>
        <v>0.33499999999999996</v>
      </c>
      <c r="H100" s="54">
        <f t="shared" si="29"/>
        <v>5.8456222222222215E-2</v>
      </c>
      <c r="I100" s="54">
        <f t="shared" si="29"/>
        <v>4.8612472222222217E-2</v>
      </c>
      <c r="J100" s="54">
        <f t="shared" si="29"/>
        <v>0.10861247222222221</v>
      </c>
      <c r="K100" s="54">
        <f t="shared" si="29"/>
        <v>5.1112472222222219E-2</v>
      </c>
      <c r="L100" s="54">
        <f t="shared" si="29"/>
        <v>5.1112472222222219E-2</v>
      </c>
      <c r="M100" s="54">
        <f t="shared" si="29"/>
        <v>5.1112472222222219E-2</v>
      </c>
      <c r="N100" s="54">
        <f t="shared" si="29"/>
        <v>5.1112472222222219E-2</v>
      </c>
      <c r="O100" s="54">
        <f t="shared" si="29"/>
        <v>5.1112472222222219E-2</v>
      </c>
      <c r="P100" s="54">
        <f t="shared" si="29"/>
        <v>7.3612472222222211E-2</v>
      </c>
      <c r="Q100" s="54">
        <f>SUM(D100:P100)</f>
        <v>1.8398560000000002</v>
      </c>
    </row>
    <row r="103" spans="1:17" ht="18.75" x14ac:dyDescent="0.3">
      <c r="A103" s="177" t="s">
        <v>205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</row>
    <row r="104" spans="1:17" ht="18.75" x14ac:dyDescent="0.3">
      <c r="A104" s="177" t="s">
        <v>190</v>
      </c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</row>
    <row r="105" spans="1:17" ht="41.25" customHeight="1" x14ac:dyDescent="0.25">
      <c r="A105" s="184" t="s">
        <v>253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</row>
    <row r="106" spans="1:17" ht="18.75" x14ac:dyDescent="0.3">
      <c r="A106" s="177" t="s">
        <v>359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</row>
    <row r="107" spans="1:17" x14ac:dyDescent="0.25">
      <c r="B107" s="55"/>
    </row>
    <row r="108" spans="1:17" x14ac:dyDescent="0.25">
      <c r="A108" s="182" t="s">
        <v>206</v>
      </c>
      <c r="B108" s="182" t="s">
        <v>207</v>
      </c>
      <c r="C108" s="182" t="s">
        <v>192</v>
      </c>
      <c r="D108" s="208" t="s">
        <v>208</v>
      </c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09"/>
    </row>
    <row r="109" spans="1:17" x14ac:dyDescent="0.25">
      <c r="A109" s="183" t="s">
        <v>206</v>
      </c>
      <c r="B109" s="183"/>
      <c r="C109" s="183" t="s">
        <v>192</v>
      </c>
      <c r="D109" s="45">
        <v>2012</v>
      </c>
      <c r="E109" s="45" t="s">
        <v>193</v>
      </c>
      <c r="F109" s="45" t="s">
        <v>194</v>
      </c>
      <c r="G109" s="45">
        <v>2013</v>
      </c>
      <c r="H109" s="45">
        <v>2014</v>
      </c>
      <c r="I109" s="45">
        <v>2015</v>
      </c>
      <c r="J109" s="45">
        <v>2016</v>
      </c>
      <c r="K109" s="45">
        <v>2017</v>
      </c>
      <c r="L109" s="45">
        <v>2018</v>
      </c>
      <c r="M109" s="45">
        <v>2019</v>
      </c>
      <c r="N109" s="45">
        <v>2020</v>
      </c>
      <c r="O109" s="45">
        <v>2021</v>
      </c>
      <c r="P109" s="45">
        <v>2022</v>
      </c>
      <c r="Q109" s="45" t="s">
        <v>195</v>
      </c>
    </row>
    <row r="110" spans="1:17" ht="30" hidden="1" x14ac:dyDescent="0.25">
      <c r="A110" s="56"/>
      <c r="B110" s="72" t="s">
        <v>254</v>
      </c>
      <c r="C110" s="69">
        <v>0.25</v>
      </c>
      <c r="D110" s="49">
        <f>+D111*$C$111+D112*$C$112+D113*$C$113</f>
        <v>0</v>
      </c>
      <c r="E110" s="49">
        <f>+E111*$C$111+E112*$C$112+E113*$C$113</f>
        <v>0</v>
      </c>
      <c r="F110" s="49"/>
      <c r="G110" s="49">
        <f t="shared" ref="G110:P110" si="30">+G111*$C$111+G112*$C$112+G113*$C$113</f>
        <v>0.495</v>
      </c>
      <c r="H110" s="49">
        <f t="shared" si="30"/>
        <v>5.6111111111111112E-2</v>
      </c>
      <c r="I110" s="49">
        <f t="shared" si="30"/>
        <v>5.6111111111111112E-2</v>
      </c>
      <c r="J110" s="49">
        <f t="shared" si="30"/>
        <v>5.6111111111111112E-2</v>
      </c>
      <c r="K110" s="49">
        <f t="shared" si="30"/>
        <v>5.6111111111111112E-2</v>
      </c>
      <c r="L110" s="49">
        <f t="shared" si="30"/>
        <v>5.6111111111111112E-2</v>
      </c>
      <c r="M110" s="49">
        <f t="shared" si="30"/>
        <v>5.6111111111111112E-2</v>
      </c>
      <c r="N110" s="49">
        <f t="shared" si="30"/>
        <v>5.6111111111111112E-2</v>
      </c>
      <c r="O110" s="49">
        <f t="shared" si="30"/>
        <v>5.6111111111111112E-2</v>
      </c>
      <c r="P110" s="49">
        <f t="shared" si="30"/>
        <v>5.6111111111111112E-2</v>
      </c>
      <c r="Q110" s="60">
        <f t="shared" ref="Q110:Q144" si="31">SUM(D110:P110)</f>
        <v>1</v>
      </c>
    </row>
    <row r="111" spans="1:17" ht="45" hidden="1" x14ac:dyDescent="0.25">
      <c r="A111" s="14" t="s">
        <v>255</v>
      </c>
      <c r="B111" s="37" t="s">
        <v>130</v>
      </c>
      <c r="C111" s="60">
        <v>0.33</v>
      </c>
      <c r="D111" s="19"/>
      <c r="E111" s="19"/>
      <c r="F111" s="49"/>
      <c r="G111" s="19">
        <v>0.5</v>
      </c>
      <c r="H111" s="19">
        <v>5.5555555555555552E-2</v>
      </c>
      <c r="I111" s="19">
        <v>5.5555555555555552E-2</v>
      </c>
      <c r="J111" s="19">
        <v>5.5555555555555552E-2</v>
      </c>
      <c r="K111" s="19">
        <v>5.5555555555555552E-2</v>
      </c>
      <c r="L111" s="19">
        <v>5.5555555555555552E-2</v>
      </c>
      <c r="M111" s="19">
        <v>5.5555555555555552E-2</v>
      </c>
      <c r="N111" s="19">
        <v>5.5555555555555552E-2</v>
      </c>
      <c r="O111" s="19">
        <v>5.5555555555555552E-2</v>
      </c>
      <c r="P111" s="19">
        <v>5.5555555555555552E-2</v>
      </c>
      <c r="Q111" s="60">
        <f t="shared" si="31"/>
        <v>1.0000000000000002</v>
      </c>
    </row>
    <row r="112" spans="1:17" ht="45" hidden="1" x14ac:dyDescent="0.25">
      <c r="A112" s="14" t="s">
        <v>256</v>
      </c>
      <c r="B112" s="37" t="s">
        <v>132</v>
      </c>
      <c r="C112" s="60">
        <v>0.33</v>
      </c>
      <c r="D112" s="19"/>
      <c r="E112" s="19"/>
      <c r="F112" s="49"/>
      <c r="G112" s="19">
        <v>1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60">
        <f t="shared" si="31"/>
        <v>1</v>
      </c>
    </row>
    <row r="113" spans="1:17" ht="45" hidden="1" x14ac:dyDescent="0.25">
      <c r="A113" s="14" t="s">
        <v>257</v>
      </c>
      <c r="B113" s="37" t="s">
        <v>133</v>
      </c>
      <c r="C113" s="60">
        <v>0.34</v>
      </c>
      <c r="D113" s="19"/>
      <c r="E113" s="19"/>
      <c r="F113" s="49"/>
      <c r="G113" s="19"/>
      <c r="H113" s="19">
        <v>0.1111111111111111</v>
      </c>
      <c r="I113" s="19">
        <v>0.1111111111111111</v>
      </c>
      <c r="J113" s="19">
        <v>0.1111111111111111</v>
      </c>
      <c r="K113" s="19">
        <v>0.1111111111111111</v>
      </c>
      <c r="L113" s="19">
        <v>0.1111111111111111</v>
      </c>
      <c r="M113" s="19">
        <v>0.1111111111111111</v>
      </c>
      <c r="N113" s="19">
        <v>0.1111111111111111</v>
      </c>
      <c r="O113" s="19">
        <v>0.1111111111111111</v>
      </c>
      <c r="P113" s="19">
        <v>0.1111111111111111</v>
      </c>
      <c r="Q113" s="60">
        <f t="shared" si="31"/>
        <v>1.0000000000000002</v>
      </c>
    </row>
    <row r="114" spans="1:17" ht="30" x14ac:dyDescent="0.25">
      <c r="A114" s="56"/>
      <c r="B114" s="72" t="s">
        <v>258</v>
      </c>
      <c r="C114" s="69">
        <v>0.25</v>
      </c>
      <c r="D114" s="49">
        <f>+D115*$C$115+D116*$C$116+D117*$C$117+D118*$C$118</f>
        <v>2.2727272727272728E-2</v>
      </c>
      <c r="E114" s="49">
        <f>+E115*$C$115+E116*$C$116+E117*$C$117+E118*$C$118</f>
        <v>2.2727272727272728E-2</v>
      </c>
      <c r="F114" s="49">
        <f t="shared" ref="F114" si="32">+E114/D114</f>
        <v>1</v>
      </c>
      <c r="G114" s="49">
        <f t="shared" ref="G114:P114" si="33">+G115*$C$115+G116*$C$116+G117*$C$117+G118*$C$118</f>
        <v>0.27272727272727271</v>
      </c>
      <c r="H114" s="49">
        <f t="shared" si="33"/>
        <v>0.3005050505050505</v>
      </c>
      <c r="I114" s="49">
        <f t="shared" si="33"/>
        <v>5.0505050505050504E-2</v>
      </c>
      <c r="J114" s="49">
        <f t="shared" si="33"/>
        <v>5.0505050505050504E-2</v>
      </c>
      <c r="K114" s="49">
        <f t="shared" si="33"/>
        <v>5.0505050505050504E-2</v>
      </c>
      <c r="L114" s="49">
        <f t="shared" si="33"/>
        <v>5.0505050505050504E-2</v>
      </c>
      <c r="M114" s="49">
        <f t="shared" si="33"/>
        <v>5.0505050505050504E-2</v>
      </c>
      <c r="N114" s="49">
        <f t="shared" si="33"/>
        <v>5.0505050505050504E-2</v>
      </c>
      <c r="O114" s="49">
        <f t="shared" si="33"/>
        <v>5.0505050505050504E-2</v>
      </c>
      <c r="P114" s="49">
        <f t="shared" si="33"/>
        <v>5.0505050505050504E-2</v>
      </c>
      <c r="Q114" s="60">
        <f>SUM(D114:P114)</f>
        <v>2.0227272727272734</v>
      </c>
    </row>
    <row r="115" spans="1:17" ht="45" hidden="1" x14ac:dyDescent="0.25">
      <c r="A115" s="59" t="s">
        <v>259</v>
      </c>
      <c r="B115" s="37" t="s">
        <v>135</v>
      </c>
      <c r="C115" s="60">
        <v>0.25</v>
      </c>
      <c r="D115" s="19"/>
      <c r="E115" s="19"/>
      <c r="F115" s="49"/>
      <c r="G115" s="19">
        <v>0.5</v>
      </c>
      <c r="H115" s="19">
        <v>5.5555555555555552E-2</v>
      </c>
      <c r="I115" s="19">
        <v>5.5555555555555552E-2</v>
      </c>
      <c r="J115" s="19">
        <v>5.5555555555555552E-2</v>
      </c>
      <c r="K115" s="19">
        <v>5.5555555555555552E-2</v>
      </c>
      <c r="L115" s="19">
        <v>5.5555555555555552E-2</v>
      </c>
      <c r="M115" s="19">
        <v>5.5555555555555552E-2</v>
      </c>
      <c r="N115" s="19">
        <v>5.5555555555555552E-2</v>
      </c>
      <c r="O115" s="19">
        <v>5.5555555555555552E-2</v>
      </c>
      <c r="P115" s="19">
        <v>5.5555555555555552E-2</v>
      </c>
      <c r="Q115" s="60">
        <f t="shared" si="31"/>
        <v>1.0000000000000002</v>
      </c>
    </row>
    <row r="116" spans="1:17" ht="75" hidden="1" x14ac:dyDescent="0.25">
      <c r="A116" s="59" t="s">
        <v>260</v>
      </c>
      <c r="B116" s="37" t="s">
        <v>137</v>
      </c>
      <c r="C116" s="60">
        <v>0.25</v>
      </c>
      <c r="D116" s="19"/>
      <c r="E116" s="19"/>
      <c r="F116" s="49"/>
      <c r="G116" s="19">
        <v>0.5</v>
      </c>
      <c r="H116" s="19">
        <v>5.5555555555555552E-2</v>
      </c>
      <c r="I116" s="19">
        <v>5.5555555555555552E-2</v>
      </c>
      <c r="J116" s="19">
        <v>5.5555555555555552E-2</v>
      </c>
      <c r="K116" s="19">
        <v>5.5555555555555552E-2</v>
      </c>
      <c r="L116" s="19">
        <v>5.5555555555555552E-2</v>
      </c>
      <c r="M116" s="19">
        <v>5.5555555555555552E-2</v>
      </c>
      <c r="N116" s="19">
        <v>5.5555555555555552E-2</v>
      </c>
      <c r="O116" s="19">
        <v>5.5555555555555552E-2</v>
      </c>
      <c r="P116" s="19">
        <v>5.5555555555555552E-2</v>
      </c>
      <c r="Q116" s="60">
        <f t="shared" si="31"/>
        <v>1.0000000000000002</v>
      </c>
    </row>
    <row r="117" spans="1:17" ht="45" hidden="1" x14ac:dyDescent="0.25">
      <c r="A117" s="14" t="s">
        <v>261</v>
      </c>
      <c r="B117" s="37" t="s">
        <v>138</v>
      </c>
      <c r="C117" s="60">
        <v>0.25</v>
      </c>
      <c r="D117" s="19"/>
      <c r="E117" s="19"/>
      <c r="F117" s="49"/>
      <c r="G117" s="19"/>
      <c r="H117" s="19">
        <v>1</v>
      </c>
      <c r="I117" s="19"/>
      <c r="J117" s="19"/>
      <c r="K117" s="19"/>
      <c r="L117" s="19"/>
      <c r="M117" s="19"/>
      <c r="N117" s="19"/>
      <c r="O117" s="19"/>
      <c r="P117" s="19"/>
      <c r="Q117" s="60">
        <f t="shared" si="31"/>
        <v>1</v>
      </c>
    </row>
    <row r="118" spans="1:17" ht="60" x14ac:dyDescent="0.25">
      <c r="A118" s="14" t="s">
        <v>262</v>
      </c>
      <c r="B118" s="37" t="s">
        <v>263</v>
      </c>
      <c r="C118" s="60">
        <v>0.25</v>
      </c>
      <c r="D118" s="19">
        <v>9.0909090909090912E-2</v>
      </c>
      <c r="E118" s="19">
        <v>9.0909090909090912E-2</v>
      </c>
      <c r="F118" s="49">
        <f t="shared" ref="F118:F124" si="34">+E118/D118</f>
        <v>1</v>
      </c>
      <c r="G118" s="19">
        <v>9.0909090909090912E-2</v>
      </c>
      <c r="H118" s="19">
        <v>9.0909090909090912E-2</v>
      </c>
      <c r="I118" s="19">
        <v>9.0909090909090912E-2</v>
      </c>
      <c r="J118" s="19">
        <v>9.0909090909090912E-2</v>
      </c>
      <c r="K118" s="19">
        <v>9.0909090909090912E-2</v>
      </c>
      <c r="L118" s="19">
        <v>9.0909090909090912E-2</v>
      </c>
      <c r="M118" s="19">
        <v>9.0909090909090912E-2</v>
      </c>
      <c r="N118" s="19">
        <v>9.0909090909090912E-2</v>
      </c>
      <c r="O118" s="19">
        <v>9.0909090909090912E-2</v>
      </c>
      <c r="P118" s="19">
        <v>9.0909090909090912E-2</v>
      </c>
      <c r="Q118" s="60">
        <f t="shared" si="31"/>
        <v>2.0909090909090904</v>
      </c>
    </row>
    <row r="119" spans="1:17" ht="30" hidden="1" x14ac:dyDescent="0.25">
      <c r="A119" s="74"/>
      <c r="B119" s="75" t="s">
        <v>264</v>
      </c>
      <c r="C119" s="76">
        <v>0.25</v>
      </c>
      <c r="D119" s="77"/>
      <c r="E119" s="77"/>
      <c r="F119" s="77"/>
      <c r="G119" s="77"/>
      <c r="H119" s="77"/>
      <c r="I119" s="77"/>
      <c r="J119" s="77">
        <f>+J120*$C$120</f>
        <v>0.5</v>
      </c>
      <c r="K119" s="77">
        <f t="shared" ref="K119:P119" si="35">+K120*$C$120</f>
        <v>8.3333333333333343E-2</v>
      </c>
      <c r="L119" s="77">
        <f t="shared" si="35"/>
        <v>8.3333333333333343E-2</v>
      </c>
      <c r="M119" s="77">
        <f t="shared" si="35"/>
        <v>8.3333333333333343E-2</v>
      </c>
      <c r="N119" s="77">
        <f t="shared" si="35"/>
        <v>8.3333333333333343E-2</v>
      </c>
      <c r="O119" s="77">
        <f t="shared" si="35"/>
        <v>8.3333333333333343E-2</v>
      </c>
      <c r="P119" s="77">
        <f t="shared" si="35"/>
        <v>8.3333333333333343E-2</v>
      </c>
      <c r="Q119" s="60">
        <f>SUM(G119:P119)</f>
        <v>1.0000000000000002</v>
      </c>
    </row>
    <row r="120" spans="1:17" ht="60" hidden="1" x14ac:dyDescent="0.25">
      <c r="A120" s="14" t="s">
        <v>265</v>
      </c>
      <c r="B120" s="37" t="s">
        <v>141</v>
      </c>
      <c r="C120" s="60">
        <v>1</v>
      </c>
      <c r="D120" s="19"/>
      <c r="E120" s="19"/>
      <c r="F120" s="49"/>
      <c r="G120" s="19"/>
      <c r="H120" s="19"/>
      <c r="I120" s="19"/>
      <c r="J120" s="19">
        <v>0.5</v>
      </c>
      <c r="K120" s="19">
        <v>8.3333333333333343E-2</v>
      </c>
      <c r="L120" s="19">
        <v>8.3333333333333343E-2</v>
      </c>
      <c r="M120" s="19">
        <v>8.3333333333333343E-2</v>
      </c>
      <c r="N120" s="19">
        <v>8.3333333333333343E-2</v>
      </c>
      <c r="O120" s="19">
        <v>8.3333333333333343E-2</v>
      </c>
      <c r="P120" s="19">
        <v>8.3333333333333343E-2</v>
      </c>
      <c r="Q120" s="60">
        <f t="shared" si="31"/>
        <v>1.0000000000000002</v>
      </c>
    </row>
    <row r="121" spans="1:17" ht="45" x14ac:dyDescent="0.25">
      <c r="A121" s="74"/>
      <c r="B121" s="75" t="s">
        <v>185</v>
      </c>
      <c r="C121" s="60">
        <v>0.25</v>
      </c>
      <c r="D121" s="78">
        <f>+D122*$C$122+D123*$C$123+D124*$C$124</f>
        <v>0.2</v>
      </c>
      <c r="E121" s="78">
        <f>+E122*$C$122+E123*$C$123+E124*$C$124</f>
        <v>0.14900000000000002</v>
      </c>
      <c r="F121" s="49">
        <f t="shared" si="34"/>
        <v>0.74500000000000011</v>
      </c>
      <c r="G121" s="77">
        <f t="shared" ref="G121:J121" si="36">+G122*$C$122+G123*$C$123+G124*$C$124</f>
        <v>0.2</v>
      </c>
      <c r="H121" s="77">
        <f t="shared" si="36"/>
        <v>0.2</v>
      </c>
      <c r="I121" s="77">
        <f t="shared" si="36"/>
        <v>0.2</v>
      </c>
      <c r="J121" s="77">
        <f t="shared" si="36"/>
        <v>0.2</v>
      </c>
      <c r="K121" s="77"/>
      <c r="L121" s="77"/>
      <c r="M121" s="77"/>
      <c r="N121" s="77"/>
      <c r="O121" s="77"/>
      <c r="P121" s="77"/>
      <c r="Q121" s="60">
        <f t="shared" si="31"/>
        <v>1.8939999999999999</v>
      </c>
    </row>
    <row r="122" spans="1:17" ht="60" x14ac:dyDescent="0.25">
      <c r="A122" s="61" t="s">
        <v>266</v>
      </c>
      <c r="B122" s="37" t="s">
        <v>143</v>
      </c>
      <c r="C122" s="60">
        <v>0.33</v>
      </c>
      <c r="D122" s="19">
        <v>0.2</v>
      </c>
      <c r="E122" s="19">
        <v>0.2</v>
      </c>
      <c r="F122" s="49">
        <f t="shared" si="34"/>
        <v>1</v>
      </c>
      <c r="G122" s="19">
        <v>0.2</v>
      </c>
      <c r="H122" s="19">
        <v>0.2</v>
      </c>
      <c r="I122" s="19">
        <v>0.2</v>
      </c>
      <c r="J122" s="19">
        <v>0.2</v>
      </c>
      <c r="K122" s="19"/>
      <c r="L122" s="19"/>
      <c r="M122" s="19"/>
      <c r="N122" s="19"/>
      <c r="O122" s="19"/>
      <c r="P122" s="19"/>
      <c r="Q122" s="60">
        <f t="shared" si="31"/>
        <v>2.1999999999999997</v>
      </c>
    </row>
    <row r="123" spans="1:17" ht="30" x14ac:dyDescent="0.25">
      <c r="A123" s="61" t="s">
        <v>267</v>
      </c>
      <c r="B123" s="37" t="s">
        <v>144</v>
      </c>
      <c r="C123" s="60">
        <v>0.33</v>
      </c>
      <c r="D123" s="19">
        <v>0.2</v>
      </c>
      <c r="E123" s="19">
        <v>0.2</v>
      </c>
      <c r="F123" s="49">
        <f t="shared" si="34"/>
        <v>1</v>
      </c>
      <c r="G123" s="19">
        <v>0.2</v>
      </c>
      <c r="H123" s="19">
        <v>0.2</v>
      </c>
      <c r="I123" s="19">
        <v>0.2</v>
      </c>
      <c r="J123" s="19">
        <v>0.2</v>
      </c>
      <c r="K123" s="19"/>
      <c r="L123" s="19"/>
      <c r="M123" s="19"/>
      <c r="N123" s="19"/>
      <c r="O123" s="19"/>
      <c r="P123" s="19"/>
      <c r="Q123" s="60">
        <f t="shared" si="31"/>
        <v>2.1999999999999997</v>
      </c>
    </row>
    <row r="124" spans="1:17" ht="45" x14ac:dyDescent="0.25">
      <c r="A124" s="14" t="s">
        <v>268</v>
      </c>
      <c r="B124" s="34" t="s">
        <v>145</v>
      </c>
      <c r="C124" s="60">
        <v>0.34</v>
      </c>
      <c r="D124" s="19">
        <v>0.2</v>
      </c>
      <c r="E124" s="19">
        <v>0.05</v>
      </c>
      <c r="F124" s="49">
        <f t="shared" si="34"/>
        <v>0.25</v>
      </c>
      <c r="G124" s="19">
        <v>0.2</v>
      </c>
      <c r="H124" s="19">
        <v>0.2</v>
      </c>
      <c r="I124" s="19">
        <v>0.2</v>
      </c>
      <c r="J124" s="19">
        <v>0.2</v>
      </c>
      <c r="K124" s="19"/>
      <c r="L124" s="19"/>
      <c r="M124" s="19"/>
      <c r="N124" s="19"/>
      <c r="O124" s="19"/>
      <c r="P124" s="19"/>
      <c r="Q124" s="60">
        <f t="shared" si="31"/>
        <v>1.2999999999999998</v>
      </c>
    </row>
    <row r="125" spans="1:17" hidden="1" x14ac:dyDescent="0.25">
      <c r="A125" s="14"/>
      <c r="B125" s="59"/>
      <c r="C125" s="6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60">
        <f t="shared" si="31"/>
        <v>0</v>
      </c>
    </row>
    <row r="126" spans="1:17" hidden="1" x14ac:dyDescent="0.25">
      <c r="A126" s="14"/>
      <c r="B126" s="79"/>
      <c r="C126" s="6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60">
        <f t="shared" si="31"/>
        <v>0</v>
      </c>
    </row>
    <row r="127" spans="1:17" hidden="1" x14ac:dyDescent="0.25">
      <c r="A127" s="14"/>
      <c r="B127" s="79"/>
      <c r="C127" s="6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60">
        <f t="shared" si="31"/>
        <v>0</v>
      </c>
    </row>
    <row r="128" spans="1:17" hidden="1" x14ac:dyDescent="0.25">
      <c r="A128" s="14"/>
      <c r="B128" s="79"/>
      <c r="C128" s="6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60">
        <f t="shared" si="31"/>
        <v>0</v>
      </c>
    </row>
    <row r="129" spans="1:17" hidden="1" x14ac:dyDescent="0.25">
      <c r="A129" s="14"/>
      <c r="B129" s="79"/>
      <c r="C129" s="6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60">
        <f t="shared" si="31"/>
        <v>0</v>
      </c>
    </row>
    <row r="130" spans="1:17" hidden="1" x14ac:dyDescent="0.25">
      <c r="A130" s="14"/>
      <c r="B130" s="79"/>
      <c r="C130" s="6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60">
        <f t="shared" si="31"/>
        <v>0</v>
      </c>
    </row>
    <row r="131" spans="1:17" hidden="1" x14ac:dyDescent="0.25">
      <c r="A131" s="14"/>
      <c r="B131" s="79"/>
      <c r="C131" s="6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60">
        <f t="shared" si="31"/>
        <v>0</v>
      </c>
    </row>
    <row r="132" spans="1:17" hidden="1" x14ac:dyDescent="0.25">
      <c r="A132" s="14"/>
      <c r="B132" s="79"/>
      <c r="C132" s="6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60">
        <f t="shared" si="31"/>
        <v>0</v>
      </c>
    </row>
    <row r="133" spans="1:17" hidden="1" x14ac:dyDescent="0.25">
      <c r="A133" s="14"/>
      <c r="B133" s="79"/>
      <c r="C133" s="6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60">
        <f t="shared" si="31"/>
        <v>0</v>
      </c>
    </row>
    <row r="134" spans="1:17" hidden="1" x14ac:dyDescent="0.25">
      <c r="A134" s="14"/>
      <c r="B134" s="79"/>
      <c r="C134" s="6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60">
        <f t="shared" si="31"/>
        <v>0</v>
      </c>
    </row>
    <row r="135" spans="1:17" hidden="1" x14ac:dyDescent="0.25">
      <c r="A135" s="14"/>
      <c r="B135" s="79"/>
      <c r="C135" s="6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60">
        <f t="shared" si="31"/>
        <v>0</v>
      </c>
    </row>
    <row r="136" spans="1:17" hidden="1" x14ac:dyDescent="0.25">
      <c r="A136" s="14"/>
      <c r="B136" s="79"/>
      <c r="C136" s="6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60">
        <f t="shared" si="31"/>
        <v>0</v>
      </c>
    </row>
    <row r="137" spans="1:17" hidden="1" x14ac:dyDescent="0.25">
      <c r="A137" s="14"/>
      <c r="B137" s="79"/>
      <c r="C137" s="6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60">
        <f t="shared" si="31"/>
        <v>0</v>
      </c>
    </row>
    <row r="138" spans="1:17" hidden="1" x14ac:dyDescent="0.25">
      <c r="A138" s="14"/>
      <c r="B138" s="79"/>
      <c r="C138" s="6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60">
        <f t="shared" si="31"/>
        <v>0</v>
      </c>
    </row>
    <row r="139" spans="1:17" hidden="1" x14ac:dyDescent="0.25">
      <c r="A139" s="14"/>
      <c r="B139" s="79"/>
      <c r="C139" s="6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60">
        <f t="shared" si="31"/>
        <v>0</v>
      </c>
    </row>
    <row r="140" spans="1:17" hidden="1" x14ac:dyDescent="0.25">
      <c r="A140" s="14"/>
      <c r="B140" s="79"/>
      <c r="C140" s="6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60">
        <f t="shared" si="31"/>
        <v>0</v>
      </c>
    </row>
    <row r="141" spans="1:17" hidden="1" x14ac:dyDescent="0.25">
      <c r="A141" s="14"/>
      <c r="B141" s="10"/>
      <c r="C141" s="6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60">
        <f t="shared" si="31"/>
        <v>0</v>
      </c>
    </row>
    <row r="142" spans="1:17" hidden="1" x14ac:dyDescent="0.25">
      <c r="A142" s="14"/>
      <c r="B142" s="10"/>
      <c r="C142" s="6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60">
        <f t="shared" si="31"/>
        <v>0</v>
      </c>
    </row>
    <row r="143" spans="1:17" hidden="1" x14ac:dyDescent="0.25">
      <c r="A143" s="14"/>
      <c r="B143" s="10"/>
      <c r="C143" s="6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60">
        <f t="shared" si="31"/>
        <v>0</v>
      </c>
    </row>
    <row r="144" spans="1:17" hidden="1" x14ac:dyDescent="0.25">
      <c r="A144" s="14"/>
      <c r="B144" s="10"/>
      <c r="C144" s="6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60">
        <f t="shared" si="31"/>
        <v>0</v>
      </c>
    </row>
    <row r="145" spans="1:17" hidden="1" x14ac:dyDescent="0.25">
      <c r="A145" s="12"/>
      <c r="B145" s="67" t="s">
        <v>195</v>
      </c>
      <c r="C145" s="60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 ht="21" customHeight="1" x14ac:dyDescent="0.25">
      <c r="A146" s="208" t="s">
        <v>204</v>
      </c>
      <c r="B146" s="209"/>
      <c r="C146" s="68"/>
      <c r="D146" s="126">
        <f>+D110*$C$110+D114*$C$114+D119*$C$119+D121*$C$121</f>
        <v>5.5681818181818186E-2</v>
      </c>
      <c r="E146" s="126">
        <f t="shared" ref="E146" si="37">+E110*$C$110+E114*$C$114+E119*$C$119+E121*$C$121</f>
        <v>4.2931818181818189E-2</v>
      </c>
      <c r="F146" s="54">
        <f t="shared" ref="F146" si="38">+E146/D146</f>
        <v>0.77102040816326534</v>
      </c>
      <c r="G146" s="54">
        <f t="shared" ref="G146:P146" si="39">+G110*$C$110+G114*$C$114+G119*$C$119+G121*$C$121</f>
        <v>0.24193181818181819</v>
      </c>
      <c r="H146" s="54">
        <f t="shared" si="39"/>
        <v>0.13915404040404039</v>
      </c>
      <c r="I146" s="54">
        <f t="shared" si="39"/>
        <v>7.6654040404040405E-2</v>
      </c>
      <c r="J146" s="54">
        <f t="shared" si="39"/>
        <v>0.20165404040404039</v>
      </c>
      <c r="K146" s="54">
        <f t="shared" si="39"/>
        <v>4.7487373737373738E-2</v>
      </c>
      <c r="L146" s="54">
        <f t="shared" si="39"/>
        <v>4.7487373737373738E-2</v>
      </c>
      <c r="M146" s="54">
        <f t="shared" si="39"/>
        <v>4.7487373737373738E-2</v>
      </c>
      <c r="N146" s="54">
        <f t="shared" si="39"/>
        <v>4.7487373737373738E-2</v>
      </c>
      <c r="O146" s="54">
        <f t="shared" si="39"/>
        <v>4.7487373737373738E-2</v>
      </c>
      <c r="P146" s="54">
        <f t="shared" si="39"/>
        <v>4.7487373737373738E-2</v>
      </c>
      <c r="Q146" s="54">
        <f>SUM(D146:P146)</f>
        <v>1.8139522263450836</v>
      </c>
    </row>
    <row r="148" spans="1:17" x14ac:dyDescent="0.25">
      <c r="F148">
        <f>+E146/D146</f>
        <v>0.77102040816326534</v>
      </c>
    </row>
    <row r="149" spans="1:17" ht="18.75" x14ac:dyDescent="0.3">
      <c r="A149" s="177" t="s">
        <v>0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</row>
    <row r="150" spans="1:17" ht="18.75" x14ac:dyDescent="0.3">
      <c r="A150" s="177" t="s">
        <v>205</v>
      </c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</row>
    <row r="151" spans="1:17" ht="18.75" x14ac:dyDescent="0.3">
      <c r="A151" s="177" t="s">
        <v>190</v>
      </c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</row>
    <row r="152" spans="1:17" ht="40.5" customHeight="1" x14ac:dyDescent="0.25">
      <c r="A152" s="184" t="s">
        <v>269</v>
      </c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</row>
    <row r="153" spans="1:17" ht="18.75" x14ac:dyDescent="0.3">
      <c r="A153" s="177" t="s">
        <v>359</v>
      </c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</row>
    <row r="154" spans="1:17" x14ac:dyDescent="0.25">
      <c r="A154" s="80"/>
      <c r="B154" s="80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</row>
    <row r="155" spans="1:17" x14ac:dyDescent="0.25">
      <c r="A155" s="182" t="s">
        <v>206</v>
      </c>
      <c r="B155" s="182" t="s">
        <v>207</v>
      </c>
      <c r="C155" s="182" t="s">
        <v>192</v>
      </c>
      <c r="D155" s="208" t="s">
        <v>208</v>
      </c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09"/>
    </row>
    <row r="156" spans="1:17" x14ac:dyDescent="0.25">
      <c r="A156" s="183" t="s">
        <v>206</v>
      </c>
      <c r="B156" s="183"/>
      <c r="C156" s="183" t="s">
        <v>192</v>
      </c>
      <c r="D156" s="45">
        <v>2012</v>
      </c>
      <c r="E156" s="45" t="s">
        <v>193</v>
      </c>
      <c r="F156" s="45" t="s">
        <v>194</v>
      </c>
      <c r="G156" s="45">
        <v>2013</v>
      </c>
      <c r="H156" s="45">
        <v>2014</v>
      </c>
      <c r="I156" s="45">
        <v>2015</v>
      </c>
      <c r="J156" s="45">
        <v>2016</v>
      </c>
      <c r="K156" s="45">
        <v>2017</v>
      </c>
      <c r="L156" s="45">
        <v>2018</v>
      </c>
      <c r="M156" s="45">
        <v>2019</v>
      </c>
      <c r="N156" s="45">
        <v>2020</v>
      </c>
      <c r="O156" s="45">
        <v>2021</v>
      </c>
      <c r="P156" s="45">
        <v>2022</v>
      </c>
      <c r="Q156" s="45" t="s">
        <v>195</v>
      </c>
    </row>
    <row r="157" spans="1:17" ht="30" x14ac:dyDescent="0.25">
      <c r="A157" s="15"/>
      <c r="B157" s="82" t="s">
        <v>270</v>
      </c>
      <c r="C157" s="76">
        <v>0.5</v>
      </c>
      <c r="D157" s="77">
        <f>+D158*$C$158+D159*$C$159+D160*$C$160+D161*$C$161</f>
        <v>0.29545454545454541</v>
      </c>
      <c r="E157" s="77">
        <f>+E158*$C$158+E159*$C$159+E160*$C$160+E161*$C$161</f>
        <v>0.29545454545454541</v>
      </c>
      <c r="F157" s="49">
        <f t="shared" ref="F157:F158" si="40">+E157/D157</f>
        <v>1</v>
      </c>
      <c r="G157" s="77">
        <f t="shared" ref="G157:P157" si="41">+G158*$C$158+G159*$C$159+G160*$C$160+G161*$C$161</f>
        <v>0.29545454545454541</v>
      </c>
      <c r="H157" s="77">
        <f t="shared" si="41"/>
        <v>4.5454545454545456E-2</v>
      </c>
      <c r="I157" s="77">
        <f t="shared" si="41"/>
        <v>4.5454545454545456E-2</v>
      </c>
      <c r="J157" s="77">
        <f t="shared" si="41"/>
        <v>4.5454545454545456E-2</v>
      </c>
      <c r="K157" s="77">
        <f t="shared" si="41"/>
        <v>4.5454545454545456E-2</v>
      </c>
      <c r="L157" s="77">
        <f t="shared" si="41"/>
        <v>4.5454545454545456E-2</v>
      </c>
      <c r="M157" s="77">
        <f t="shared" si="41"/>
        <v>4.5454545454545456E-2</v>
      </c>
      <c r="N157" s="77">
        <f t="shared" si="41"/>
        <v>4.5454545454545456E-2</v>
      </c>
      <c r="O157" s="77">
        <f t="shared" si="41"/>
        <v>4.5454545454545456E-2</v>
      </c>
      <c r="P157" s="77">
        <f t="shared" si="41"/>
        <v>4.5454545454545456E-2</v>
      </c>
      <c r="Q157" s="60">
        <f t="shared" ref="Q157:Q169" si="42">SUM(D157:P157)</f>
        <v>2.295454545454545</v>
      </c>
    </row>
    <row r="158" spans="1:17" ht="45" x14ac:dyDescent="0.25">
      <c r="A158" s="14" t="s">
        <v>271</v>
      </c>
      <c r="B158" s="83" t="s">
        <v>272</v>
      </c>
      <c r="C158" s="60">
        <v>0.25</v>
      </c>
      <c r="D158" s="11">
        <v>1</v>
      </c>
      <c r="E158" s="11">
        <v>1</v>
      </c>
      <c r="F158" s="49">
        <f t="shared" si="40"/>
        <v>1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60">
        <f t="shared" si="42"/>
        <v>3</v>
      </c>
    </row>
    <row r="159" spans="1:17" ht="60" hidden="1" x14ac:dyDescent="0.25">
      <c r="A159" s="14" t="s">
        <v>273</v>
      </c>
      <c r="B159" s="83" t="s">
        <v>150</v>
      </c>
      <c r="C159" s="60">
        <v>0.25</v>
      </c>
      <c r="D159" s="19"/>
      <c r="E159" s="19"/>
      <c r="F159" s="49"/>
      <c r="G159" s="19">
        <v>1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60">
        <f t="shared" si="42"/>
        <v>1</v>
      </c>
    </row>
    <row r="160" spans="1:17" ht="45" x14ac:dyDescent="0.25">
      <c r="A160" s="14" t="s">
        <v>274</v>
      </c>
      <c r="B160" s="34" t="s">
        <v>275</v>
      </c>
      <c r="C160" s="60">
        <v>0.25</v>
      </c>
      <c r="D160" s="19">
        <v>9.0909090909090912E-2</v>
      </c>
      <c r="E160" s="19">
        <v>9.0909090909090912E-2</v>
      </c>
      <c r="F160" s="49">
        <f t="shared" ref="F160:F166" si="43">+E160/D160</f>
        <v>1</v>
      </c>
      <c r="G160" s="19">
        <v>9.0909090909090912E-2</v>
      </c>
      <c r="H160" s="19">
        <v>9.0909090909090912E-2</v>
      </c>
      <c r="I160" s="19">
        <v>9.0909090909090912E-2</v>
      </c>
      <c r="J160" s="19">
        <v>9.0909090909090912E-2</v>
      </c>
      <c r="K160" s="19">
        <v>9.0909090909090912E-2</v>
      </c>
      <c r="L160" s="19">
        <v>9.0909090909090912E-2</v>
      </c>
      <c r="M160" s="19">
        <v>9.0909090909090912E-2</v>
      </c>
      <c r="N160" s="19">
        <v>9.0909090909090912E-2</v>
      </c>
      <c r="O160" s="19">
        <v>9.0909090909090912E-2</v>
      </c>
      <c r="P160" s="19">
        <v>9.0909090909090912E-2</v>
      </c>
      <c r="Q160" s="60">
        <f t="shared" si="42"/>
        <v>2.0909090909090904</v>
      </c>
    </row>
    <row r="161" spans="1:17" ht="45" x14ac:dyDescent="0.25">
      <c r="A161" s="14" t="s">
        <v>276</v>
      </c>
      <c r="B161" s="83" t="s">
        <v>152</v>
      </c>
      <c r="C161" s="60">
        <v>0.25</v>
      </c>
      <c r="D161" s="19">
        <v>9.0909090909090912E-2</v>
      </c>
      <c r="E161" s="19">
        <v>9.0909090909090912E-2</v>
      </c>
      <c r="F161" s="49">
        <f t="shared" si="43"/>
        <v>1</v>
      </c>
      <c r="G161" s="19">
        <v>9.0909090909090912E-2</v>
      </c>
      <c r="H161" s="19">
        <v>9.0909090909090912E-2</v>
      </c>
      <c r="I161" s="19">
        <v>9.0909090909090912E-2</v>
      </c>
      <c r="J161" s="19">
        <v>9.0909090909090912E-2</v>
      </c>
      <c r="K161" s="19">
        <v>9.0909090909090912E-2</v>
      </c>
      <c r="L161" s="19">
        <v>9.0909090909090912E-2</v>
      </c>
      <c r="M161" s="19">
        <v>9.0909090909090912E-2</v>
      </c>
      <c r="N161" s="19">
        <v>9.0909090909090912E-2</v>
      </c>
      <c r="O161" s="19">
        <v>9.0909090909090912E-2</v>
      </c>
      <c r="P161" s="19">
        <v>9.0909090909090912E-2</v>
      </c>
      <c r="Q161" s="60">
        <f t="shared" si="42"/>
        <v>2.0909090909090904</v>
      </c>
    </row>
    <row r="162" spans="1:17" ht="30" x14ac:dyDescent="0.25">
      <c r="A162" s="15"/>
      <c r="B162" s="82" t="s">
        <v>277</v>
      </c>
      <c r="C162" s="76">
        <v>0.25</v>
      </c>
      <c r="D162" s="77">
        <f>+D163*$C$163+D164*$C$164+D165*$C$165+D166*$C$166+D167*$C$167</f>
        <v>0.66363636363636358</v>
      </c>
      <c r="E162" s="77">
        <f>+E163*$C$163+E164*$C$164+E165*$C$165+E166*$C$166+E167*$C$167</f>
        <v>0.46363636363636362</v>
      </c>
      <c r="F162" s="49">
        <f t="shared" si="43"/>
        <v>0.69863013698630139</v>
      </c>
      <c r="G162" s="77">
        <f t="shared" ref="G162:P162" si="44">+G163*$C$163+G164*$C$164+G165*$C$165+G166*$C$166+G167*$C$167</f>
        <v>3.3636363636363638E-2</v>
      </c>
      <c r="H162" s="77">
        <f t="shared" si="44"/>
        <v>3.3636363636363638E-2</v>
      </c>
      <c r="I162" s="77">
        <f t="shared" si="44"/>
        <v>3.3636363636363638E-2</v>
      </c>
      <c r="J162" s="77">
        <f t="shared" si="44"/>
        <v>3.3636363636363638E-2</v>
      </c>
      <c r="K162" s="77">
        <f t="shared" si="44"/>
        <v>3.3636363636363638E-2</v>
      </c>
      <c r="L162" s="77">
        <f t="shared" si="44"/>
        <v>3.3636363636363638E-2</v>
      </c>
      <c r="M162" s="77">
        <f t="shared" si="44"/>
        <v>3.3636363636363638E-2</v>
      </c>
      <c r="N162" s="77">
        <f t="shared" si="44"/>
        <v>3.3636363636363638E-2</v>
      </c>
      <c r="O162" s="77">
        <f t="shared" si="44"/>
        <v>3.3636363636363638E-2</v>
      </c>
      <c r="P162" s="77">
        <f t="shared" si="44"/>
        <v>3.3636363636363638E-2</v>
      </c>
      <c r="Q162" s="60">
        <f t="shared" si="42"/>
        <v>2.1622665006226653</v>
      </c>
    </row>
    <row r="163" spans="1:17" ht="30" x14ac:dyDescent="0.25">
      <c r="A163" s="14" t="s">
        <v>278</v>
      </c>
      <c r="B163" s="83" t="s">
        <v>279</v>
      </c>
      <c r="C163" s="60">
        <v>0.25</v>
      </c>
      <c r="D163" s="19">
        <v>1</v>
      </c>
      <c r="E163" s="19">
        <v>1</v>
      </c>
      <c r="F163" s="49">
        <f t="shared" si="43"/>
        <v>1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60">
        <f t="shared" si="42"/>
        <v>3</v>
      </c>
    </row>
    <row r="164" spans="1:17" ht="30" x14ac:dyDescent="0.25">
      <c r="A164" s="14" t="s">
        <v>280</v>
      </c>
      <c r="B164" s="83" t="s">
        <v>281</v>
      </c>
      <c r="C164" s="60">
        <v>0.15</v>
      </c>
      <c r="D164" s="19">
        <v>1</v>
      </c>
      <c r="E164" s="19">
        <v>0.5</v>
      </c>
      <c r="F164" s="49">
        <f t="shared" si="43"/>
        <v>0.5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60">
        <f t="shared" si="42"/>
        <v>2</v>
      </c>
    </row>
    <row r="165" spans="1:17" ht="60" x14ac:dyDescent="0.25">
      <c r="A165" s="14" t="s">
        <v>282</v>
      </c>
      <c r="B165" s="83" t="s">
        <v>283</v>
      </c>
      <c r="C165" s="60">
        <v>0.15</v>
      </c>
      <c r="D165" s="19">
        <v>9.0909090909090912E-2</v>
      </c>
      <c r="E165" s="19">
        <v>9.0909090909090912E-2</v>
      </c>
      <c r="F165" s="49">
        <f t="shared" si="43"/>
        <v>1</v>
      </c>
      <c r="G165" s="19">
        <v>9.0909090909090912E-2</v>
      </c>
      <c r="H165" s="19">
        <v>9.0909090909090912E-2</v>
      </c>
      <c r="I165" s="19">
        <v>9.0909090909090912E-2</v>
      </c>
      <c r="J165" s="19">
        <v>9.0909090909090912E-2</v>
      </c>
      <c r="K165" s="19">
        <v>9.0909090909090912E-2</v>
      </c>
      <c r="L165" s="19">
        <v>9.0909090909090912E-2</v>
      </c>
      <c r="M165" s="19">
        <v>9.0909090909090912E-2</v>
      </c>
      <c r="N165" s="19">
        <v>9.0909090909090912E-2</v>
      </c>
      <c r="O165" s="19">
        <v>9.0909090909090912E-2</v>
      </c>
      <c r="P165" s="19">
        <v>9.0909090909090912E-2</v>
      </c>
      <c r="Q165" s="60">
        <f t="shared" si="42"/>
        <v>2.0909090909090904</v>
      </c>
    </row>
    <row r="166" spans="1:17" ht="45" x14ac:dyDescent="0.25">
      <c r="A166" s="14" t="s">
        <v>284</v>
      </c>
      <c r="B166" s="83" t="s">
        <v>285</v>
      </c>
      <c r="C166" s="60">
        <v>0.25</v>
      </c>
      <c r="D166" s="19">
        <v>1</v>
      </c>
      <c r="E166" s="19">
        <v>0.5</v>
      </c>
      <c r="F166" s="49">
        <f t="shared" si="43"/>
        <v>0.5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60">
        <f t="shared" si="42"/>
        <v>2</v>
      </c>
    </row>
    <row r="167" spans="1:17" ht="45" hidden="1" x14ac:dyDescent="0.25">
      <c r="A167" s="14" t="s">
        <v>286</v>
      </c>
      <c r="B167" s="83" t="s">
        <v>159</v>
      </c>
      <c r="C167" s="60">
        <v>0.2</v>
      </c>
      <c r="D167" s="19"/>
      <c r="E167" s="19"/>
      <c r="F167" s="49"/>
      <c r="G167" s="19">
        <v>0.1</v>
      </c>
      <c r="H167" s="19">
        <v>0.1</v>
      </c>
      <c r="I167" s="19">
        <v>0.1</v>
      </c>
      <c r="J167" s="19">
        <v>0.1</v>
      </c>
      <c r="K167" s="19">
        <v>0.1</v>
      </c>
      <c r="L167" s="19">
        <v>0.1</v>
      </c>
      <c r="M167" s="19">
        <v>0.1</v>
      </c>
      <c r="N167" s="19">
        <v>0.1</v>
      </c>
      <c r="O167" s="19">
        <v>0.1</v>
      </c>
      <c r="P167" s="19">
        <v>0.1</v>
      </c>
      <c r="Q167" s="60">
        <f t="shared" si="42"/>
        <v>0.99999999999999989</v>
      </c>
    </row>
    <row r="168" spans="1:17" ht="45" hidden="1" x14ac:dyDescent="0.25">
      <c r="A168" s="84"/>
      <c r="B168" s="85" t="s">
        <v>287</v>
      </c>
      <c r="C168" s="76">
        <v>0.25</v>
      </c>
      <c r="D168" s="86">
        <f>+D169*$C$169+D170*$C$170</f>
        <v>0</v>
      </c>
      <c r="E168" s="86">
        <f>+E169*$C$169+E170*$C$170</f>
        <v>0</v>
      </c>
      <c r="F168" s="49">
        <v>0</v>
      </c>
      <c r="G168" s="86">
        <f t="shared" ref="G168:P168" si="45">+G169*$C$169+G170*$C$170</f>
        <v>0.625</v>
      </c>
      <c r="H168" s="86">
        <f t="shared" si="45"/>
        <v>0</v>
      </c>
      <c r="I168" s="86">
        <f t="shared" si="45"/>
        <v>0</v>
      </c>
      <c r="J168" s="86">
        <f t="shared" si="45"/>
        <v>0</v>
      </c>
      <c r="K168" s="86">
        <f t="shared" si="45"/>
        <v>0</v>
      </c>
      <c r="L168" s="86">
        <f t="shared" si="45"/>
        <v>0</v>
      </c>
      <c r="M168" s="86">
        <f t="shared" si="45"/>
        <v>0</v>
      </c>
      <c r="N168" s="86">
        <f t="shared" si="45"/>
        <v>0</v>
      </c>
      <c r="O168" s="86">
        <f t="shared" si="45"/>
        <v>0</v>
      </c>
      <c r="P168" s="86">
        <f t="shared" si="45"/>
        <v>0</v>
      </c>
      <c r="Q168" s="76">
        <f>SUM(D168:P168)</f>
        <v>0.625</v>
      </c>
    </row>
    <row r="169" spans="1:17" ht="60" hidden="1" x14ac:dyDescent="0.25">
      <c r="A169" s="65" t="s">
        <v>288</v>
      </c>
      <c r="B169" s="83" t="s">
        <v>161</v>
      </c>
      <c r="C169" s="60">
        <v>0.5</v>
      </c>
      <c r="D169" s="63"/>
      <c r="E169" s="63"/>
      <c r="F169" s="49"/>
      <c r="G169" s="63">
        <v>1</v>
      </c>
      <c r="H169" s="63"/>
      <c r="I169" s="63"/>
      <c r="J169" s="63"/>
      <c r="K169" s="63"/>
      <c r="L169" s="63"/>
      <c r="M169" s="63"/>
      <c r="N169" s="63"/>
      <c r="O169" s="63"/>
      <c r="P169" s="63"/>
      <c r="Q169" s="60">
        <f t="shared" si="42"/>
        <v>1</v>
      </c>
    </row>
    <row r="170" spans="1:17" ht="60" hidden="1" x14ac:dyDescent="0.25">
      <c r="A170" s="65" t="s">
        <v>289</v>
      </c>
      <c r="B170" s="83" t="s">
        <v>290</v>
      </c>
      <c r="C170" s="60">
        <v>0.5</v>
      </c>
      <c r="D170" s="54">
        <f t="shared" ref="D170:Q178" si="46">+D148*$C$157+D153*$C$162+D159*$C$168</f>
        <v>0</v>
      </c>
      <c r="E170" s="54">
        <f t="shared" si="46"/>
        <v>0</v>
      </c>
      <c r="F170" s="54">
        <f t="shared" si="46"/>
        <v>0.38551020408163267</v>
      </c>
      <c r="G170" s="54">
        <f t="shared" si="46"/>
        <v>0.25</v>
      </c>
      <c r="H170" s="54">
        <f t="shared" si="46"/>
        <v>0</v>
      </c>
      <c r="I170" s="54">
        <f t="shared" si="46"/>
        <v>0</v>
      </c>
      <c r="J170" s="54">
        <f t="shared" si="46"/>
        <v>0</v>
      </c>
      <c r="K170" s="54">
        <f t="shared" si="46"/>
        <v>0</v>
      </c>
      <c r="L170" s="54">
        <f t="shared" si="46"/>
        <v>0</v>
      </c>
      <c r="M170" s="54">
        <f t="shared" si="46"/>
        <v>0</v>
      </c>
      <c r="N170" s="54">
        <f t="shared" si="46"/>
        <v>0</v>
      </c>
      <c r="O170" s="54">
        <f t="shared" si="46"/>
        <v>0</v>
      </c>
      <c r="P170" s="54">
        <f t="shared" si="46"/>
        <v>0</v>
      </c>
      <c r="Q170" s="54">
        <f t="shared" si="46"/>
        <v>0.25</v>
      </c>
    </row>
    <row r="171" spans="1:17" hidden="1" x14ac:dyDescent="0.25">
      <c r="A171" s="87"/>
      <c r="B171" s="83"/>
      <c r="C171" s="60"/>
      <c r="D171" s="54"/>
      <c r="E171" s="54"/>
      <c r="F171" s="54"/>
      <c r="G171" s="54">
        <f t="shared" si="46"/>
        <v>2.2727272727272728E-2</v>
      </c>
      <c r="H171" s="54">
        <f t="shared" si="46"/>
        <v>2.2727272727272728E-2</v>
      </c>
      <c r="I171" s="54">
        <f t="shared" si="46"/>
        <v>2.2727272727272728E-2</v>
      </c>
      <c r="J171" s="54">
        <f t="shared" si="46"/>
        <v>2.2727272727272728E-2</v>
      </c>
      <c r="K171" s="54">
        <f t="shared" si="46"/>
        <v>2.2727272727272728E-2</v>
      </c>
      <c r="L171" s="54">
        <f t="shared" si="46"/>
        <v>2.2727272727272728E-2</v>
      </c>
      <c r="M171" s="54">
        <f t="shared" si="46"/>
        <v>2.2727272727272728E-2</v>
      </c>
      <c r="N171" s="54">
        <f t="shared" si="46"/>
        <v>2.2727272727272728E-2</v>
      </c>
      <c r="O171" s="54">
        <f t="shared" si="46"/>
        <v>2.2727272727272728E-2</v>
      </c>
      <c r="P171" s="54">
        <f t="shared" si="46"/>
        <v>2.2727272727272728E-2</v>
      </c>
      <c r="Q171" s="54">
        <f t="shared" si="46"/>
        <v>0.5227272727272726</v>
      </c>
    </row>
    <row r="172" spans="1:17" hidden="1" x14ac:dyDescent="0.25">
      <c r="A172" s="87"/>
      <c r="B172" s="83"/>
      <c r="C172" s="60"/>
      <c r="D172" s="54"/>
      <c r="E172" s="54"/>
      <c r="F172" s="54"/>
      <c r="G172" s="54">
        <f t="shared" si="46"/>
        <v>2.2727272727272728E-2</v>
      </c>
      <c r="H172" s="54">
        <f t="shared" si="46"/>
        <v>2.2727272727272728E-2</v>
      </c>
      <c r="I172" s="54">
        <f t="shared" si="46"/>
        <v>2.2727272727272728E-2</v>
      </c>
      <c r="J172" s="54">
        <f t="shared" si="46"/>
        <v>2.2727272727272728E-2</v>
      </c>
      <c r="K172" s="54">
        <f t="shared" si="46"/>
        <v>2.2727272727272728E-2</v>
      </c>
      <c r="L172" s="54">
        <f t="shared" si="46"/>
        <v>2.2727272727272728E-2</v>
      </c>
      <c r="M172" s="54">
        <f t="shared" si="46"/>
        <v>2.2727272727272728E-2</v>
      </c>
      <c r="N172" s="54">
        <f t="shared" si="46"/>
        <v>2.2727272727272728E-2</v>
      </c>
      <c r="O172" s="54">
        <f t="shared" si="46"/>
        <v>2.2727272727272728E-2</v>
      </c>
      <c r="P172" s="54">
        <f t="shared" si="46"/>
        <v>2.2727272727272728E-2</v>
      </c>
      <c r="Q172" s="54">
        <f t="shared" si="46"/>
        <v>0.5227272727272726</v>
      </c>
    </row>
    <row r="173" spans="1:17" hidden="1" x14ac:dyDescent="0.25">
      <c r="A173" s="87"/>
      <c r="B173" s="83"/>
      <c r="C173" s="60"/>
      <c r="D173" s="54"/>
      <c r="E173" s="54"/>
      <c r="F173" s="54"/>
      <c r="G173" s="54">
        <f t="shared" si="46"/>
        <v>503.25840909090908</v>
      </c>
      <c r="H173" s="54">
        <f t="shared" si="46"/>
        <v>503.50840909090908</v>
      </c>
      <c r="I173" s="54">
        <f t="shared" si="46"/>
        <v>503.75840909090908</v>
      </c>
      <c r="J173" s="54">
        <f t="shared" si="46"/>
        <v>504.00840909090908</v>
      </c>
      <c r="K173" s="54">
        <f t="shared" si="46"/>
        <v>504.25840909090908</v>
      </c>
      <c r="L173" s="54">
        <f t="shared" si="46"/>
        <v>504.50840909090908</v>
      </c>
      <c r="M173" s="54">
        <f t="shared" si="46"/>
        <v>504.75840909090908</v>
      </c>
      <c r="N173" s="54">
        <f t="shared" si="46"/>
        <v>505.00840909090908</v>
      </c>
      <c r="O173" s="54">
        <f t="shared" si="46"/>
        <v>505.25840909090908</v>
      </c>
      <c r="P173" s="54">
        <f t="shared" si="46"/>
        <v>505.50840909090908</v>
      </c>
      <c r="Q173" s="54" t="e">
        <f t="shared" si="46"/>
        <v>#VALUE!</v>
      </c>
    </row>
    <row r="174" spans="1:17" hidden="1" x14ac:dyDescent="0.25">
      <c r="A174" s="87"/>
      <c r="B174" s="10"/>
      <c r="C174" s="60"/>
      <c r="D174" s="54"/>
      <c r="E174" s="54"/>
      <c r="F174" s="54"/>
      <c r="G174" s="54">
        <f t="shared" si="46"/>
        <v>7.3863636363636354E-2</v>
      </c>
      <c r="H174" s="54">
        <f t="shared" si="46"/>
        <v>1.1363636363636364E-2</v>
      </c>
      <c r="I174" s="54">
        <f t="shared" si="46"/>
        <v>1.1363636363636364E-2</v>
      </c>
      <c r="J174" s="54">
        <f t="shared" si="46"/>
        <v>1.1363636363636364E-2</v>
      </c>
      <c r="K174" s="54">
        <f t="shared" si="46"/>
        <v>1.1363636363636364E-2</v>
      </c>
      <c r="L174" s="54">
        <f t="shared" si="46"/>
        <v>1.1363636363636364E-2</v>
      </c>
      <c r="M174" s="54">
        <f t="shared" si="46"/>
        <v>1.1363636363636364E-2</v>
      </c>
      <c r="N174" s="54">
        <f t="shared" si="46"/>
        <v>1.1363636363636364E-2</v>
      </c>
      <c r="O174" s="54">
        <f t="shared" si="46"/>
        <v>1.1363636363636364E-2</v>
      </c>
      <c r="P174" s="54">
        <f t="shared" si="46"/>
        <v>1.1363636363636364E-2</v>
      </c>
      <c r="Q174" s="54">
        <f t="shared" si="46"/>
        <v>1.3238636363636362</v>
      </c>
    </row>
    <row r="175" spans="1:17" hidden="1" x14ac:dyDescent="0.25">
      <c r="A175" s="87"/>
      <c r="B175" s="10"/>
      <c r="C175" s="60"/>
      <c r="D175" s="54"/>
      <c r="E175" s="54"/>
      <c r="F175" s="54"/>
      <c r="G175" s="54">
        <f t="shared" si="46"/>
        <v>0</v>
      </c>
      <c r="H175" s="54">
        <f t="shared" si="46"/>
        <v>0</v>
      </c>
      <c r="I175" s="54">
        <f t="shared" si="46"/>
        <v>0</v>
      </c>
      <c r="J175" s="54">
        <f t="shared" si="46"/>
        <v>0</v>
      </c>
      <c r="K175" s="54">
        <f t="shared" si="46"/>
        <v>0</v>
      </c>
      <c r="L175" s="54">
        <f t="shared" si="46"/>
        <v>0</v>
      </c>
      <c r="M175" s="54">
        <f t="shared" si="46"/>
        <v>0</v>
      </c>
      <c r="N175" s="54">
        <f t="shared" si="46"/>
        <v>0</v>
      </c>
      <c r="O175" s="54">
        <f t="shared" si="46"/>
        <v>0</v>
      </c>
      <c r="P175" s="54">
        <f t="shared" si="46"/>
        <v>0</v>
      </c>
      <c r="Q175" s="54">
        <f t="shared" si="46"/>
        <v>1.25</v>
      </c>
    </row>
    <row r="176" spans="1:17" hidden="1" x14ac:dyDescent="0.25">
      <c r="A176" s="12"/>
      <c r="B176" s="10"/>
      <c r="C176" s="60"/>
      <c r="D176" s="54"/>
      <c r="E176" s="54"/>
      <c r="F176" s="54"/>
      <c r="G176" s="54">
        <f t="shared" si="46"/>
        <v>0.27272727272727271</v>
      </c>
      <c r="H176" s="54">
        <f t="shared" si="46"/>
        <v>2.2727272727272728E-2</v>
      </c>
      <c r="I176" s="54">
        <f t="shared" si="46"/>
        <v>2.2727272727272728E-2</v>
      </c>
      <c r="J176" s="54">
        <f t="shared" si="46"/>
        <v>2.2727272727272728E-2</v>
      </c>
      <c r="K176" s="54">
        <f t="shared" si="46"/>
        <v>2.2727272727272728E-2</v>
      </c>
      <c r="L176" s="54">
        <f t="shared" si="46"/>
        <v>2.2727272727272728E-2</v>
      </c>
      <c r="M176" s="54">
        <f t="shared" si="46"/>
        <v>2.2727272727272728E-2</v>
      </c>
      <c r="N176" s="54">
        <f t="shared" si="46"/>
        <v>2.2727272727272728E-2</v>
      </c>
      <c r="O176" s="54">
        <f t="shared" si="46"/>
        <v>2.2727272727272728E-2</v>
      </c>
      <c r="P176" s="54">
        <f t="shared" si="46"/>
        <v>2.2727272727272728E-2</v>
      </c>
      <c r="Q176" s="54">
        <f t="shared" si="46"/>
        <v>0.7727272727272726</v>
      </c>
    </row>
    <row r="177" spans="1:17" hidden="1" x14ac:dyDescent="0.25">
      <c r="A177" s="12"/>
      <c r="B177" s="10"/>
      <c r="C177" s="60"/>
      <c r="D177" s="54"/>
      <c r="E177" s="54"/>
      <c r="F177" s="54"/>
      <c r="G177" s="54">
        <f t="shared" si="46"/>
        <v>2.2727272727272728E-2</v>
      </c>
      <c r="H177" s="54">
        <f t="shared" si="46"/>
        <v>2.2727272727272728E-2</v>
      </c>
      <c r="I177" s="54">
        <f t="shared" si="46"/>
        <v>2.2727272727272728E-2</v>
      </c>
      <c r="J177" s="54">
        <f t="shared" si="46"/>
        <v>2.2727272727272728E-2</v>
      </c>
      <c r="K177" s="54">
        <f t="shared" si="46"/>
        <v>2.2727272727272728E-2</v>
      </c>
      <c r="L177" s="54">
        <f t="shared" si="46"/>
        <v>2.2727272727272728E-2</v>
      </c>
      <c r="M177" s="54">
        <f t="shared" si="46"/>
        <v>2.2727272727272728E-2</v>
      </c>
      <c r="N177" s="54">
        <f t="shared" si="46"/>
        <v>2.2727272727272728E-2</v>
      </c>
      <c r="O177" s="54">
        <f t="shared" si="46"/>
        <v>2.2727272727272728E-2</v>
      </c>
      <c r="P177" s="54">
        <f t="shared" si="46"/>
        <v>2.2727272727272728E-2</v>
      </c>
      <c r="Q177" s="54">
        <f t="shared" si="46"/>
        <v>1.0227272727272725</v>
      </c>
    </row>
    <row r="178" spans="1:17" x14ac:dyDescent="0.25">
      <c r="A178" s="12"/>
      <c r="B178" s="10" t="s">
        <v>195</v>
      </c>
      <c r="C178" s="60"/>
      <c r="D178" s="54"/>
      <c r="E178" s="54"/>
      <c r="F178" s="54"/>
      <c r="G178" s="54">
        <f t="shared" si="46"/>
        <v>1006.5477272727272</v>
      </c>
      <c r="H178" s="54">
        <f t="shared" si="46"/>
        <v>1007.0477272727272</v>
      </c>
      <c r="I178" s="54">
        <f t="shared" si="46"/>
        <v>1007.5477272727272</v>
      </c>
      <c r="J178" s="54">
        <f t="shared" si="46"/>
        <v>1008.0477272727272</v>
      </c>
      <c r="K178" s="54">
        <f t="shared" si="46"/>
        <v>1008.5477272727272</v>
      </c>
      <c r="L178" s="54">
        <f t="shared" si="46"/>
        <v>1009.0477272727272</v>
      </c>
      <c r="M178" s="54">
        <f t="shared" si="46"/>
        <v>1009.5477272727272</v>
      </c>
      <c r="N178" s="54">
        <f t="shared" si="46"/>
        <v>1010.0477272727272</v>
      </c>
      <c r="O178" s="54">
        <f t="shared" si="46"/>
        <v>1010.5477272727272</v>
      </c>
      <c r="P178" s="54">
        <f t="shared" si="46"/>
        <v>1011.0477272727272</v>
      </c>
      <c r="Q178" s="54" t="e">
        <f t="shared" si="46"/>
        <v>#VALUE!</v>
      </c>
    </row>
    <row r="179" spans="1:17" x14ac:dyDescent="0.25">
      <c r="A179" s="208" t="s">
        <v>204</v>
      </c>
      <c r="B179" s="209"/>
      <c r="C179" s="60"/>
      <c r="D179" s="54">
        <f>+D157*$C$157+D162*$C$162+D168*$C$168</f>
        <v>0.3136363636363636</v>
      </c>
      <c r="E179" s="54">
        <f t="shared" ref="E179:Q179" si="47">+E157*$C$157+E162*$C$162+E168*$C$168</f>
        <v>0.26363636363636361</v>
      </c>
      <c r="F179" s="54">
        <f t="shared" ref="F179" si="48">+E179/D179</f>
        <v>0.84057971014492761</v>
      </c>
      <c r="G179" s="54">
        <f t="shared" si="47"/>
        <v>0.31238636363636363</v>
      </c>
      <c r="H179" s="54">
        <f t="shared" si="47"/>
        <v>3.1136363636363636E-2</v>
      </c>
      <c r="I179" s="54">
        <f t="shared" si="47"/>
        <v>3.1136363636363636E-2</v>
      </c>
      <c r="J179" s="54">
        <f t="shared" si="47"/>
        <v>3.1136363636363636E-2</v>
      </c>
      <c r="K179" s="54">
        <f t="shared" si="47"/>
        <v>3.1136363636363636E-2</v>
      </c>
      <c r="L179" s="54">
        <f t="shared" si="47"/>
        <v>3.1136363636363636E-2</v>
      </c>
      <c r="M179" s="54">
        <f t="shared" si="47"/>
        <v>3.1136363636363636E-2</v>
      </c>
      <c r="N179" s="54">
        <f t="shared" si="47"/>
        <v>3.1136363636363636E-2</v>
      </c>
      <c r="O179" s="54">
        <f t="shared" si="47"/>
        <v>3.1136363636363636E-2</v>
      </c>
      <c r="P179" s="54">
        <f t="shared" si="47"/>
        <v>3.1136363636363636E-2</v>
      </c>
      <c r="Q179" s="54">
        <f t="shared" si="47"/>
        <v>1.8445438978829389</v>
      </c>
    </row>
    <row r="180" spans="1:17" x14ac:dyDescent="0.25">
      <c r="B180" s="55"/>
      <c r="F180" s="88"/>
    </row>
    <row r="181" spans="1:17" x14ac:dyDescent="0.25">
      <c r="B181" s="55"/>
    </row>
    <row r="182" spans="1:17" ht="18.75" x14ac:dyDescent="0.3">
      <c r="A182" s="177" t="s">
        <v>0</v>
      </c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</row>
    <row r="183" spans="1:17" ht="18.75" x14ac:dyDescent="0.3">
      <c r="A183" s="177" t="s">
        <v>189</v>
      </c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</row>
    <row r="184" spans="1:17" ht="18.75" x14ac:dyDescent="0.3">
      <c r="A184" s="177" t="s">
        <v>190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</row>
    <row r="185" spans="1:17" ht="39.75" customHeight="1" x14ac:dyDescent="0.25">
      <c r="A185" s="211" t="s">
        <v>291</v>
      </c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</row>
    <row r="186" spans="1:17" ht="18.75" x14ac:dyDescent="0.3">
      <c r="A186" s="177" t="s">
        <v>359</v>
      </c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</row>
    <row r="187" spans="1:17" x14ac:dyDescent="0.25">
      <c r="B187" s="55"/>
      <c r="H187" s="89"/>
      <c r="I187" s="89"/>
      <c r="J187" s="89"/>
      <c r="K187" s="89"/>
      <c r="L187" s="89"/>
      <c r="M187" s="89"/>
      <c r="N187" s="89"/>
      <c r="O187" s="89"/>
    </row>
    <row r="188" spans="1:17" x14ac:dyDescent="0.25">
      <c r="A188" s="182" t="s">
        <v>206</v>
      </c>
      <c r="B188" s="182" t="s">
        <v>207</v>
      </c>
      <c r="C188" s="182" t="s">
        <v>192</v>
      </c>
      <c r="D188" s="208" t="s">
        <v>208</v>
      </c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09"/>
    </row>
    <row r="189" spans="1:17" x14ac:dyDescent="0.25">
      <c r="A189" s="183" t="s">
        <v>206</v>
      </c>
      <c r="B189" s="183"/>
      <c r="C189" s="183" t="s">
        <v>192</v>
      </c>
      <c r="D189" s="45">
        <v>2012</v>
      </c>
      <c r="E189" s="45" t="s">
        <v>193</v>
      </c>
      <c r="F189" s="45" t="s">
        <v>194</v>
      </c>
      <c r="G189" s="45">
        <v>2013</v>
      </c>
      <c r="H189" s="45">
        <v>2014</v>
      </c>
      <c r="I189" s="45">
        <v>2015</v>
      </c>
      <c r="J189" s="45">
        <v>2016</v>
      </c>
      <c r="K189" s="45">
        <v>2017</v>
      </c>
      <c r="L189" s="45">
        <v>2018</v>
      </c>
      <c r="M189" s="45">
        <v>2019</v>
      </c>
      <c r="N189" s="45">
        <v>2020</v>
      </c>
      <c r="O189" s="45">
        <v>2021</v>
      </c>
      <c r="P189" s="45">
        <v>2022</v>
      </c>
      <c r="Q189" s="45" t="s">
        <v>195</v>
      </c>
    </row>
    <row r="190" spans="1:17" ht="45" x14ac:dyDescent="0.25">
      <c r="A190" s="74"/>
      <c r="B190" s="90" t="s">
        <v>292</v>
      </c>
      <c r="C190" s="76">
        <v>0.25</v>
      </c>
      <c r="D190" s="77">
        <f>+D191*$C$191+D192*$C$192+D193*$C$193</f>
        <v>0.33</v>
      </c>
      <c r="E190" s="77">
        <f>+E191*$C$191+E192*$C$192+E193*$C$193</f>
        <v>0.33</v>
      </c>
      <c r="F190" s="49">
        <f t="shared" ref="F190:F199" si="49">+E190/D190</f>
        <v>1</v>
      </c>
      <c r="G190" s="77">
        <f t="shared" ref="G190:P190" si="50">+G191*$C$191+G192*$C$192+G193*$C$193</f>
        <v>0.33</v>
      </c>
      <c r="H190" s="77">
        <f t="shared" si="50"/>
        <v>0.1598</v>
      </c>
      <c r="I190" s="77">
        <f t="shared" si="50"/>
        <v>2.3800000000000005E-2</v>
      </c>
      <c r="J190" s="77">
        <f t="shared" si="50"/>
        <v>2.3800000000000005E-2</v>
      </c>
      <c r="K190" s="77">
        <f t="shared" si="50"/>
        <v>2.3800000000000005E-2</v>
      </c>
      <c r="L190" s="77">
        <f t="shared" si="50"/>
        <v>2.3800000000000005E-2</v>
      </c>
      <c r="M190" s="77">
        <f t="shared" si="50"/>
        <v>2.3800000000000005E-2</v>
      </c>
      <c r="N190" s="77">
        <f t="shared" si="50"/>
        <v>2.0400000000000001E-2</v>
      </c>
      <c r="O190" s="77">
        <f t="shared" si="50"/>
        <v>2.0400000000000001E-2</v>
      </c>
      <c r="P190" s="77">
        <f t="shared" si="50"/>
        <v>2.0400000000000001E-2</v>
      </c>
      <c r="Q190" s="60">
        <f>SUM(D190:P190)</f>
        <v>2.3300000000000005</v>
      </c>
    </row>
    <row r="191" spans="1:17" ht="45" hidden="1" x14ac:dyDescent="0.25">
      <c r="A191" s="14" t="s">
        <v>293</v>
      </c>
      <c r="B191" s="37" t="s">
        <v>117</v>
      </c>
      <c r="C191" s="60">
        <v>0.33</v>
      </c>
      <c r="D191" s="19"/>
      <c r="E191" s="19"/>
      <c r="F191" s="49"/>
      <c r="G191" s="19">
        <v>1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60">
        <f t="shared" ref="Q191:Q219" si="51">SUM(D191:P191)</f>
        <v>1</v>
      </c>
    </row>
    <row r="192" spans="1:17" ht="45" x14ac:dyDescent="0.25">
      <c r="A192" s="14" t="s">
        <v>294</v>
      </c>
      <c r="B192" s="37" t="s">
        <v>295</v>
      </c>
      <c r="C192" s="60">
        <v>0.33</v>
      </c>
      <c r="D192" s="19">
        <v>1</v>
      </c>
      <c r="E192" s="19">
        <v>1</v>
      </c>
      <c r="F192" s="49">
        <f t="shared" si="49"/>
        <v>1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60">
        <f t="shared" si="51"/>
        <v>3</v>
      </c>
    </row>
    <row r="193" spans="1:17" ht="45" hidden="1" x14ac:dyDescent="0.25">
      <c r="A193" s="14" t="s">
        <v>296</v>
      </c>
      <c r="B193" s="37" t="s">
        <v>120</v>
      </c>
      <c r="C193" s="60">
        <v>0.34</v>
      </c>
      <c r="D193" s="19"/>
      <c r="E193" s="19"/>
      <c r="F193" s="49"/>
      <c r="G193" s="19"/>
      <c r="H193" s="19">
        <v>0.47</v>
      </c>
      <c r="I193" s="19">
        <v>7.0000000000000007E-2</v>
      </c>
      <c r="J193" s="19">
        <v>7.0000000000000007E-2</v>
      </c>
      <c r="K193" s="19">
        <v>7.0000000000000007E-2</v>
      </c>
      <c r="L193" s="19">
        <v>7.0000000000000007E-2</v>
      </c>
      <c r="M193" s="19">
        <v>7.0000000000000007E-2</v>
      </c>
      <c r="N193" s="19">
        <v>0.06</v>
      </c>
      <c r="O193" s="19">
        <v>0.06</v>
      </c>
      <c r="P193" s="19">
        <v>0.06</v>
      </c>
      <c r="Q193" s="60">
        <f t="shared" si="51"/>
        <v>1.0000000000000004</v>
      </c>
    </row>
    <row r="194" spans="1:17" ht="75" x14ac:dyDescent="0.25">
      <c r="A194" s="74"/>
      <c r="B194" s="90" t="s">
        <v>297</v>
      </c>
      <c r="C194" s="76">
        <v>0.25</v>
      </c>
      <c r="D194" s="77">
        <f>+D195*$C$195+D196*$C$196+D197*$C$197+D198*$C$198+D199*$C$199</f>
        <v>7.6363636363636384E-2</v>
      </c>
      <c r="E194" s="77">
        <f>+E195*$C$195+E196*$C$196+E197*$C$197+E198*$C$198+E199*$C$199</f>
        <v>7.1163636363636373E-2</v>
      </c>
      <c r="F194" s="49">
        <f t="shared" si="49"/>
        <v>0.93190476190476179</v>
      </c>
      <c r="G194" s="77">
        <f t="shared" ref="G194:P194" si="52">+G195*$C$195+G196*$C$196+G197*$C$197+G198*$C$198+G199*$C$199</f>
        <v>0.29636363636363638</v>
      </c>
      <c r="H194" s="77">
        <f t="shared" si="52"/>
        <v>9.6363636363636387E-2</v>
      </c>
      <c r="I194" s="77">
        <f t="shared" si="52"/>
        <v>9.6363636363636387E-2</v>
      </c>
      <c r="J194" s="77">
        <f t="shared" si="52"/>
        <v>9.6363636363636387E-2</v>
      </c>
      <c r="K194" s="77">
        <f t="shared" si="52"/>
        <v>5.636363636363638E-2</v>
      </c>
      <c r="L194" s="77">
        <f t="shared" si="52"/>
        <v>5.636363636363638E-2</v>
      </c>
      <c r="M194" s="77">
        <f t="shared" si="52"/>
        <v>5.636363636363638E-2</v>
      </c>
      <c r="N194" s="77">
        <f t="shared" si="52"/>
        <v>5.636363636363638E-2</v>
      </c>
      <c r="O194" s="77">
        <f t="shared" si="52"/>
        <v>5.636363636363638E-2</v>
      </c>
      <c r="P194" s="77">
        <f t="shared" si="52"/>
        <v>5.636363636363638E-2</v>
      </c>
      <c r="Q194" s="60">
        <f t="shared" si="51"/>
        <v>2.0030683982683986</v>
      </c>
    </row>
    <row r="195" spans="1:17" s="93" customFormat="1" ht="45" hidden="1" x14ac:dyDescent="0.25">
      <c r="A195" s="91" t="s">
        <v>298</v>
      </c>
      <c r="B195" s="37" t="s">
        <v>106</v>
      </c>
      <c r="C195" s="92">
        <v>0.2</v>
      </c>
      <c r="D195" s="11"/>
      <c r="E195" s="11"/>
      <c r="F195" s="49"/>
      <c r="G195" s="11">
        <v>1</v>
      </c>
      <c r="H195" s="11"/>
      <c r="I195" s="11"/>
      <c r="J195" s="11"/>
      <c r="K195" s="11"/>
      <c r="L195" s="11"/>
      <c r="M195" s="11"/>
      <c r="N195" s="11"/>
      <c r="O195" s="11"/>
      <c r="P195" s="11"/>
      <c r="Q195" s="60">
        <f t="shared" si="51"/>
        <v>1</v>
      </c>
    </row>
    <row r="196" spans="1:17" s="93" customFormat="1" ht="45" hidden="1" x14ac:dyDescent="0.25">
      <c r="A196" s="91" t="s">
        <v>299</v>
      </c>
      <c r="B196" s="37" t="s">
        <v>109</v>
      </c>
      <c r="C196" s="92">
        <v>0.2</v>
      </c>
      <c r="D196" s="11"/>
      <c r="E196" s="11"/>
      <c r="F196" s="49"/>
      <c r="G196" s="11">
        <v>0.1</v>
      </c>
      <c r="H196" s="11">
        <v>0.1</v>
      </c>
      <c r="I196" s="11">
        <v>0.1</v>
      </c>
      <c r="J196" s="11">
        <v>0.1</v>
      </c>
      <c r="K196" s="11">
        <v>0.1</v>
      </c>
      <c r="L196" s="11">
        <v>0.1</v>
      </c>
      <c r="M196" s="11">
        <v>0.1</v>
      </c>
      <c r="N196" s="11">
        <v>0.1</v>
      </c>
      <c r="O196" s="11">
        <v>0.1</v>
      </c>
      <c r="P196" s="11">
        <v>0.1</v>
      </c>
      <c r="Q196" s="60">
        <f t="shared" si="51"/>
        <v>0.99999999999999989</v>
      </c>
    </row>
    <row r="197" spans="1:17" s="93" customFormat="1" ht="45" x14ac:dyDescent="0.25">
      <c r="A197" s="91" t="s">
        <v>300</v>
      </c>
      <c r="B197" s="37" t="s">
        <v>108</v>
      </c>
      <c r="C197" s="11">
        <v>0.2</v>
      </c>
      <c r="D197" s="11">
        <v>9.0909090909090912E-2</v>
      </c>
      <c r="E197" s="11">
        <v>9.0909090909090912E-2</v>
      </c>
      <c r="F197" s="49">
        <f t="shared" si="49"/>
        <v>1</v>
      </c>
      <c r="G197" s="11">
        <v>9.0909090909090912E-2</v>
      </c>
      <c r="H197" s="11">
        <v>9.0909090909090912E-2</v>
      </c>
      <c r="I197" s="11">
        <v>9.0909090909090912E-2</v>
      </c>
      <c r="J197" s="11">
        <v>9.0909090909090912E-2</v>
      </c>
      <c r="K197" s="11">
        <v>9.0909090909090912E-2</v>
      </c>
      <c r="L197" s="11">
        <v>9.0909090909090912E-2</v>
      </c>
      <c r="M197" s="11">
        <v>9.0909090909090912E-2</v>
      </c>
      <c r="N197" s="11">
        <v>9.0909090909090912E-2</v>
      </c>
      <c r="O197" s="11">
        <v>9.0909090909090912E-2</v>
      </c>
      <c r="P197" s="11">
        <v>9.0909090909090912E-2</v>
      </c>
      <c r="Q197" s="60">
        <f t="shared" si="51"/>
        <v>2.0909090909090904</v>
      </c>
    </row>
    <row r="198" spans="1:17" s="93" customFormat="1" ht="45" x14ac:dyDescent="0.25">
      <c r="A198" s="91" t="s">
        <v>301</v>
      </c>
      <c r="B198" s="37" t="s">
        <v>110</v>
      </c>
      <c r="C198" s="11">
        <v>0.2</v>
      </c>
      <c r="D198" s="11">
        <v>9.0909090909090912E-2</v>
      </c>
      <c r="E198" s="11">
        <v>9.0909090909090912E-2</v>
      </c>
      <c r="F198" s="49">
        <f t="shared" si="49"/>
        <v>1</v>
      </c>
      <c r="G198" s="11">
        <v>9.0909090909090912E-2</v>
      </c>
      <c r="H198" s="11">
        <v>9.0909090909090912E-2</v>
      </c>
      <c r="I198" s="11">
        <v>9.0909090909090912E-2</v>
      </c>
      <c r="J198" s="11">
        <v>9.0909090909090912E-2</v>
      </c>
      <c r="K198" s="11">
        <v>9.0909090909090912E-2</v>
      </c>
      <c r="L198" s="11">
        <v>9.0909090909090912E-2</v>
      </c>
      <c r="M198" s="11">
        <v>9.0909090909090912E-2</v>
      </c>
      <c r="N198" s="11">
        <v>9.0909090909090912E-2</v>
      </c>
      <c r="O198" s="11">
        <v>9.0909090909090912E-2</v>
      </c>
      <c r="P198" s="11">
        <v>9.0909090909090912E-2</v>
      </c>
      <c r="Q198" s="60">
        <f t="shared" si="51"/>
        <v>2.0909090909090904</v>
      </c>
    </row>
    <row r="199" spans="1:17" s="93" customFormat="1" ht="45" x14ac:dyDescent="0.25">
      <c r="A199" s="59" t="s">
        <v>302</v>
      </c>
      <c r="B199" s="44" t="s">
        <v>126</v>
      </c>
      <c r="C199" s="11">
        <v>0.2</v>
      </c>
      <c r="D199" s="11">
        <v>0.2</v>
      </c>
      <c r="E199" s="11">
        <f>20%*87%</f>
        <v>0.17400000000000002</v>
      </c>
      <c r="F199" s="49">
        <f t="shared" si="49"/>
        <v>0.87</v>
      </c>
      <c r="G199" s="11">
        <v>0.2</v>
      </c>
      <c r="H199" s="11">
        <v>0.2</v>
      </c>
      <c r="I199" s="11">
        <v>0.2</v>
      </c>
      <c r="J199" s="11">
        <v>0.2</v>
      </c>
      <c r="K199" s="11"/>
      <c r="L199" s="11"/>
      <c r="M199" s="11"/>
      <c r="N199" s="11"/>
      <c r="O199" s="11"/>
      <c r="P199" s="11"/>
      <c r="Q199" s="60">
        <f t="shared" si="51"/>
        <v>2.044</v>
      </c>
    </row>
    <row r="200" spans="1:17" s="93" customFormat="1" ht="30" hidden="1" x14ac:dyDescent="0.25">
      <c r="A200" s="74"/>
      <c r="B200" s="90" t="s">
        <v>303</v>
      </c>
      <c r="C200" s="76">
        <v>0.25</v>
      </c>
      <c r="D200" s="77">
        <f>+D201*$C$201+D202*$C$202+D203*$C$203</f>
        <v>0</v>
      </c>
      <c r="E200" s="77">
        <f>+E201*$C$201+E202*$C$202+E203*$C$203</f>
        <v>0</v>
      </c>
      <c r="F200" s="49"/>
      <c r="G200" s="77">
        <f t="shared" ref="G200:P200" si="53">+G201*$C$201+G202*$C$202+G203*$C$203</f>
        <v>3.4000000000000002E-2</v>
      </c>
      <c r="H200" s="77">
        <f t="shared" si="53"/>
        <v>0.44650000000000001</v>
      </c>
      <c r="I200" s="77">
        <f t="shared" si="53"/>
        <v>0.11650000000000001</v>
      </c>
      <c r="J200" s="77">
        <f t="shared" si="53"/>
        <v>0.11650000000000001</v>
      </c>
      <c r="K200" s="77">
        <f t="shared" si="53"/>
        <v>0.11650000000000001</v>
      </c>
      <c r="L200" s="77">
        <f t="shared" si="53"/>
        <v>3.4000000000000002E-2</v>
      </c>
      <c r="M200" s="77">
        <f t="shared" si="53"/>
        <v>3.4000000000000002E-2</v>
      </c>
      <c r="N200" s="77">
        <f t="shared" si="53"/>
        <v>3.4000000000000002E-2</v>
      </c>
      <c r="O200" s="77">
        <f t="shared" si="53"/>
        <v>3.4000000000000002E-2</v>
      </c>
      <c r="P200" s="77">
        <f t="shared" si="53"/>
        <v>3.4000000000000002E-2</v>
      </c>
      <c r="Q200" s="60">
        <f t="shared" si="51"/>
        <v>1.0000000000000002</v>
      </c>
    </row>
    <row r="201" spans="1:17" s="93" customFormat="1" ht="45" hidden="1" x14ac:dyDescent="0.25">
      <c r="A201" s="91" t="s">
        <v>304</v>
      </c>
      <c r="B201" s="37" t="s">
        <v>112</v>
      </c>
      <c r="C201" s="94">
        <v>0.33</v>
      </c>
      <c r="D201" s="11"/>
      <c r="E201" s="11"/>
      <c r="F201" s="49"/>
      <c r="G201" s="11"/>
      <c r="H201" s="11">
        <v>1</v>
      </c>
      <c r="I201" s="11"/>
      <c r="J201" s="11"/>
      <c r="K201" s="11"/>
      <c r="L201" s="11"/>
      <c r="M201" s="11"/>
      <c r="N201" s="11"/>
      <c r="O201" s="11"/>
      <c r="P201" s="11"/>
      <c r="Q201" s="60">
        <f t="shared" si="51"/>
        <v>1</v>
      </c>
    </row>
    <row r="202" spans="1:17" s="93" customFormat="1" ht="75" hidden="1" x14ac:dyDescent="0.25">
      <c r="A202" s="91" t="s">
        <v>305</v>
      </c>
      <c r="B202" s="37" t="s">
        <v>113</v>
      </c>
      <c r="C202" s="94">
        <v>0.33</v>
      </c>
      <c r="D202" s="11"/>
      <c r="E202" s="11"/>
      <c r="F202" s="49"/>
      <c r="G202" s="11"/>
      <c r="H202" s="11">
        <v>0.25</v>
      </c>
      <c r="I202" s="11">
        <v>0.25</v>
      </c>
      <c r="J202" s="11">
        <v>0.25</v>
      </c>
      <c r="K202" s="11">
        <v>0.25</v>
      </c>
      <c r="L202" s="11"/>
      <c r="M202" s="11"/>
      <c r="N202" s="11"/>
      <c r="O202" s="11"/>
      <c r="P202" s="11"/>
      <c r="Q202" s="60">
        <f t="shared" si="51"/>
        <v>1</v>
      </c>
    </row>
    <row r="203" spans="1:17" s="93" customFormat="1" ht="60" hidden="1" x14ac:dyDescent="0.25">
      <c r="A203" s="91" t="s">
        <v>306</v>
      </c>
      <c r="B203" s="37" t="s">
        <v>114</v>
      </c>
      <c r="C203" s="94">
        <v>0.34</v>
      </c>
      <c r="D203" s="11"/>
      <c r="E203" s="11"/>
      <c r="F203" s="49"/>
      <c r="G203" s="11">
        <v>0.1</v>
      </c>
      <c r="H203" s="11">
        <v>0.1</v>
      </c>
      <c r="I203" s="11">
        <v>0.1</v>
      </c>
      <c r="J203" s="11">
        <v>0.1</v>
      </c>
      <c r="K203" s="11">
        <v>0.1</v>
      </c>
      <c r="L203" s="11">
        <v>0.1</v>
      </c>
      <c r="M203" s="11">
        <v>0.1</v>
      </c>
      <c r="N203" s="11">
        <v>0.1</v>
      </c>
      <c r="O203" s="11">
        <v>0.1</v>
      </c>
      <c r="P203" s="11">
        <v>0.1</v>
      </c>
      <c r="Q203" s="60">
        <f t="shared" si="51"/>
        <v>0.99999999999999989</v>
      </c>
    </row>
    <row r="204" spans="1:17" s="93" customFormat="1" ht="75" hidden="1" x14ac:dyDescent="0.25">
      <c r="A204" s="74"/>
      <c r="B204" s="90" t="s">
        <v>307</v>
      </c>
      <c r="C204" s="76">
        <v>0.25</v>
      </c>
      <c r="D204" s="77">
        <f>+D205*$C$205+D206*$C$206+D207*$C$207</f>
        <v>0</v>
      </c>
      <c r="E204" s="77">
        <f>+E205*$C$205+E206*$C$206+E207*$C$207</f>
        <v>0</v>
      </c>
      <c r="F204" s="49"/>
      <c r="G204" s="77">
        <f t="shared" ref="G204:P204" si="54">+G205*$C$205+G206*$C$206+G207*$C$207</f>
        <v>0</v>
      </c>
      <c r="H204" s="77">
        <f t="shared" si="54"/>
        <v>0.16500000000000001</v>
      </c>
      <c r="I204" s="77">
        <f t="shared" si="54"/>
        <v>2.0625000000000001E-2</v>
      </c>
      <c r="J204" s="77">
        <f t="shared" si="54"/>
        <v>2.0625000000000001E-2</v>
      </c>
      <c r="K204" s="77">
        <f t="shared" si="54"/>
        <v>2.0625000000000001E-2</v>
      </c>
      <c r="L204" s="77">
        <f t="shared" si="54"/>
        <v>8.6625000000000008E-2</v>
      </c>
      <c r="M204" s="77">
        <f t="shared" si="54"/>
        <v>0.25662499999999999</v>
      </c>
      <c r="N204" s="77">
        <f t="shared" si="54"/>
        <v>0.14329166666666668</v>
      </c>
      <c r="O204" s="77">
        <f t="shared" si="54"/>
        <v>0.14329166666666668</v>
      </c>
      <c r="P204" s="77">
        <f t="shared" si="54"/>
        <v>0.14329166666666668</v>
      </c>
      <c r="Q204" s="60">
        <f t="shared" si="51"/>
        <v>1</v>
      </c>
    </row>
    <row r="205" spans="1:17" s="93" customFormat="1" ht="60" hidden="1" x14ac:dyDescent="0.25">
      <c r="A205" s="32" t="s">
        <v>308</v>
      </c>
      <c r="B205" s="37" t="s">
        <v>122</v>
      </c>
      <c r="C205" s="94">
        <v>0.33</v>
      </c>
      <c r="D205" s="11"/>
      <c r="E205" s="11"/>
      <c r="F205" s="49"/>
      <c r="G205" s="11"/>
      <c r="H205" s="11">
        <v>0.5</v>
      </c>
      <c r="I205" s="11">
        <v>6.25E-2</v>
      </c>
      <c r="J205" s="11">
        <v>6.25E-2</v>
      </c>
      <c r="K205" s="11">
        <v>6.25E-2</v>
      </c>
      <c r="L205" s="11">
        <v>6.25E-2</v>
      </c>
      <c r="M205" s="11">
        <v>6.25E-2</v>
      </c>
      <c r="N205" s="11">
        <v>6.25E-2</v>
      </c>
      <c r="O205" s="11">
        <v>6.25E-2</v>
      </c>
      <c r="P205" s="11">
        <v>6.25E-2</v>
      </c>
      <c r="Q205" s="60">
        <f t="shared" si="51"/>
        <v>1</v>
      </c>
    </row>
    <row r="206" spans="1:17" ht="30" hidden="1" x14ac:dyDescent="0.25">
      <c r="A206" s="14"/>
      <c r="B206" s="37" t="s">
        <v>124</v>
      </c>
      <c r="C206" s="94">
        <v>0.33</v>
      </c>
      <c r="D206" s="19"/>
      <c r="E206" s="19"/>
      <c r="F206" s="49"/>
      <c r="G206" s="19"/>
      <c r="H206" s="19"/>
      <c r="I206" s="19"/>
      <c r="J206" s="19"/>
      <c r="K206" s="19"/>
      <c r="L206" s="19">
        <v>0.2</v>
      </c>
      <c r="M206" s="19">
        <v>0.2</v>
      </c>
      <c r="N206" s="19">
        <v>0.2</v>
      </c>
      <c r="O206" s="19">
        <v>0.2</v>
      </c>
      <c r="P206" s="19">
        <v>0.2</v>
      </c>
      <c r="Q206" s="60">
        <f t="shared" si="51"/>
        <v>1</v>
      </c>
    </row>
    <row r="207" spans="1:17" ht="45" hidden="1" x14ac:dyDescent="0.25">
      <c r="A207" s="14"/>
      <c r="B207" s="37" t="s">
        <v>125</v>
      </c>
      <c r="C207" s="94">
        <v>0.34</v>
      </c>
      <c r="D207" s="19"/>
      <c r="E207" s="19"/>
      <c r="F207" s="49"/>
      <c r="G207" s="19"/>
      <c r="H207" s="19"/>
      <c r="I207" s="19"/>
      <c r="J207" s="19"/>
      <c r="K207" s="19"/>
      <c r="L207" s="19"/>
      <c r="M207" s="19">
        <v>0.5</v>
      </c>
      <c r="N207" s="19">
        <v>0.16666666666666669</v>
      </c>
      <c r="O207" s="19">
        <v>0.16666666666666669</v>
      </c>
      <c r="P207" s="19">
        <v>0.16666666666666669</v>
      </c>
      <c r="Q207" s="60">
        <f t="shared" si="51"/>
        <v>1.0000000000000002</v>
      </c>
    </row>
    <row r="208" spans="1:17" hidden="1" x14ac:dyDescent="0.25">
      <c r="A208" s="14"/>
      <c r="B208" s="10"/>
      <c r="C208" s="94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60">
        <f t="shared" si="51"/>
        <v>0</v>
      </c>
    </row>
    <row r="209" spans="1:17" hidden="1" x14ac:dyDescent="0.25">
      <c r="A209" s="14"/>
      <c r="B209" s="10"/>
      <c r="C209" s="94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60">
        <f t="shared" si="51"/>
        <v>0</v>
      </c>
    </row>
    <row r="210" spans="1:17" hidden="1" x14ac:dyDescent="0.25">
      <c r="A210" s="14"/>
      <c r="B210" s="10"/>
      <c r="C210" s="94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60">
        <f t="shared" si="51"/>
        <v>0</v>
      </c>
    </row>
    <row r="211" spans="1:17" hidden="1" x14ac:dyDescent="0.25">
      <c r="A211" s="14"/>
      <c r="B211" s="10"/>
      <c r="C211" s="94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60">
        <f t="shared" si="51"/>
        <v>0</v>
      </c>
    </row>
    <row r="212" spans="1:17" hidden="1" x14ac:dyDescent="0.25">
      <c r="A212" s="14"/>
      <c r="B212" s="10"/>
      <c r="C212" s="94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60">
        <f t="shared" si="51"/>
        <v>0</v>
      </c>
    </row>
    <row r="213" spans="1:17" hidden="1" x14ac:dyDescent="0.25">
      <c r="A213" s="14"/>
      <c r="B213" s="10"/>
      <c r="C213" s="94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60">
        <f t="shared" si="51"/>
        <v>0</v>
      </c>
    </row>
    <row r="214" spans="1:17" hidden="1" x14ac:dyDescent="0.25">
      <c r="A214" s="14"/>
      <c r="B214" s="10"/>
      <c r="C214" s="94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60">
        <f t="shared" si="51"/>
        <v>0</v>
      </c>
    </row>
    <row r="215" spans="1:17" hidden="1" x14ac:dyDescent="0.25">
      <c r="A215" s="14"/>
      <c r="B215" s="10"/>
      <c r="C215" s="94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60">
        <f t="shared" si="51"/>
        <v>0</v>
      </c>
    </row>
    <row r="216" spans="1:17" hidden="1" x14ac:dyDescent="0.25">
      <c r="A216" s="65"/>
      <c r="B216" s="10"/>
      <c r="C216" s="94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60">
        <f t="shared" si="51"/>
        <v>0</v>
      </c>
    </row>
    <row r="217" spans="1:17" hidden="1" x14ac:dyDescent="0.25">
      <c r="A217" s="65"/>
      <c r="B217" s="10"/>
      <c r="C217" s="94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60">
        <f t="shared" si="51"/>
        <v>0</v>
      </c>
    </row>
    <row r="218" spans="1:17" hidden="1" x14ac:dyDescent="0.25">
      <c r="A218" s="65"/>
      <c r="B218" s="10"/>
      <c r="C218" s="94"/>
      <c r="D218" s="204"/>
      <c r="E218" s="205"/>
      <c r="F218" s="205"/>
      <c r="G218" s="206"/>
      <c r="H218" s="206"/>
      <c r="I218" s="206"/>
      <c r="J218" s="206"/>
      <c r="K218" s="206"/>
      <c r="L218" s="206"/>
      <c r="M218" s="206"/>
      <c r="N218" s="206"/>
      <c r="O218" s="206"/>
      <c r="P218" s="206"/>
      <c r="Q218" s="207"/>
    </row>
    <row r="219" spans="1:17" x14ac:dyDescent="0.25">
      <c r="A219" s="208" t="s">
        <v>204</v>
      </c>
      <c r="B219" s="209"/>
      <c r="C219" s="60"/>
      <c r="D219" s="54">
        <f>+D190*$C$190+D194*$C$194+D200*$C$200+D204*$C$204</f>
        <v>0.10159090909090909</v>
      </c>
      <c r="E219" s="54">
        <f t="shared" ref="E219" si="55">+E190*$C$190+E194*$C$194+E200*$C$200+E204*$C$204</f>
        <v>0.1002909090909091</v>
      </c>
      <c r="F219" s="54">
        <f t="shared" ref="F219" si="56">+E219/D219</f>
        <v>0.98720357941834458</v>
      </c>
      <c r="G219" s="54">
        <f t="shared" ref="G219:P219" si="57">+G190*$C$190+G194*$C$194+G200*$C$200+G204*$C$204</f>
        <v>0.16509090909090912</v>
      </c>
      <c r="H219" s="54">
        <f t="shared" si="57"/>
        <v>0.2169159090909091</v>
      </c>
      <c r="I219" s="54">
        <f t="shared" si="57"/>
        <v>6.4322159090909103E-2</v>
      </c>
      <c r="J219" s="54">
        <f t="shared" si="57"/>
        <v>6.4322159090909103E-2</v>
      </c>
      <c r="K219" s="54">
        <f t="shared" si="57"/>
        <v>5.4322159090909095E-2</v>
      </c>
      <c r="L219" s="54">
        <f t="shared" si="57"/>
        <v>5.0197159090909098E-2</v>
      </c>
      <c r="M219" s="54">
        <f t="shared" si="57"/>
        <v>9.2697159090909087E-2</v>
      </c>
      <c r="N219" s="54">
        <f t="shared" si="57"/>
        <v>6.3513825757575762E-2</v>
      </c>
      <c r="O219" s="54">
        <f t="shared" si="57"/>
        <v>6.3513825757575762E-2</v>
      </c>
      <c r="P219" s="54">
        <f t="shared" si="57"/>
        <v>6.3513825757575762E-2</v>
      </c>
      <c r="Q219" s="54">
        <f t="shared" si="51"/>
        <v>2.0874944885092539</v>
      </c>
    </row>
    <row r="220" spans="1:17" x14ac:dyDescent="0.25">
      <c r="B220" s="55"/>
    </row>
    <row r="221" spans="1:17" x14ac:dyDescent="0.25">
      <c r="B221" s="55"/>
    </row>
    <row r="224" spans="1:17" ht="18.75" hidden="1" x14ac:dyDescent="0.3">
      <c r="A224" s="177" t="s">
        <v>0</v>
      </c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</row>
    <row r="225" spans="1:17" ht="18.75" hidden="1" x14ac:dyDescent="0.3">
      <c r="A225" s="177" t="s">
        <v>189</v>
      </c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</row>
    <row r="226" spans="1:17" ht="18.75" hidden="1" x14ac:dyDescent="0.3">
      <c r="A226" s="177" t="s">
        <v>190</v>
      </c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</row>
    <row r="227" spans="1:17" ht="18.75" hidden="1" x14ac:dyDescent="0.3">
      <c r="A227" s="177" t="s">
        <v>309</v>
      </c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</row>
    <row r="228" spans="1:17" ht="18.75" hidden="1" x14ac:dyDescent="0.3">
      <c r="A228" s="177" t="s">
        <v>191</v>
      </c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</row>
    <row r="229" spans="1:17" ht="18.75" hidden="1" x14ac:dyDescent="0.3">
      <c r="A229" s="95"/>
    </row>
    <row r="230" spans="1:17" hidden="1" x14ac:dyDescent="0.25">
      <c r="A230" s="182" t="s">
        <v>206</v>
      </c>
      <c r="B230" s="182" t="s">
        <v>207</v>
      </c>
      <c r="C230" s="182" t="s">
        <v>192</v>
      </c>
      <c r="D230" s="208" t="s">
        <v>208</v>
      </c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09"/>
    </row>
    <row r="231" spans="1:17" hidden="1" x14ac:dyDescent="0.25">
      <c r="A231" s="183" t="s">
        <v>206</v>
      </c>
      <c r="B231" s="183"/>
      <c r="C231" s="183" t="s">
        <v>192</v>
      </c>
      <c r="D231" s="45">
        <v>2012</v>
      </c>
      <c r="E231" s="45" t="s">
        <v>193</v>
      </c>
      <c r="F231" s="45" t="s">
        <v>194</v>
      </c>
      <c r="G231" s="45">
        <v>2013</v>
      </c>
      <c r="H231" s="45">
        <v>2014</v>
      </c>
      <c r="I231" s="45">
        <v>2015</v>
      </c>
      <c r="J231" s="45">
        <v>2016</v>
      </c>
      <c r="K231" s="45">
        <v>2017</v>
      </c>
      <c r="L231" s="45">
        <v>2018</v>
      </c>
      <c r="M231" s="45">
        <v>2019</v>
      </c>
      <c r="N231" s="45">
        <v>2020</v>
      </c>
      <c r="O231" s="45">
        <v>2021</v>
      </c>
      <c r="P231" s="45">
        <v>2022</v>
      </c>
      <c r="Q231" s="45" t="s">
        <v>195</v>
      </c>
    </row>
    <row r="232" spans="1:17" ht="45" hidden="1" x14ac:dyDescent="0.25">
      <c r="A232" s="15"/>
      <c r="B232" s="82" t="s">
        <v>310</v>
      </c>
      <c r="C232" s="50">
        <v>0.25</v>
      </c>
      <c r="D232" s="77">
        <f>+D233*$C$233+D234*$C$234+D235*$C$235</f>
        <v>0</v>
      </c>
      <c r="E232" s="77"/>
      <c r="F232" s="49"/>
      <c r="G232" s="77">
        <f t="shared" ref="G232:P232" si="58">+G233*$C$233+G234*$C$234+G235*$C$235</f>
        <v>0.55000000000000004</v>
      </c>
      <c r="H232" s="77">
        <f t="shared" si="58"/>
        <v>2.7777777777777776E-2</v>
      </c>
      <c r="I232" s="77">
        <f t="shared" si="58"/>
        <v>7.7777777777777779E-2</v>
      </c>
      <c r="J232" s="77">
        <f t="shared" si="58"/>
        <v>2.7777777777777776E-2</v>
      </c>
      <c r="K232" s="77">
        <f t="shared" si="58"/>
        <v>7.7777777777777779E-2</v>
      </c>
      <c r="L232" s="77">
        <f t="shared" si="58"/>
        <v>2.7777777777777776E-2</v>
      </c>
      <c r="M232" s="77">
        <f t="shared" si="58"/>
        <v>7.7777777777777779E-2</v>
      </c>
      <c r="N232" s="77">
        <f t="shared" si="58"/>
        <v>2.7777777777777776E-2</v>
      </c>
      <c r="O232" s="77">
        <f t="shared" si="58"/>
        <v>7.7777777777777779E-2</v>
      </c>
      <c r="P232" s="77">
        <f t="shared" si="58"/>
        <v>2.7777777777777776E-2</v>
      </c>
      <c r="Q232" s="60">
        <f>SUM(D232:P232)</f>
        <v>1.0000000000000002</v>
      </c>
    </row>
    <row r="233" spans="1:17" ht="45" hidden="1" x14ac:dyDescent="0.25">
      <c r="A233" s="14" t="s">
        <v>311</v>
      </c>
      <c r="B233" s="37" t="s">
        <v>165</v>
      </c>
      <c r="C233" s="54">
        <v>0.5</v>
      </c>
      <c r="D233" s="19"/>
      <c r="E233" s="19"/>
      <c r="F233" s="49"/>
      <c r="G233" s="19">
        <v>1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60">
        <f t="shared" ref="Q233:Q246" si="59">SUM(D233:P233)</f>
        <v>1</v>
      </c>
    </row>
    <row r="234" spans="1:17" ht="60" hidden="1" x14ac:dyDescent="0.25">
      <c r="A234" s="14" t="s">
        <v>312</v>
      </c>
      <c r="B234" s="37" t="s">
        <v>166</v>
      </c>
      <c r="C234" s="54">
        <v>0.25</v>
      </c>
      <c r="D234" s="19"/>
      <c r="E234" s="19"/>
      <c r="F234" s="49"/>
      <c r="G234" s="19"/>
      <c r="H234" s="19">
        <v>0.1111111111111111</v>
      </c>
      <c r="I234" s="19">
        <v>0.1111111111111111</v>
      </c>
      <c r="J234" s="19">
        <v>0.1111111111111111</v>
      </c>
      <c r="K234" s="19">
        <v>0.1111111111111111</v>
      </c>
      <c r="L234" s="19">
        <v>0.1111111111111111</v>
      </c>
      <c r="M234" s="19">
        <v>0.1111111111111111</v>
      </c>
      <c r="N234" s="19">
        <v>0.1111111111111111</v>
      </c>
      <c r="O234" s="19">
        <v>0.1111111111111111</v>
      </c>
      <c r="P234" s="19">
        <v>0.1111111111111111</v>
      </c>
      <c r="Q234" s="60">
        <f t="shared" si="59"/>
        <v>1.0000000000000002</v>
      </c>
    </row>
    <row r="235" spans="1:17" ht="45" hidden="1" x14ac:dyDescent="0.25">
      <c r="A235" s="14" t="s">
        <v>313</v>
      </c>
      <c r="B235" s="37" t="s">
        <v>314</v>
      </c>
      <c r="C235" s="54">
        <v>0.25</v>
      </c>
      <c r="D235" s="19"/>
      <c r="E235" s="19"/>
      <c r="F235" s="49"/>
      <c r="G235" s="19">
        <v>0.2</v>
      </c>
      <c r="H235" s="19"/>
      <c r="I235" s="19">
        <v>0.2</v>
      </c>
      <c r="J235" s="19"/>
      <c r="K235" s="19">
        <v>0.2</v>
      </c>
      <c r="L235" s="19"/>
      <c r="M235" s="19">
        <v>0.2</v>
      </c>
      <c r="N235" s="19"/>
      <c r="O235" s="19">
        <v>0.2</v>
      </c>
      <c r="P235" s="19"/>
      <c r="Q235" s="60">
        <f t="shared" si="59"/>
        <v>1</v>
      </c>
    </row>
    <row r="236" spans="1:17" ht="75" hidden="1" x14ac:dyDescent="0.25">
      <c r="A236" s="15"/>
      <c r="B236" s="82" t="s">
        <v>315</v>
      </c>
      <c r="C236" s="50">
        <v>0.5</v>
      </c>
      <c r="D236" s="77">
        <f>+D237*$C$237+D238*$C$238+D239*$C$239+D240*$C$240</f>
        <v>0</v>
      </c>
      <c r="E236" s="77"/>
      <c r="F236" s="49"/>
      <c r="G236" s="77">
        <f t="shared" ref="G236:P236" si="60">+G237*$C$237+G238*$C$238+G239*$C$239+G240*$C$240</f>
        <v>0.7</v>
      </c>
      <c r="H236" s="77">
        <f t="shared" si="60"/>
        <v>0</v>
      </c>
      <c r="I236" s="77">
        <f t="shared" si="60"/>
        <v>0</v>
      </c>
      <c r="J236" s="77">
        <f t="shared" si="60"/>
        <v>0</v>
      </c>
      <c r="K236" s="77">
        <f t="shared" si="60"/>
        <v>2.5000000000000001E-2</v>
      </c>
      <c r="L236" s="77">
        <f t="shared" si="60"/>
        <v>2.5000000000000001E-2</v>
      </c>
      <c r="M236" s="77">
        <f t="shared" si="60"/>
        <v>2.5000000000000001E-2</v>
      </c>
      <c r="N236" s="77">
        <f t="shared" si="60"/>
        <v>0.17499999999999999</v>
      </c>
      <c r="O236" s="77">
        <f t="shared" si="60"/>
        <v>2.5000000000000001E-2</v>
      </c>
      <c r="P236" s="77">
        <f t="shared" si="60"/>
        <v>2.5000000000000001E-2</v>
      </c>
      <c r="Q236" s="60">
        <f t="shared" si="59"/>
        <v>1</v>
      </c>
    </row>
    <row r="237" spans="1:17" ht="60" hidden="1" x14ac:dyDescent="0.25">
      <c r="A237" s="14" t="s">
        <v>316</v>
      </c>
      <c r="B237" s="37" t="s">
        <v>169</v>
      </c>
      <c r="C237" s="54">
        <v>0.5</v>
      </c>
      <c r="D237" s="19"/>
      <c r="E237" s="19"/>
      <c r="F237" s="49"/>
      <c r="G237" s="19">
        <v>1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60">
        <f t="shared" si="59"/>
        <v>1</v>
      </c>
    </row>
    <row r="238" spans="1:17" ht="45" hidden="1" x14ac:dyDescent="0.25">
      <c r="A238" s="14" t="s">
        <v>317</v>
      </c>
      <c r="B238" s="37" t="s">
        <v>170</v>
      </c>
      <c r="C238" s="54">
        <v>0.2</v>
      </c>
      <c r="D238" s="19"/>
      <c r="E238" s="19"/>
      <c r="F238" s="49"/>
      <c r="G238" s="19">
        <v>1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60">
        <f t="shared" si="59"/>
        <v>1</v>
      </c>
    </row>
    <row r="239" spans="1:17" ht="75" hidden="1" x14ac:dyDescent="0.25">
      <c r="A239" s="14"/>
      <c r="B239" s="37" t="s">
        <v>171</v>
      </c>
      <c r="C239" s="54">
        <v>0.15</v>
      </c>
      <c r="D239" s="19"/>
      <c r="E239" s="19"/>
      <c r="F239" s="49"/>
      <c r="G239" s="19"/>
      <c r="H239" s="19"/>
      <c r="I239" s="19"/>
      <c r="J239" s="19"/>
      <c r="K239" s="19">
        <v>0.16666666666666669</v>
      </c>
      <c r="L239" s="19">
        <v>0.16666666666666669</v>
      </c>
      <c r="M239" s="19">
        <v>0.16666666666666669</v>
      </c>
      <c r="N239" s="19">
        <v>0.16666666666666669</v>
      </c>
      <c r="O239" s="19">
        <v>0.16666666666666669</v>
      </c>
      <c r="P239" s="19">
        <v>0.16666666666666669</v>
      </c>
      <c r="Q239" s="60">
        <f t="shared" si="59"/>
        <v>1.0000000000000002</v>
      </c>
    </row>
    <row r="240" spans="1:17" ht="45" hidden="1" x14ac:dyDescent="0.25">
      <c r="A240" s="14"/>
      <c r="B240" s="37" t="s">
        <v>172</v>
      </c>
      <c r="C240" s="60">
        <v>0.15</v>
      </c>
      <c r="D240" s="19"/>
      <c r="E240" s="19"/>
      <c r="F240" s="49"/>
      <c r="G240" s="19"/>
      <c r="H240" s="19"/>
      <c r="I240" s="19"/>
      <c r="J240" s="19"/>
      <c r="K240" s="19"/>
      <c r="L240" s="19"/>
      <c r="M240" s="19"/>
      <c r="N240" s="19">
        <v>1</v>
      </c>
      <c r="O240" s="19"/>
      <c r="P240" s="19"/>
      <c r="Q240" s="60">
        <f t="shared" si="59"/>
        <v>1</v>
      </c>
    </row>
    <row r="241" spans="1:17" ht="45" hidden="1" x14ac:dyDescent="0.25">
      <c r="A241" s="15"/>
      <c r="B241" s="82" t="s">
        <v>318</v>
      </c>
      <c r="C241" s="50">
        <v>0.25</v>
      </c>
      <c r="D241" s="77">
        <f>+D242*$C$242+D243*$C$243+D244*$C$244</f>
        <v>0</v>
      </c>
      <c r="E241" s="77"/>
      <c r="F241" s="49"/>
      <c r="G241" s="77">
        <f t="shared" ref="G241:P241" si="61">+G242*$C$242+G243*$C$243+G244*$C$244</f>
        <v>0</v>
      </c>
      <c r="H241" s="77">
        <f t="shared" si="61"/>
        <v>0.25</v>
      </c>
      <c r="I241" s="77">
        <f t="shared" si="61"/>
        <v>0.5</v>
      </c>
      <c r="J241" s="77">
        <f t="shared" si="61"/>
        <v>0.25</v>
      </c>
      <c r="K241" s="77">
        <f t="shared" si="61"/>
        <v>0</v>
      </c>
      <c r="L241" s="77">
        <f t="shared" si="61"/>
        <v>0</v>
      </c>
      <c r="M241" s="77">
        <f t="shared" si="61"/>
        <v>0</v>
      </c>
      <c r="N241" s="77">
        <f t="shared" si="61"/>
        <v>0</v>
      </c>
      <c r="O241" s="77">
        <f t="shared" si="61"/>
        <v>0</v>
      </c>
      <c r="P241" s="77">
        <f t="shared" si="61"/>
        <v>0</v>
      </c>
      <c r="Q241" s="60">
        <f t="shared" si="59"/>
        <v>1</v>
      </c>
    </row>
    <row r="242" spans="1:17" ht="75" hidden="1" x14ac:dyDescent="0.25">
      <c r="A242" s="14" t="s">
        <v>319</v>
      </c>
      <c r="B242" s="37" t="s">
        <v>174</v>
      </c>
      <c r="C242" s="60">
        <v>0.5</v>
      </c>
      <c r="D242" s="19"/>
      <c r="E242" s="19"/>
      <c r="F242" s="49"/>
      <c r="G242" s="19"/>
      <c r="H242" s="19"/>
      <c r="I242" s="19">
        <v>1</v>
      </c>
      <c r="J242" s="19"/>
      <c r="K242" s="19"/>
      <c r="L242" s="19"/>
      <c r="M242" s="19"/>
      <c r="N242" s="19"/>
      <c r="O242" s="19"/>
      <c r="P242" s="19"/>
      <c r="Q242" s="60">
        <f t="shared" si="59"/>
        <v>1</v>
      </c>
    </row>
    <row r="243" spans="1:17" ht="75" hidden="1" x14ac:dyDescent="0.25">
      <c r="A243" s="14" t="s">
        <v>320</v>
      </c>
      <c r="B243" s="37" t="s">
        <v>175</v>
      </c>
      <c r="C243" s="60">
        <v>0.25</v>
      </c>
      <c r="D243" s="19"/>
      <c r="E243" s="19"/>
      <c r="F243" s="49"/>
      <c r="G243" s="19"/>
      <c r="H243" s="19"/>
      <c r="I243" s="19"/>
      <c r="J243" s="19">
        <v>1</v>
      </c>
      <c r="K243" s="19"/>
      <c r="L243" s="19"/>
      <c r="M243" s="19"/>
      <c r="N243" s="19"/>
      <c r="O243" s="19"/>
      <c r="P243" s="19"/>
      <c r="Q243" s="60">
        <f t="shared" si="59"/>
        <v>1</v>
      </c>
    </row>
    <row r="244" spans="1:17" ht="60" hidden="1" x14ac:dyDescent="0.25">
      <c r="A244" s="14" t="s">
        <v>321</v>
      </c>
      <c r="B244" s="37" t="s">
        <v>322</v>
      </c>
      <c r="C244" s="60">
        <v>0.25</v>
      </c>
      <c r="D244" s="19"/>
      <c r="E244" s="19"/>
      <c r="F244" s="49"/>
      <c r="G244" s="19"/>
      <c r="H244" s="19">
        <v>1</v>
      </c>
      <c r="I244" s="19"/>
      <c r="J244" s="19"/>
      <c r="K244" s="19"/>
      <c r="L244" s="19"/>
      <c r="M244" s="19"/>
      <c r="N244" s="19"/>
      <c r="O244" s="19"/>
      <c r="P244" s="19"/>
      <c r="Q244" s="60">
        <f t="shared" si="59"/>
        <v>1</v>
      </c>
    </row>
    <row r="245" spans="1:17" hidden="1" x14ac:dyDescent="0.25">
      <c r="A245" s="14"/>
      <c r="B245" s="10"/>
      <c r="C245" s="6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60">
        <f t="shared" si="59"/>
        <v>0</v>
      </c>
    </row>
    <row r="246" spans="1:17" hidden="1" x14ac:dyDescent="0.25">
      <c r="A246" s="14"/>
      <c r="B246" s="10"/>
      <c r="C246" s="6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60">
        <f t="shared" si="59"/>
        <v>0</v>
      </c>
    </row>
    <row r="247" spans="1:17" hidden="1" x14ac:dyDescent="0.25">
      <c r="A247" s="12"/>
      <c r="B247" s="10" t="s">
        <v>195</v>
      </c>
      <c r="C247" s="60"/>
      <c r="D247" s="213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7"/>
    </row>
    <row r="248" spans="1:17" hidden="1" x14ac:dyDescent="0.25">
      <c r="A248" s="208" t="s">
        <v>204</v>
      </c>
      <c r="B248" s="209"/>
      <c r="C248" s="60"/>
      <c r="D248" s="54">
        <f>+D232*$C$232+D236*$C$236+D241*$C$241</f>
        <v>0</v>
      </c>
      <c r="E248" s="54">
        <f t="shared" ref="E248:P248" si="62">+E232*$C$232+E236*$C$236+E241*$C$241</f>
        <v>0</v>
      </c>
      <c r="F248" s="54">
        <f t="shared" si="62"/>
        <v>0</v>
      </c>
      <c r="G248" s="54">
        <f t="shared" si="62"/>
        <v>0.48749999999999999</v>
      </c>
      <c r="H248" s="54">
        <f t="shared" si="62"/>
        <v>6.9444444444444448E-2</v>
      </c>
      <c r="I248" s="54">
        <f t="shared" si="62"/>
        <v>0.14444444444444443</v>
      </c>
      <c r="J248" s="54">
        <f t="shared" si="62"/>
        <v>6.9444444444444448E-2</v>
      </c>
      <c r="K248" s="54">
        <f t="shared" si="62"/>
        <v>3.1944444444444442E-2</v>
      </c>
      <c r="L248" s="54">
        <f t="shared" si="62"/>
        <v>1.9444444444444445E-2</v>
      </c>
      <c r="M248" s="54">
        <f t="shared" si="62"/>
        <v>3.1944444444444442E-2</v>
      </c>
      <c r="N248" s="54">
        <f t="shared" si="62"/>
        <v>9.4444444444444442E-2</v>
      </c>
      <c r="O248" s="54">
        <f t="shared" si="62"/>
        <v>3.1944444444444442E-2</v>
      </c>
      <c r="P248" s="54">
        <f t="shared" si="62"/>
        <v>1.9444444444444445E-2</v>
      </c>
      <c r="Q248" s="54">
        <f>SUM(D248:P248)</f>
        <v>1</v>
      </c>
    </row>
    <row r="249" spans="1:17" x14ac:dyDescent="0.25">
      <c r="A249" s="96"/>
      <c r="B249" s="96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</row>
    <row r="250" spans="1:17" ht="18.75" x14ac:dyDescent="0.3">
      <c r="A250" s="177" t="s">
        <v>0</v>
      </c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</row>
    <row r="251" spans="1:17" ht="18.75" x14ac:dyDescent="0.3">
      <c r="A251" s="177" t="s">
        <v>189</v>
      </c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</row>
    <row r="252" spans="1:17" ht="18.75" x14ac:dyDescent="0.3">
      <c r="A252" s="177" t="s">
        <v>190</v>
      </c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</row>
    <row r="253" spans="1:17" ht="40.5" customHeight="1" x14ac:dyDescent="0.25">
      <c r="A253" s="211" t="s">
        <v>323</v>
      </c>
      <c r="B253" s="211"/>
      <c r="C253" s="211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</row>
    <row r="254" spans="1:17" ht="18.75" x14ac:dyDescent="0.3">
      <c r="A254" s="177" t="s">
        <v>359</v>
      </c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</row>
    <row r="255" spans="1:17" ht="18.75" x14ac:dyDescent="0.25">
      <c r="A255" s="212"/>
      <c r="B255" s="212"/>
    </row>
    <row r="256" spans="1:17" x14ac:dyDescent="0.25">
      <c r="A256" s="182" t="s">
        <v>206</v>
      </c>
      <c r="B256" s="182" t="s">
        <v>207</v>
      </c>
      <c r="C256" s="182" t="s">
        <v>192</v>
      </c>
      <c r="D256" s="208" t="s">
        <v>208</v>
      </c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09"/>
    </row>
    <row r="257" spans="1:17" x14ac:dyDescent="0.25">
      <c r="A257" s="183" t="s">
        <v>206</v>
      </c>
      <c r="B257" s="183"/>
      <c r="C257" s="183" t="s">
        <v>192</v>
      </c>
      <c r="D257" s="45">
        <v>2012</v>
      </c>
      <c r="E257" s="45" t="s">
        <v>193</v>
      </c>
      <c r="F257" s="45" t="s">
        <v>194</v>
      </c>
      <c r="G257" s="45">
        <v>2013</v>
      </c>
      <c r="H257" s="45">
        <v>2014</v>
      </c>
      <c r="I257" s="45">
        <v>2015</v>
      </c>
      <c r="J257" s="45">
        <v>2016</v>
      </c>
      <c r="K257" s="45">
        <v>2017</v>
      </c>
      <c r="L257" s="45">
        <v>2018</v>
      </c>
      <c r="M257" s="45">
        <v>2019</v>
      </c>
      <c r="N257" s="45">
        <v>2020</v>
      </c>
      <c r="O257" s="45">
        <v>2021</v>
      </c>
      <c r="P257" s="45">
        <v>2022</v>
      </c>
      <c r="Q257" s="45" t="s">
        <v>195</v>
      </c>
    </row>
    <row r="258" spans="1:17" ht="45" x14ac:dyDescent="0.25">
      <c r="A258" s="98"/>
      <c r="B258" s="82" t="s">
        <v>324</v>
      </c>
      <c r="C258" s="99">
        <v>0.2</v>
      </c>
      <c r="D258" s="77">
        <f>+D259*$C$259+D262*$C$262+D263*$C$263</f>
        <v>0.48000000000000004</v>
      </c>
      <c r="E258" s="77">
        <f>+E259*$C$259+E262*$C$262+E263*$C$263</f>
        <v>0.24000000000000002</v>
      </c>
      <c r="F258" s="49">
        <f t="shared" ref="F258:F280" si="63">+E258/D258</f>
        <v>0.5</v>
      </c>
      <c r="G258" s="77">
        <f>+G259*C259+G260*C260+G261*C261</f>
        <v>0.23200000000000004</v>
      </c>
      <c r="H258" s="77">
        <f t="shared" ref="H258:P258" si="64">+H259*$C$259+H260*$C$260+H261*$C$261+H262*$C$262+H263*$C$263</f>
        <v>3.2000000000000001E-2</v>
      </c>
      <c r="I258" s="77">
        <f t="shared" si="64"/>
        <v>3.2000000000000001E-2</v>
      </c>
      <c r="J258" s="77">
        <f t="shared" si="64"/>
        <v>3.2000000000000001E-2</v>
      </c>
      <c r="K258" s="77">
        <f t="shared" si="64"/>
        <v>3.2000000000000001E-2</v>
      </c>
      <c r="L258" s="77">
        <f t="shared" si="64"/>
        <v>3.2000000000000001E-2</v>
      </c>
      <c r="M258" s="77">
        <f t="shared" si="64"/>
        <v>3.2000000000000001E-2</v>
      </c>
      <c r="N258" s="77">
        <f t="shared" si="64"/>
        <v>3.2000000000000001E-2</v>
      </c>
      <c r="O258" s="77">
        <f t="shared" si="64"/>
        <v>3.2000000000000001E-2</v>
      </c>
      <c r="P258" s="77">
        <f t="shared" si="64"/>
        <v>3.2000000000000001E-2</v>
      </c>
      <c r="Q258" s="60">
        <f t="shared" ref="Q258:Q275" si="65">SUM(D258:P258)</f>
        <v>1.7400000000000004</v>
      </c>
    </row>
    <row r="259" spans="1:17" ht="45" x14ac:dyDescent="0.25">
      <c r="A259" s="59" t="s">
        <v>325</v>
      </c>
      <c r="B259" s="37" t="s">
        <v>326</v>
      </c>
      <c r="C259" s="100">
        <v>0.2</v>
      </c>
      <c r="D259" s="19">
        <v>0.4</v>
      </c>
      <c r="E259" s="19">
        <f>40%*50%</f>
        <v>0.2</v>
      </c>
      <c r="F259" s="49">
        <f t="shared" si="63"/>
        <v>0.5</v>
      </c>
      <c r="G259" s="19">
        <v>0.06</v>
      </c>
      <c r="H259" s="19">
        <v>0.06</v>
      </c>
      <c r="I259" s="19">
        <v>0.06</v>
      </c>
      <c r="J259" s="19">
        <v>0.06</v>
      </c>
      <c r="K259" s="19">
        <v>0.06</v>
      </c>
      <c r="L259" s="19">
        <v>0.06</v>
      </c>
      <c r="M259" s="19">
        <v>0.06</v>
      </c>
      <c r="N259" s="19">
        <v>0.06</v>
      </c>
      <c r="O259" s="19">
        <v>0.06</v>
      </c>
      <c r="P259" s="19">
        <v>0.06</v>
      </c>
      <c r="Q259" s="60">
        <f t="shared" si="65"/>
        <v>1.7000000000000006</v>
      </c>
    </row>
    <row r="260" spans="1:17" ht="45" hidden="1" x14ac:dyDescent="0.25">
      <c r="A260" s="59" t="s">
        <v>327</v>
      </c>
      <c r="B260" s="37" t="s">
        <v>72</v>
      </c>
      <c r="C260" s="100">
        <v>0.2</v>
      </c>
      <c r="D260" s="19">
        <v>0</v>
      </c>
      <c r="E260" s="19">
        <v>0</v>
      </c>
      <c r="F260" s="49"/>
      <c r="G260" s="19">
        <v>1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60">
        <f t="shared" si="65"/>
        <v>1</v>
      </c>
    </row>
    <row r="261" spans="1:17" ht="60" hidden="1" x14ac:dyDescent="0.25">
      <c r="A261" s="101" t="s">
        <v>328</v>
      </c>
      <c r="B261" s="37" t="s">
        <v>73</v>
      </c>
      <c r="C261" s="100">
        <v>0.2</v>
      </c>
      <c r="D261" s="19">
        <v>0</v>
      </c>
      <c r="E261" s="19">
        <v>0</v>
      </c>
      <c r="F261" s="49"/>
      <c r="G261" s="19">
        <v>0.1</v>
      </c>
      <c r="H261" s="19">
        <v>0.1</v>
      </c>
      <c r="I261" s="19">
        <v>0.1</v>
      </c>
      <c r="J261" s="19">
        <v>0.1</v>
      </c>
      <c r="K261" s="19">
        <v>0.1</v>
      </c>
      <c r="L261" s="19">
        <v>0.1</v>
      </c>
      <c r="M261" s="19">
        <v>0.1</v>
      </c>
      <c r="N261" s="19">
        <v>0.1</v>
      </c>
      <c r="O261" s="19">
        <v>0.1</v>
      </c>
      <c r="P261" s="19">
        <v>0.1</v>
      </c>
      <c r="Q261" s="60">
        <f t="shared" si="65"/>
        <v>0.99999999999999989</v>
      </c>
    </row>
    <row r="262" spans="1:17" ht="30" x14ac:dyDescent="0.25">
      <c r="A262" s="101" t="s">
        <v>329</v>
      </c>
      <c r="B262" s="37" t="s">
        <v>330</v>
      </c>
      <c r="C262" s="100">
        <v>0.2</v>
      </c>
      <c r="D262" s="19">
        <v>1</v>
      </c>
      <c r="E262" s="19">
        <v>1</v>
      </c>
      <c r="F262" s="49">
        <f t="shared" si="63"/>
        <v>1</v>
      </c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60">
        <f t="shared" si="65"/>
        <v>3</v>
      </c>
    </row>
    <row r="263" spans="1:17" ht="30" x14ac:dyDescent="0.25">
      <c r="A263" s="101" t="s">
        <v>331</v>
      </c>
      <c r="B263" s="37" t="s">
        <v>332</v>
      </c>
      <c r="C263" s="100">
        <v>0.2</v>
      </c>
      <c r="D263" s="19">
        <v>1</v>
      </c>
      <c r="E263" s="19">
        <v>0</v>
      </c>
      <c r="F263" s="49">
        <f t="shared" si="63"/>
        <v>0</v>
      </c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60">
        <f t="shared" si="65"/>
        <v>1</v>
      </c>
    </row>
    <row r="264" spans="1:17" ht="45" hidden="1" x14ac:dyDescent="0.25">
      <c r="A264" s="98"/>
      <c r="B264" s="102" t="s">
        <v>333</v>
      </c>
      <c r="C264" s="99">
        <v>0.2</v>
      </c>
      <c r="D264" s="77"/>
      <c r="E264" s="77"/>
      <c r="F264" s="49"/>
      <c r="G264" s="77">
        <f>+G265*C265+G266*C266+G267*C267</f>
        <v>1</v>
      </c>
      <c r="H264" s="77"/>
      <c r="I264" s="77"/>
      <c r="J264" s="77"/>
      <c r="K264" s="77"/>
      <c r="L264" s="77"/>
      <c r="M264" s="77"/>
      <c r="N264" s="77"/>
      <c r="O264" s="77"/>
      <c r="P264" s="77"/>
      <c r="Q264" s="60">
        <f t="shared" si="65"/>
        <v>1</v>
      </c>
    </row>
    <row r="265" spans="1:17" ht="30" hidden="1" x14ac:dyDescent="0.25">
      <c r="A265" s="101" t="s">
        <v>334</v>
      </c>
      <c r="B265" s="37" t="s">
        <v>81</v>
      </c>
      <c r="C265" s="100">
        <v>0.33</v>
      </c>
      <c r="D265" s="19"/>
      <c r="E265" s="19"/>
      <c r="F265" s="49"/>
      <c r="G265" s="19">
        <v>1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60">
        <f t="shared" si="65"/>
        <v>1</v>
      </c>
    </row>
    <row r="266" spans="1:17" ht="30" hidden="1" x14ac:dyDescent="0.25">
      <c r="A266" s="101" t="s">
        <v>335</v>
      </c>
      <c r="B266" s="37" t="s">
        <v>82</v>
      </c>
      <c r="C266" s="100">
        <v>0.33</v>
      </c>
      <c r="D266" s="19"/>
      <c r="E266" s="19"/>
      <c r="F266" s="49"/>
      <c r="G266" s="19">
        <v>1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60">
        <f t="shared" si="65"/>
        <v>1</v>
      </c>
    </row>
    <row r="267" spans="1:17" ht="45" hidden="1" x14ac:dyDescent="0.25">
      <c r="A267" s="101" t="s">
        <v>336</v>
      </c>
      <c r="B267" s="37" t="s">
        <v>83</v>
      </c>
      <c r="C267" s="100">
        <v>0.34</v>
      </c>
      <c r="D267" s="19"/>
      <c r="E267" s="19"/>
      <c r="F267" s="49"/>
      <c r="G267" s="19">
        <v>1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60">
        <f t="shared" si="65"/>
        <v>1</v>
      </c>
    </row>
    <row r="268" spans="1:17" ht="90" x14ac:dyDescent="0.25">
      <c r="A268" s="98"/>
      <c r="B268" s="82" t="s">
        <v>337</v>
      </c>
      <c r="C268" s="99">
        <v>0.15</v>
      </c>
      <c r="D268" s="77">
        <f>+D269*$C$269+D270*$C$270+D271*$C$271</f>
        <v>0.33</v>
      </c>
      <c r="E268" s="77">
        <f>+E269*$C$269+E270*$C$270+E271*$C$271</f>
        <v>0.2475</v>
      </c>
      <c r="F268" s="49">
        <f t="shared" si="63"/>
        <v>0.75</v>
      </c>
      <c r="G268" s="77">
        <f t="shared" ref="G268:P268" si="66">+G269*$C$269+G270*$C$270+G271*$C$271</f>
        <v>6.7000000000000004E-2</v>
      </c>
      <c r="H268" s="77">
        <f t="shared" si="66"/>
        <v>6.7000000000000004E-2</v>
      </c>
      <c r="I268" s="77">
        <f t="shared" si="66"/>
        <v>6.7000000000000004E-2</v>
      </c>
      <c r="J268" s="77">
        <f t="shared" si="66"/>
        <v>6.7000000000000004E-2</v>
      </c>
      <c r="K268" s="77">
        <f t="shared" si="66"/>
        <v>6.7000000000000004E-2</v>
      </c>
      <c r="L268" s="77">
        <f t="shared" si="66"/>
        <v>6.7000000000000004E-2</v>
      </c>
      <c r="M268" s="77">
        <f t="shared" si="66"/>
        <v>6.7000000000000004E-2</v>
      </c>
      <c r="N268" s="77">
        <f t="shared" si="66"/>
        <v>6.7000000000000004E-2</v>
      </c>
      <c r="O268" s="77">
        <f t="shared" si="66"/>
        <v>6.7000000000000004E-2</v>
      </c>
      <c r="P268" s="77">
        <f t="shared" si="66"/>
        <v>6.7000000000000004E-2</v>
      </c>
      <c r="Q268" s="60">
        <f t="shared" si="65"/>
        <v>1.9974999999999996</v>
      </c>
    </row>
    <row r="269" spans="1:17" ht="30" hidden="1" x14ac:dyDescent="0.25">
      <c r="A269" s="101" t="s">
        <v>338</v>
      </c>
      <c r="B269" s="37" t="s">
        <v>85</v>
      </c>
      <c r="C269" s="100">
        <v>0.33</v>
      </c>
      <c r="D269" s="19"/>
      <c r="E269" s="19"/>
      <c r="F269" s="49"/>
      <c r="G269" s="19">
        <v>0.1</v>
      </c>
      <c r="H269" s="19">
        <v>0.1</v>
      </c>
      <c r="I269" s="19">
        <v>0.1</v>
      </c>
      <c r="J269" s="19">
        <v>0.1</v>
      </c>
      <c r="K269" s="19">
        <v>0.1</v>
      </c>
      <c r="L269" s="19">
        <v>0.1</v>
      </c>
      <c r="M269" s="19">
        <v>0.1</v>
      </c>
      <c r="N269" s="19">
        <v>0.1</v>
      </c>
      <c r="O269" s="19">
        <v>0.1</v>
      </c>
      <c r="P269" s="19">
        <v>0.1</v>
      </c>
      <c r="Q269" s="60">
        <f t="shared" si="65"/>
        <v>0.99999999999999989</v>
      </c>
    </row>
    <row r="270" spans="1:17" ht="30" x14ac:dyDescent="0.25">
      <c r="A270" s="101" t="s">
        <v>339</v>
      </c>
      <c r="B270" s="37" t="s">
        <v>340</v>
      </c>
      <c r="C270" s="100">
        <v>0.33</v>
      </c>
      <c r="D270" s="19">
        <v>1</v>
      </c>
      <c r="E270" s="19">
        <v>0.75</v>
      </c>
      <c r="F270" s="49">
        <f t="shared" si="63"/>
        <v>0.75</v>
      </c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60">
        <f t="shared" si="65"/>
        <v>2.5</v>
      </c>
    </row>
    <row r="271" spans="1:17" ht="45" hidden="1" x14ac:dyDescent="0.25">
      <c r="A271" s="101" t="s">
        <v>341</v>
      </c>
      <c r="B271" s="37" t="s">
        <v>89</v>
      </c>
      <c r="C271" s="100">
        <v>0.34</v>
      </c>
      <c r="D271" s="19"/>
      <c r="E271" s="19"/>
      <c r="F271" s="49"/>
      <c r="G271" s="19">
        <v>0.1</v>
      </c>
      <c r="H271" s="19">
        <v>0.1</v>
      </c>
      <c r="I271" s="19">
        <v>0.1</v>
      </c>
      <c r="J271" s="19">
        <v>0.1</v>
      </c>
      <c r="K271" s="19">
        <v>0.1</v>
      </c>
      <c r="L271" s="19">
        <v>0.1</v>
      </c>
      <c r="M271" s="19">
        <v>0.1</v>
      </c>
      <c r="N271" s="19">
        <v>0.1</v>
      </c>
      <c r="O271" s="19">
        <v>0.1</v>
      </c>
      <c r="P271" s="19">
        <v>0.1</v>
      </c>
      <c r="Q271" s="60">
        <f t="shared" si="65"/>
        <v>0.99999999999999989</v>
      </c>
    </row>
    <row r="272" spans="1:17" ht="30" x14ac:dyDescent="0.25">
      <c r="A272" s="98"/>
      <c r="B272" s="82" t="s">
        <v>342</v>
      </c>
      <c r="C272" s="99">
        <v>0.2</v>
      </c>
      <c r="D272" s="77">
        <f>+D273*$C$273+D274*$C$274+D275*$C$275+D276*$C$276</f>
        <v>0.25</v>
      </c>
      <c r="E272" s="77">
        <f>+E273*$C$273+E274*$C$274+E275*$C$275+E276*$C$276</f>
        <v>0.1875</v>
      </c>
      <c r="F272" s="49">
        <f t="shared" si="63"/>
        <v>0.75</v>
      </c>
      <c r="G272" s="77">
        <f t="shared" ref="G272:P272" si="67">+G273*$C$273+G274*$C$274+G275*$C$275+G276*$C$276</f>
        <v>2.5000000000000001E-2</v>
      </c>
      <c r="H272" s="77">
        <f t="shared" si="67"/>
        <v>0.27500000000000002</v>
      </c>
      <c r="I272" s="77">
        <f t="shared" si="67"/>
        <v>2.5000000000000001E-2</v>
      </c>
      <c r="J272" s="77">
        <f t="shared" si="67"/>
        <v>2.5000000000000001E-2</v>
      </c>
      <c r="K272" s="77">
        <f t="shared" si="67"/>
        <v>6.666666666666668E-2</v>
      </c>
      <c r="L272" s="77">
        <f t="shared" si="67"/>
        <v>6.666666666666668E-2</v>
      </c>
      <c r="M272" s="77">
        <f t="shared" si="67"/>
        <v>6.666666666666668E-2</v>
      </c>
      <c r="N272" s="77">
        <f t="shared" si="67"/>
        <v>6.666666666666668E-2</v>
      </c>
      <c r="O272" s="77">
        <f t="shared" si="67"/>
        <v>6.666666666666668E-2</v>
      </c>
      <c r="P272" s="77">
        <f t="shared" si="67"/>
        <v>6.666666666666668E-2</v>
      </c>
      <c r="Q272" s="60">
        <f t="shared" si="65"/>
        <v>1.9374999999999996</v>
      </c>
    </row>
    <row r="273" spans="1:17" ht="30" x14ac:dyDescent="0.25">
      <c r="A273" s="101" t="s">
        <v>343</v>
      </c>
      <c r="B273" s="37" t="s">
        <v>344</v>
      </c>
      <c r="C273" s="100">
        <v>0.25</v>
      </c>
      <c r="D273" s="19">
        <v>1</v>
      </c>
      <c r="E273" s="19">
        <v>0.75</v>
      </c>
      <c r="F273" s="49">
        <f t="shared" si="63"/>
        <v>0.75</v>
      </c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60">
        <f t="shared" si="65"/>
        <v>2.5</v>
      </c>
    </row>
    <row r="274" spans="1:17" ht="30" hidden="1" x14ac:dyDescent="0.25">
      <c r="A274" s="101" t="s">
        <v>345</v>
      </c>
      <c r="B274" s="37" t="s">
        <v>95</v>
      </c>
      <c r="C274" s="100">
        <v>0.25</v>
      </c>
      <c r="D274" s="19"/>
      <c r="E274" s="19"/>
      <c r="F274" s="49"/>
      <c r="G274" s="19"/>
      <c r="H274" s="19">
        <v>1</v>
      </c>
      <c r="I274" s="19"/>
      <c r="J274" s="19"/>
      <c r="K274" s="19"/>
      <c r="L274" s="19"/>
      <c r="M274" s="19"/>
      <c r="N274" s="19"/>
      <c r="O274" s="19"/>
      <c r="P274" s="19"/>
      <c r="Q274" s="60">
        <f t="shared" si="65"/>
        <v>1</v>
      </c>
    </row>
    <row r="275" spans="1:17" ht="60" hidden="1" x14ac:dyDescent="0.25">
      <c r="A275" s="101" t="s">
        <v>346</v>
      </c>
      <c r="B275" s="37" t="s">
        <v>96</v>
      </c>
      <c r="C275" s="100">
        <v>0.25</v>
      </c>
      <c r="D275" s="19"/>
      <c r="E275" s="19"/>
      <c r="F275" s="49"/>
      <c r="G275" s="19">
        <v>0.1</v>
      </c>
      <c r="H275" s="19">
        <v>0.1</v>
      </c>
      <c r="I275" s="19">
        <v>0.1</v>
      </c>
      <c r="J275" s="19">
        <v>0.1</v>
      </c>
      <c r="K275" s="19">
        <v>0.1</v>
      </c>
      <c r="L275" s="19">
        <v>0.1</v>
      </c>
      <c r="M275" s="19">
        <v>0.1</v>
      </c>
      <c r="N275" s="19">
        <v>0.1</v>
      </c>
      <c r="O275" s="19">
        <v>0.1</v>
      </c>
      <c r="P275" s="19">
        <v>0.1</v>
      </c>
      <c r="Q275" s="60">
        <f t="shared" si="65"/>
        <v>0.99999999999999989</v>
      </c>
    </row>
    <row r="276" spans="1:17" ht="30" hidden="1" x14ac:dyDescent="0.25">
      <c r="A276" s="14"/>
      <c r="B276" s="37" t="s">
        <v>98</v>
      </c>
      <c r="C276" s="100">
        <v>0.25</v>
      </c>
      <c r="D276" s="19"/>
      <c r="E276" s="19"/>
      <c r="F276" s="49"/>
      <c r="G276" s="19"/>
      <c r="H276" s="19"/>
      <c r="I276" s="19"/>
      <c r="J276" s="19"/>
      <c r="K276" s="19">
        <v>0.16666666666666669</v>
      </c>
      <c r="L276" s="19">
        <v>0.16666666666666669</v>
      </c>
      <c r="M276" s="19">
        <v>0.16666666666666669</v>
      </c>
      <c r="N276" s="19">
        <v>0.16666666666666669</v>
      </c>
      <c r="O276" s="19">
        <v>0.16666666666666669</v>
      </c>
      <c r="P276" s="19">
        <v>0.16666666666666669</v>
      </c>
      <c r="Q276" s="60">
        <f>SUM(D276:P276)</f>
        <v>1.0000000000000002</v>
      </c>
    </row>
    <row r="277" spans="1:17" ht="45" x14ac:dyDescent="0.25">
      <c r="A277" s="103"/>
      <c r="B277" s="104" t="s">
        <v>347</v>
      </c>
      <c r="C277" s="99">
        <v>0.05</v>
      </c>
      <c r="D277" s="77">
        <v>9.0909090909090912E-2</v>
      </c>
      <c r="E277" s="77">
        <v>9.0909090909090912E-2</v>
      </c>
      <c r="F277" s="49">
        <f t="shared" si="63"/>
        <v>1</v>
      </c>
      <c r="G277" s="77">
        <v>9.0909090909090912E-2</v>
      </c>
      <c r="H277" s="77">
        <v>9.0909090909090912E-2</v>
      </c>
      <c r="I277" s="77">
        <v>9.0909090909090912E-2</v>
      </c>
      <c r="J277" s="77">
        <v>9.0909090909090912E-2</v>
      </c>
      <c r="K277" s="77">
        <v>9.0909090909090912E-2</v>
      </c>
      <c r="L277" s="77">
        <v>9.0909090909090912E-2</v>
      </c>
      <c r="M277" s="77">
        <v>9.0909090909090912E-2</v>
      </c>
      <c r="N277" s="77">
        <v>9.0909090909090912E-2</v>
      </c>
      <c r="O277" s="77">
        <v>9.0909090909090912E-2</v>
      </c>
      <c r="P277" s="77">
        <v>9.0909090909090912E-2</v>
      </c>
      <c r="Q277" s="60">
        <f t="shared" ref="Q277:Q289" si="68">SUM(D277:P277)</f>
        <v>2.0909090909090904</v>
      </c>
    </row>
    <row r="278" spans="1:17" ht="45" x14ac:dyDescent="0.25">
      <c r="A278" s="14" t="s">
        <v>348</v>
      </c>
      <c r="B278" s="37" t="s">
        <v>349</v>
      </c>
      <c r="C278" s="100">
        <v>1</v>
      </c>
      <c r="D278" s="19">
        <v>9.0909090909090912E-2</v>
      </c>
      <c r="E278" s="19">
        <v>9.0909090909090912E-2</v>
      </c>
      <c r="F278" s="49">
        <f t="shared" si="63"/>
        <v>1</v>
      </c>
      <c r="G278" s="19">
        <v>9.0909090909090912E-2</v>
      </c>
      <c r="H278" s="19">
        <v>9.0909090909090912E-2</v>
      </c>
      <c r="I278" s="19">
        <v>9.0909090909090912E-2</v>
      </c>
      <c r="J278" s="19">
        <v>9.0909090909090912E-2</v>
      </c>
      <c r="K278" s="19">
        <v>9.0909090909090912E-2</v>
      </c>
      <c r="L278" s="19">
        <v>9.0909090909090912E-2</v>
      </c>
      <c r="M278" s="19">
        <v>9.0909090909090912E-2</v>
      </c>
      <c r="N278" s="19">
        <v>9.0909090909090912E-2</v>
      </c>
      <c r="O278" s="19">
        <v>9.0909090909090912E-2</v>
      </c>
      <c r="P278" s="19">
        <v>9.0909090909090912E-2</v>
      </c>
      <c r="Q278" s="60">
        <f t="shared" si="68"/>
        <v>2.0909090909090904</v>
      </c>
    </row>
    <row r="279" spans="1:17" ht="30" x14ac:dyDescent="0.25">
      <c r="A279" s="103"/>
      <c r="B279" s="106" t="s">
        <v>350</v>
      </c>
      <c r="C279" s="99">
        <v>0.2</v>
      </c>
      <c r="D279" s="77">
        <f>+D280</f>
        <v>0.2</v>
      </c>
      <c r="E279" s="77">
        <f>+E280</f>
        <v>0.18400000000000002</v>
      </c>
      <c r="F279" s="49">
        <f t="shared" si="63"/>
        <v>0.92</v>
      </c>
      <c r="G279" s="77">
        <f t="shared" ref="G279:J279" si="69">+G280</f>
        <v>0.2</v>
      </c>
      <c r="H279" s="77">
        <f t="shared" si="69"/>
        <v>0.2</v>
      </c>
      <c r="I279" s="77">
        <f t="shared" si="69"/>
        <v>0.2</v>
      </c>
      <c r="J279" s="77">
        <f t="shared" si="69"/>
        <v>0.2</v>
      </c>
      <c r="K279" s="77"/>
      <c r="L279" s="77"/>
      <c r="M279" s="77"/>
      <c r="N279" s="77"/>
      <c r="O279" s="77"/>
      <c r="P279" s="77"/>
      <c r="Q279" s="60">
        <f t="shared" si="68"/>
        <v>2.1040000000000001</v>
      </c>
    </row>
    <row r="280" spans="1:17" ht="45" x14ac:dyDescent="0.25">
      <c r="A280" s="59" t="s">
        <v>351</v>
      </c>
      <c r="B280" s="44" t="s">
        <v>102</v>
      </c>
      <c r="C280" s="100">
        <v>1</v>
      </c>
      <c r="D280" s="19">
        <v>0.2</v>
      </c>
      <c r="E280" s="19">
        <f>20%*92%</f>
        <v>0.18400000000000002</v>
      </c>
      <c r="F280" s="49">
        <f t="shared" si="63"/>
        <v>0.92</v>
      </c>
      <c r="G280" s="19">
        <v>0.2</v>
      </c>
      <c r="H280" s="19">
        <v>0.2</v>
      </c>
      <c r="I280" s="19">
        <v>0.2</v>
      </c>
      <c r="J280" s="19">
        <v>0.2</v>
      </c>
      <c r="K280" s="19"/>
      <c r="L280" s="19"/>
      <c r="M280" s="19"/>
      <c r="N280" s="19"/>
      <c r="O280" s="19"/>
      <c r="P280" s="19"/>
      <c r="Q280" s="60">
        <f t="shared" si="68"/>
        <v>2.1040000000000001</v>
      </c>
    </row>
    <row r="281" spans="1:17" hidden="1" x14ac:dyDescent="0.25">
      <c r="A281" s="14"/>
      <c r="B281" s="61"/>
      <c r="C281" s="10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60"/>
    </row>
    <row r="282" spans="1:17" hidden="1" x14ac:dyDescent="0.25">
      <c r="A282" s="14"/>
      <c r="B282" s="61"/>
      <c r="C282" s="10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60"/>
    </row>
    <row r="283" spans="1:17" hidden="1" x14ac:dyDescent="0.25">
      <c r="A283" s="14"/>
      <c r="B283" s="61"/>
      <c r="C283" s="10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60">
        <f t="shared" si="68"/>
        <v>0</v>
      </c>
    </row>
    <row r="284" spans="1:17" hidden="1" x14ac:dyDescent="0.25">
      <c r="A284" s="14"/>
      <c r="B284" s="61"/>
      <c r="C284" s="10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60">
        <f t="shared" si="68"/>
        <v>0</v>
      </c>
    </row>
    <row r="285" spans="1:17" hidden="1" x14ac:dyDescent="0.25">
      <c r="A285" s="14"/>
      <c r="B285" s="61"/>
      <c r="C285" s="10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60">
        <f t="shared" si="68"/>
        <v>0</v>
      </c>
    </row>
    <row r="286" spans="1:17" hidden="1" x14ac:dyDescent="0.25">
      <c r="A286" s="14"/>
      <c r="B286" s="10"/>
      <c r="C286" s="6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60">
        <f t="shared" si="68"/>
        <v>0</v>
      </c>
    </row>
    <row r="287" spans="1:17" hidden="1" x14ac:dyDescent="0.25">
      <c r="A287" s="14"/>
      <c r="B287" s="10"/>
      <c r="C287" s="6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73"/>
    </row>
    <row r="288" spans="1:17" hidden="1" x14ac:dyDescent="0.25">
      <c r="A288" s="87"/>
      <c r="B288" s="10" t="s">
        <v>195</v>
      </c>
      <c r="C288" s="60"/>
      <c r="D288" s="213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7"/>
    </row>
    <row r="289" spans="1:17" x14ac:dyDescent="0.25">
      <c r="A289" s="208" t="s">
        <v>204</v>
      </c>
      <c r="B289" s="209"/>
      <c r="C289" s="60">
        <f>+C279+C277+C272+C268+C264+C258</f>
        <v>1</v>
      </c>
      <c r="D289" s="54">
        <f>+D258*$C$258+D264*$C$264+D268*$C$268+D272*$C$272+D277*$C$277+D279*$C$279</f>
        <v>0.24004545454545456</v>
      </c>
      <c r="E289" s="54">
        <f t="shared" ref="E289" si="70">+E258*$C$258+E264*$C$264+E268*$C$268+E272*$C$272+E277*$C$277+E279*$C$279</f>
        <v>0.16397045454545456</v>
      </c>
      <c r="F289" s="54">
        <f t="shared" ref="F289" si="71">+E289/D289</f>
        <v>0.68308085589850409</v>
      </c>
      <c r="G289" s="54">
        <f t="shared" ref="G289:P289" si="72">+G258*$C$258+G264*$C$264+G268*$C$268+G272*$C$272+G277*$C$277+G279*$C$279</f>
        <v>0.30599545454545451</v>
      </c>
      <c r="H289" s="54">
        <f t="shared" si="72"/>
        <v>0.11599545454545457</v>
      </c>
      <c r="I289" s="54">
        <f t="shared" si="72"/>
        <v>6.5995454545454552E-2</v>
      </c>
      <c r="J289" s="54">
        <f t="shared" si="72"/>
        <v>6.5995454545454552E-2</v>
      </c>
      <c r="K289" s="54">
        <f t="shared" si="72"/>
        <v>3.4328787878787882E-2</v>
      </c>
      <c r="L289" s="54">
        <f t="shared" si="72"/>
        <v>3.4328787878787882E-2</v>
      </c>
      <c r="M289" s="54">
        <f t="shared" si="72"/>
        <v>3.4328787878787882E-2</v>
      </c>
      <c r="N289" s="54">
        <f t="shared" si="72"/>
        <v>3.4328787878787882E-2</v>
      </c>
      <c r="O289" s="54">
        <f t="shared" si="72"/>
        <v>3.4328787878787882E-2</v>
      </c>
      <c r="P289" s="54">
        <f t="shared" si="72"/>
        <v>3.4328787878787882E-2</v>
      </c>
      <c r="Q289" s="54">
        <f t="shared" si="68"/>
        <v>1.847051310443959</v>
      </c>
    </row>
    <row r="290" spans="1:17" x14ac:dyDescent="0.25">
      <c r="A290" s="80"/>
      <c r="B290" s="80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2" spans="1:17" ht="18.75" x14ac:dyDescent="0.3">
      <c r="A292" s="177" t="s">
        <v>0</v>
      </c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</row>
    <row r="293" spans="1:17" ht="18.75" x14ac:dyDescent="0.3">
      <c r="A293" s="177" t="s">
        <v>189</v>
      </c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</row>
    <row r="294" spans="1:17" ht="18.75" x14ac:dyDescent="0.3">
      <c r="A294" s="177" t="s">
        <v>190</v>
      </c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</row>
    <row r="295" spans="1:17" ht="36.75" customHeight="1" x14ac:dyDescent="0.25">
      <c r="A295" s="214" t="s">
        <v>352</v>
      </c>
      <c r="B295" s="211"/>
      <c r="C295" s="211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</row>
    <row r="296" spans="1:17" ht="18.75" x14ac:dyDescent="0.3">
      <c r="A296" s="177" t="s">
        <v>359</v>
      </c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</row>
    <row r="297" spans="1:17" ht="18.75" x14ac:dyDescent="0.25">
      <c r="A297" s="212"/>
      <c r="B297" s="212"/>
    </row>
    <row r="298" spans="1:17" x14ac:dyDescent="0.25">
      <c r="A298" s="182" t="s">
        <v>206</v>
      </c>
      <c r="B298" s="182" t="s">
        <v>207</v>
      </c>
      <c r="C298" s="182" t="s">
        <v>192</v>
      </c>
      <c r="D298" s="208" t="s">
        <v>208</v>
      </c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09"/>
    </row>
    <row r="299" spans="1:17" x14ac:dyDescent="0.25">
      <c r="A299" s="183" t="s">
        <v>206</v>
      </c>
      <c r="B299" s="183"/>
      <c r="C299" s="183" t="s">
        <v>192</v>
      </c>
      <c r="D299" s="45">
        <v>2012</v>
      </c>
      <c r="E299" s="45" t="s">
        <v>193</v>
      </c>
      <c r="F299" s="45" t="s">
        <v>194</v>
      </c>
      <c r="G299" s="45">
        <v>2013</v>
      </c>
      <c r="H299" s="45">
        <v>2014</v>
      </c>
      <c r="I299" s="45">
        <v>2015</v>
      </c>
      <c r="J299" s="45">
        <v>2016</v>
      </c>
      <c r="K299" s="45">
        <v>2017</v>
      </c>
      <c r="L299" s="45">
        <v>2018</v>
      </c>
      <c r="M299" s="45">
        <v>2019</v>
      </c>
      <c r="N299" s="45">
        <v>2020</v>
      </c>
      <c r="O299" s="45">
        <v>2021</v>
      </c>
      <c r="P299" s="45">
        <v>2022</v>
      </c>
      <c r="Q299" s="45" t="s">
        <v>195</v>
      </c>
    </row>
    <row r="300" spans="1:17" ht="45" x14ac:dyDescent="0.25">
      <c r="A300" s="42"/>
      <c r="B300" s="107" t="s">
        <v>353</v>
      </c>
      <c r="C300" s="99">
        <v>0.33</v>
      </c>
      <c r="D300" s="77">
        <f>+D301*$C$301+D304*$C$304+D305*$C$305</f>
        <v>0.2</v>
      </c>
      <c r="E300" s="77">
        <f>+E301*$C$301+E304*$C$304+E305*$C$305</f>
        <v>0.15800000000000003</v>
      </c>
      <c r="F300" s="49">
        <f t="shared" ref="F300:F311" si="73">+E300/D300</f>
        <v>0.79000000000000015</v>
      </c>
      <c r="G300" s="77">
        <f>+G301*C301+G302*C302+G303*C303</f>
        <v>0.2</v>
      </c>
      <c r="H300" s="77">
        <v>0.2</v>
      </c>
      <c r="I300" s="77">
        <v>0.2</v>
      </c>
      <c r="J300" s="77">
        <v>0.2</v>
      </c>
      <c r="K300" s="77">
        <f t="shared" ref="K300:P300" si="74">+K301*$C$259+K302*$C$260+K303*$C$261+K304*$C$262+K305*$C$263</f>
        <v>0</v>
      </c>
      <c r="L300" s="77">
        <f t="shared" si="74"/>
        <v>0</v>
      </c>
      <c r="M300" s="77">
        <f t="shared" si="74"/>
        <v>0</v>
      </c>
      <c r="N300" s="77">
        <f t="shared" si="74"/>
        <v>0</v>
      </c>
      <c r="O300" s="77">
        <f t="shared" si="74"/>
        <v>0</v>
      </c>
      <c r="P300" s="77">
        <f t="shared" si="74"/>
        <v>0</v>
      </c>
      <c r="Q300" s="60">
        <f t="shared" ref="Q300:Q317" si="75">SUM(D300:P300)</f>
        <v>1.948</v>
      </c>
    </row>
    <row r="301" spans="1:17" ht="45" x14ac:dyDescent="0.25">
      <c r="A301" s="44" t="s">
        <v>354</v>
      </c>
      <c r="B301" s="44" t="s">
        <v>179</v>
      </c>
      <c r="C301" s="100">
        <v>1</v>
      </c>
      <c r="D301" s="19">
        <v>0.2</v>
      </c>
      <c r="E301" s="19">
        <f>20%*79%</f>
        <v>0.15800000000000003</v>
      </c>
      <c r="F301" s="49">
        <f t="shared" si="73"/>
        <v>0.79000000000000015</v>
      </c>
      <c r="G301" s="19">
        <v>0.2</v>
      </c>
      <c r="H301" s="19">
        <v>0.2</v>
      </c>
      <c r="I301" s="19">
        <v>0.2</v>
      </c>
      <c r="J301" s="19">
        <v>0.2</v>
      </c>
      <c r="K301" s="19"/>
      <c r="L301" s="19"/>
      <c r="M301" s="19"/>
      <c r="N301" s="19"/>
      <c r="O301" s="19"/>
      <c r="P301" s="19"/>
      <c r="Q301" s="60">
        <f t="shared" si="75"/>
        <v>1.948</v>
      </c>
    </row>
    <row r="302" spans="1:17" hidden="1" x14ac:dyDescent="0.25">
      <c r="A302" s="108"/>
      <c r="B302" s="44"/>
      <c r="C302" s="100"/>
      <c r="D302" s="19"/>
      <c r="E302" s="19"/>
      <c r="F302" s="49" t="e">
        <f t="shared" si="73"/>
        <v>#DIV/0!</v>
      </c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60" t="e">
        <f t="shared" si="75"/>
        <v>#DIV/0!</v>
      </c>
    </row>
    <row r="303" spans="1:17" hidden="1" x14ac:dyDescent="0.25">
      <c r="A303" s="109"/>
      <c r="B303" s="44"/>
      <c r="C303" s="100"/>
      <c r="D303" s="19"/>
      <c r="E303" s="19"/>
      <c r="F303" s="49" t="e">
        <f t="shared" si="73"/>
        <v>#DIV/0!</v>
      </c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60" t="e">
        <f t="shared" si="75"/>
        <v>#DIV/0!</v>
      </c>
    </row>
    <row r="304" spans="1:17" hidden="1" x14ac:dyDescent="0.25">
      <c r="A304" s="109"/>
      <c r="B304" s="44"/>
      <c r="C304" s="100"/>
      <c r="D304" s="19"/>
      <c r="E304" s="19"/>
      <c r="F304" s="49" t="e">
        <f t="shared" si="73"/>
        <v>#DIV/0!</v>
      </c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60" t="e">
        <f t="shared" si="75"/>
        <v>#DIV/0!</v>
      </c>
    </row>
    <row r="305" spans="1:17" hidden="1" x14ac:dyDescent="0.25">
      <c r="A305" s="109"/>
      <c r="B305" s="44"/>
      <c r="C305" s="100"/>
      <c r="D305" s="19"/>
      <c r="E305" s="19"/>
      <c r="F305" s="49" t="e">
        <f t="shared" si="73"/>
        <v>#DIV/0!</v>
      </c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60" t="e">
        <f t="shared" si="75"/>
        <v>#DIV/0!</v>
      </c>
    </row>
    <row r="306" spans="1:17" ht="45" x14ac:dyDescent="0.25">
      <c r="A306" s="42"/>
      <c r="B306" s="110" t="s">
        <v>355</v>
      </c>
      <c r="C306" s="99">
        <v>0.33</v>
      </c>
      <c r="D306" s="77">
        <f>+D307</f>
        <v>0.2</v>
      </c>
      <c r="E306" s="77">
        <f>+E307</f>
        <v>0.16000000000000003</v>
      </c>
      <c r="F306" s="49">
        <f t="shared" si="73"/>
        <v>0.80000000000000016</v>
      </c>
      <c r="G306" s="77">
        <f>+G307*C307+G308*C308+G309*C309</f>
        <v>0.2</v>
      </c>
      <c r="H306" s="77">
        <v>0.2</v>
      </c>
      <c r="I306" s="77">
        <v>0.2</v>
      </c>
      <c r="J306" s="77">
        <v>0.2</v>
      </c>
      <c r="K306" s="77"/>
      <c r="L306" s="77"/>
      <c r="M306" s="77"/>
      <c r="N306" s="77"/>
      <c r="O306" s="77"/>
      <c r="P306" s="77"/>
      <c r="Q306" s="60">
        <f t="shared" si="75"/>
        <v>1.96</v>
      </c>
    </row>
    <row r="307" spans="1:17" ht="45" x14ac:dyDescent="0.25">
      <c r="A307" s="44" t="s">
        <v>356</v>
      </c>
      <c r="B307" s="44" t="s">
        <v>182</v>
      </c>
      <c r="C307" s="100">
        <v>1</v>
      </c>
      <c r="D307" s="19">
        <v>0.2</v>
      </c>
      <c r="E307" s="19">
        <f>20%*80%</f>
        <v>0.16000000000000003</v>
      </c>
      <c r="F307" s="49">
        <f t="shared" si="73"/>
        <v>0.80000000000000016</v>
      </c>
      <c r="G307" s="19">
        <v>0.2</v>
      </c>
      <c r="H307" s="19">
        <v>0.2</v>
      </c>
      <c r="I307" s="19">
        <v>0.2</v>
      </c>
      <c r="J307" s="19">
        <v>0.2</v>
      </c>
      <c r="K307" s="19"/>
      <c r="L307" s="19"/>
      <c r="M307" s="19"/>
      <c r="N307" s="19"/>
      <c r="O307" s="19"/>
      <c r="P307" s="19"/>
      <c r="Q307" s="60">
        <f t="shared" si="75"/>
        <v>1.96</v>
      </c>
    </row>
    <row r="308" spans="1:17" hidden="1" x14ac:dyDescent="0.25">
      <c r="A308" s="109"/>
      <c r="B308" s="44"/>
      <c r="C308" s="100"/>
      <c r="D308" s="19"/>
      <c r="E308" s="19"/>
      <c r="F308" s="49" t="e">
        <f t="shared" si="73"/>
        <v>#DIV/0!</v>
      </c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60" t="e">
        <f t="shared" si="75"/>
        <v>#DIV/0!</v>
      </c>
    </row>
    <row r="309" spans="1:17" hidden="1" x14ac:dyDescent="0.25">
      <c r="A309" s="109"/>
      <c r="B309" s="44"/>
      <c r="C309" s="100"/>
      <c r="D309" s="19"/>
      <c r="E309" s="19"/>
      <c r="F309" s="49" t="e">
        <f t="shared" si="73"/>
        <v>#DIV/0!</v>
      </c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60" t="e">
        <f t="shared" si="75"/>
        <v>#DIV/0!</v>
      </c>
    </row>
    <row r="310" spans="1:17" ht="60" x14ac:dyDescent="0.25">
      <c r="A310" s="42"/>
      <c r="B310" s="107" t="s">
        <v>357</v>
      </c>
      <c r="C310" s="99">
        <v>0.34</v>
      </c>
      <c r="D310" s="77">
        <f>+D311</f>
        <v>0.2</v>
      </c>
      <c r="E310" s="77">
        <f>+E311</f>
        <v>0.13999999999999999</v>
      </c>
      <c r="F310" s="49">
        <f t="shared" si="73"/>
        <v>0.69999999999999984</v>
      </c>
      <c r="G310" s="77">
        <f t="shared" ref="G310:P310" si="76">+G311</f>
        <v>0.2</v>
      </c>
      <c r="H310" s="77">
        <f t="shared" si="76"/>
        <v>0.2</v>
      </c>
      <c r="I310" s="77">
        <f t="shared" si="76"/>
        <v>0.2</v>
      </c>
      <c r="J310" s="77">
        <f t="shared" si="76"/>
        <v>0.2</v>
      </c>
      <c r="K310" s="77">
        <f t="shared" si="76"/>
        <v>0</v>
      </c>
      <c r="L310" s="77">
        <f t="shared" si="76"/>
        <v>0</v>
      </c>
      <c r="M310" s="77">
        <f t="shared" si="76"/>
        <v>0</v>
      </c>
      <c r="N310" s="77">
        <f t="shared" si="76"/>
        <v>0</v>
      </c>
      <c r="O310" s="77">
        <f t="shared" si="76"/>
        <v>0</v>
      </c>
      <c r="P310" s="77">
        <f t="shared" si="76"/>
        <v>0</v>
      </c>
      <c r="Q310" s="60">
        <f t="shared" si="75"/>
        <v>1.8399999999999996</v>
      </c>
    </row>
    <row r="311" spans="1:17" ht="60" x14ac:dyDescent="0.25">
      <c r="A311" s="44" t="s">
        <v>358</v>
      </c>
      <c r="B311" s="44" t="s">
        <v>184</v>
      </c>
      <c r="C311" s="100">
        <v>1</v>
      </c>
      <c r="D311" s="19">
        <v>0.2</v>
      </c>
      <c r="E311" s="19">
        <f>20%*70%</f>
        <v>0.13999999999999999</v>
      </c>
      <c r="F311" s="49">
        <f t="shared" si="73"/>
        <v>0.69999999999999984</v>
      </c>
      <c r="G311" s="19">
        <v>0.2</v>
      </c>
      <c r="H311" s="19">
        <v>0.2</v>
      </c>
      <c r="I311" s="19">
        <v>0.2</v>
      </c>
      <c r="J311" s="19">
        <v>0.2</v>
      </c>
      <c r="K311" s="19"/>
      <c r="L311" s="19"/>
      <c r="M311" s="19"/>
      <c r="N311" s="19"/>
      <c r="O311" s="19"/>
      <c r="P311" s="19"/>
      <c r="Q311" s="60">
        <f t="shared" si="75"/>
        <v>1.8399999999999996</v>
      </c>
    </row>
    <row r="312" spans="1:17" hidden="1" x14ac:dyDescent="0.25">
      <c r="A312" s="101"/>
      <c r="B312" s="37"/>
      <c r="C312" s="10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60">
        <f t="shared" si="75"/>
        <v>0</v>
      </c>
    </row>
    <row r="313" spans="1:17" hidden="1" x14ac:dyDescent="0.25">
      <c r="A313" s="101"/>
      <c r="B313" s="37"/>
      <c r="C313" s="10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60">
        <f t="shared" si="75"/>
        <v>0</v>
      </c>
    </row>
    <row r="314" spans="1:17" hidden="1" x14ac:dyDescent="0.25">
      <c r="A314" s="98"/>
      <c r="B314" s="82"/>
      <c r="C314" s="99"/>
      <c r="D314" s="77">
        <f>+D315*$C$273+D316*$C$274+D317*$C$275+D318*$C$276</f>
        <v>0</v>
      </c>
      <c r="E314" s="77"/>
      <c r="F314" s="77"/>
      <c r="G314" s="77">
        <f t="shared" ref="G314:P314" si="77">+G315*$C$273+G316*$C$274+G317*$C$275+G318*$C$276</f>
        <v>0</v>
      </c>
      <c r="H314" s="77">
        <f t="shared" si="77"/>
        <v>0</v>
      </c>
      <c r="I314" s="77">
        <f t="shared" si="77"/>
        <v>0</v>
      </c>
      <c r="J314" s="77">
        <f t="shared" si="77"/>
        <v>0</v>
      </c>
      <c r="K314" s="77">
        <f t="shared" si="77"/>
        <v>0</v>
      </c>
      <c r="L314" s="77">
        <f t="shared" si="77"/>
        <v>0</v>
      </c>
      <c r="M314" s="77">
        <f t="shared" si="77"/>
        <v>0</v>
      </c>
      <c r="N314" s="77">
        <f t="shared" si="77"/>
        <v>0</v>
      </c>
      <c r="O314" s="77">
        <f t="shared" si="77"/>
        <v>0</v>
      </c>
      <c r="P314" s="77">
        <f t="shared" si="77"/>
        <v>0</v>
      </c>
      <c r="Q314" s="60">
        <f t="shared" si="75"/>
        <v>0</v>
      </c>
    </row>
    <row r="315" spans="1:17" hidden="1" x14ac:dyDescent="0.25">
      <c r="A315" s="101"/>
      <c r="B315" s="37"/>
      <c r="C315" s="10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60">
        <f t="shared" si="75"/>
        <v>0</v>
      </c>
    </row>
    <row r="316" spans="1:17" hidden="1" x14ac:dyDescent="0.25">
      <c r="A316" s="101"/>
      <c r="B316" s="37"/>
      <c r="C316" s="10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60">
        <f t="shared" si="75"/>
        <v>0</v>
      </c>
    </row>
    <row r="317" spans="1:17" hidden="1" x14ac:dyDescent="0.25">
      <c r="A317" s="101"/>
      <c r="B317" s="37"/>
      <c r="C317" s="10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60">
        <f t="shared" si="75"/>
        <v>0</v>
      </c>
    </row>
    <row r="318" spans="1:17" hidden="1" x14ac:dyDescent="0.25">
      <c r="A318" s="14"/>
      <c r="B318" s="37"/>
      <c r="C318" s="10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60">
        <f>SUM(D318:P318)</f>
        <v>0</v>
      </c>
    </row>
    <row r="319" spans="1:17" hidden="1" x14ac:dyDescent="0.25">
      <c r="A319" s="103"/>
      <c r="B319" s="104"/>
      <c r="C319" s="99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60">
        <f t="shared" ref="Q319:Q322" si="78">SUM(D319:P319)</f>
        <v>0</v>
      </c>
    </row>
    <row r="320" spans="1:17" hidden="1" x14ac:dyDescent="0.25">
      <c r="A320" s="14"/>
      <c r="B320" s="37"/>
      <c r="C320" s="10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60">
        <f t="shared" si="78"/>
        <v>0</v>
      </c>
    </row>
    <row r="321" spans="1:17" hidden="1" x14ac:dyDescent="0.25">
      <c r="A321" s="103"/>
      <c r="B321" s="105"/>
      <c r="C321" s="99"/>
      <c r="D321" s="77">
        <f>+D322</f>
        <v>0</v>
      </c>
      <c r="E321" s="77"/>
      <c r="F321" s="77"/>
      <c r="G321" s="77">
        <f t="shared" ref="G321:J321" si="79">+G322</f>
        <v>0</v>
      </c>
      <c r="H321" s="77">
        <f t="shared" si="79"/>
        <v>0</v>
      </c>
      <c r="I321" s="77">
        <f t="shared" si="79"/>
        <v>0</v>
      </c>
      <c r="J321" s="77">
        <f t="shared" si="79"/>
        <v>0</v>
      </c>
      <c r="K321" s="77"/>
      <c r="L321" s="77"/>
      <c r="M321" s="77"/>
      <c r="N321" s="77"/>
      <c r="O321" s="77"/>
      <c r="P321" s="77"/>
      <c r="Q321" s="60">
        <f t="shared" si="78"/>
        <v>0</v>
      </c>
    </row>
    <row r="322" spans="1:17" hidden="1" x14ac:dyDescent="0.25">
      <c r="A322" s="59"/>
      <c r="B322" s="26"/>
      <c r="C322" s="10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60">
        <f t="shared" si="78"/>
        <v>0</v>
      </c>
    </row>
    <row r="323" spans="1:17" hidden="1" x14ac:dyDescent="0.25">
      <c r="A323" s="14"/>
      <c r="B323" s="61"/>
      <c r="C323" s="10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60"/>
    </row>
    <row r="324" spans="1:17" hidden="1" x14ac:dyDescent="0.25">
      <c r="A324" s="14"/>
      <c r="B324" s="61"/>
      <c r="C324" s="10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60"/>
    </row>
    <row r="325" spans="1:17" hidden="1" x14ac:dyDescent="0.25">
      <c r="A325" s="14"/>
      <c r="B325" s="61"/>
      <c r="C325" s="10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60">
        <f t="shared" ref="Q325:Q328" si="80">SUM(D325:P325)</f>
        <v>0</v>
      </c>
    </row>
    <row r="326" spans="1:17" hidden="1" x14ac:dyDescent="0.25">
      <c r="A326" s="14"/>
      <c r="B326" s="61"/>
      <c r="C326" s="10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60">
        <f t="shared" si="80"/>
        <v>0</v>
      </c>
    </row>
    <row r="327" spans="1:17" hidden="1" x14ac:dyDescent="0.25">
      <c r="A327" s="14"/>
      <c r="B327" s="61"/>
      <c r="C327" s="10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60">
        <f t="shared" si="80"/>
        <v>0</v>
      </c>
    </row>
    <row r="328" spans="1:17" hidden="1" x14ac:dyDescent="0.25">
      <c r="A328" s="14"/>
      <c r="B328" s="10"/>
      <c r="C328" s="6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60">
        <f t="shared" si="80"/>
        <v>0</v>
      </c>
    </row>
    <row r="329" spans="1:17" hidden="1" x14ac:dyDescent="0.25">
      <c r="A329" s="14"/>
      <c r="B329" s="10"/>
      <c r="C329" s="6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73"/>
    </row>
    <row r="330" spans="1:17" hidden="1" x14ac:dyDescent="0.25">
      <c r="A330" s="87"/>
      <c r="B330" s="10" t="s">
        <v>195</v>
      </c>
      <c r="C330" s="60"/>
      <c r="D330" s="213"/>
      <c r="E330" s="206"/>
      <c r="F330" s="206"/>
      <c r="G330" s="206"/>
      <c r="H330" s="206"/>
      <c r="I330" s="206"/>
      <c r="J330" s="206"/>
      <c r="K330" s="206"/>
      <c r="L330" s="206"/>
      <c r="M330" s="206"/>
      <c r="N330" s="206"/>
      <c r="O330" s="206"/>
      <c r="P330" s="206"/>
      <c r="Q330" s="207"/>
    </row>
    <row r="331" spans="1:17" x14ac:dyDescent="0.25">
      <c r="A331" s="208" t="s">
        <v>204</v>
      </c>
      <c r="B331" s="209"/>
      <c r="C331" s="60">
        <f>+C321+C319+C314+C310+C306+C300</f>
        <v>1</v>
      </c>
      <c r="D331" s="54">
        <f>+D300*$C$300+D306*$C$306+D310*$C$310</f>
        <v>0.2</v>
      </c>
      <c r="E331" s="54">
        <f>+E300*$C$300+E306*$C$306+E310*$C$310</f>
        <v>0.15254000000000004</v>
      </c>
      <c r="F331" s="54">
        <f t="shared" ref="F331" si="81">+E331/D331</f>
        <v>0.76270000000000016</v>
      </c>
      <c r="G331" s="54">
        <f t="shared" ref="G331:P331" si="82">+G300*$C$300+G306*$C$306+G310*$C$310</f>
        <v>0.2</v>
      </c>
      <c r="H331" s="54">
        <f t="shared" si="82"/>
        <v>0.2</v>
      </c>
      <c r="I331" s="54">
        <f t="shared" si="82"/>
        <v>0.2</v>
      </c>
      <c r="J331" s="54">
        <f t="shared" si="82"/>
        <v>0.2</v>
      </c>
      <c r="K331" s="54">
        <f t="shared" si="82"/>
        <v>0</v>
      </c>
      <c r="L331" s="54">
        <f t="shared" si="82"/>
        <v>0</v>
      </c>
      <c r="M331" s="54">
        <f t="shared" si="82"/>
        <v>0</v>
      </c>
      <c r="N331" s="54">
        <f t="shared" si="82"/>
        <v>0</v>
      </c>
      <c r="O331" s="54">
        <f t="shared" si="82"/>
        <v>0</v>
      </c>
      <c r="P331" s="54">
        <f t="shared" si="82"/>
        <v>0</v>
      </c>
      <c r="Q331" s="54">
        <f t="shared" ref="Q331" si="83">SUM(D331:P331)</f>
        <v>1.9152400000000001</v>
      </c>
    </row>
    <row r="332" spans="1:17" x14ac:dyDescent="0.25">
      <c r="A332" s="80"/>
      <c r="B332" s="80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</row>
    <row r="365" spans="2:15" x14ac:dyDescent="0.25">
      <c r="B365" s="55"/>
      <c r="H365" s="89"/>
      <c r="I365" s="89"/>
      <c r="J365" s="89"/>
      <c r="K365" s="89"/>
      <c r="L365" s="89"/>
      <c r="M365" s="89"/>
      <c r="N365" s="89"/>
      <c r="O365" s="89"/>
    </row>
    <row r="393" spans="2:2" x14ac:dyDescent="0.25">
      <c r="B393" s="55"/>
    </row>
    <row r="435" spans="2:2" x14ac:dyDescent="0.25">
      <c r="B435" s="55"/>
    </row>
  </sheetData>
  <mergeCells count="177">
    <mergeCell ref="D330:Q330"/>
    <mergeCell ref="A331:B331"/>
    <mergeCell ref="A296:Q296"/>
    <mergeCell ref="A297:B297"/>
    <mergeCell ref="A298:A299"/>
    <mergeCell ref="B298:B299"/>
    <mergeCell ref="C298:C299"/>
    <mergeCell ref="D298:Q298"/>
    <mergeCell ref="D288:Q288"/>
    <mergeCell ref="A289:B289"/>
    <mergeCell ref="A292:Q292"/>
    <mergeCell ref="A293:Q293"/>
    <mergeCell ref="A294:Q294"/>
    <mergeCell ref="A295:Q295"/>
    <mergeCell ref="A254:Q254"/>
    <mergeCell ref="A255:B255"/>
    <mergeCell ref="A256:A257"/>
    <mergeCell ref="B256:B257"/>
    <mergeCell ref="C256:C257"/>
    <mergeCell ref="D256:Q256"/>
    <mergeCell ref="D247:Q247"/>
    <mergeCell ref="A248:B248"/>
    <mergeCell ref="A250:Q250"/>
    <mergeCell ref="A251:Q251"/>
    <mergeCell ref="A252:Q252"/>
    <mergeCell ref="A253:Q253"/>
    <mergeCell ref="A224:Q224"/>
    <mergeCell ref="A225:Q225"/>
    <mergeCell ref="A226:Q226"/>
    <mergeCell ref="A227:Q227"/>
    <mergeCell ref="A228:Q228"/>
    <mergeCell ref="A230:A231"/>
    <mergeCell ref="B230:B231"/>
    <mergeCell ref="C230:C231"/>
    <mergeCell ref="D230:Q230"/>
    <mergeCell ref="A188:A189"/>
    <mergeCell ref="B188:B189"/>
    <mergeCell ref="C188:C189"/>
    <mergeCell ref="D188:Q188"/>
    <mergeCell ref="D218:Q218"/>
    <mergeCell ref="A219:B219"/>
    <mergeCell ref="A179:B179"/>
    <mergeCell ref="A182:Q182"/>
    <mergeCell ref="A183:Q183"/>
    <mergeCell ref="A184:Q184"/>
    <mergeCell ref="A185:Q185"/>
    <mergeCell ref="A186:Q186"/>
    <mergeCell ref="A150:Q150"/>
    <mergeCell ref="A151:Q151"/>
    <mergeCell ref="A152:Q152"/>
    <mergeCell ref="A153:Q153"/>
    <mergeCell ref="A155:A156"/>
    <mergeCell ref="B155:B156"/>
    <mergeCell ref="C155:C156"/>
    <mergeCell ref="D155:Q155"/>
    <mergeCell ref="A108:A109"/>
    <mergeCell ref="B108:B109"/>
    <mergeCell ref="C108:C109"/>
    <mergeCell ref="D108:Q108"/>
    <mergeCell ref="A146:B146"/>
    <mergeCell ref="A149:Q149"/>
    <mergeCell ref="D99:Q99"/>
    <mergeCell ref="A100:B100"/>
    <mergeCell ref="A103:Q103"/>
    <mergeCell ref="A104:Q104"/>
    <mergeCell ref="A105:Q105"/>
    <mergeCell ref="A106:Q106"/>
    <mergeCell ref="A75:Q75"/>
    <mergeCell ref="A76:Q76"/>
    <mergeCell ref="A77:Q77"/>
    <mergeCell ref="A78:Q78"/>
    <mergeCell ref="A79:Q79"/>
    <mergeCell ref="A81:A82"/>
    <mergeCell ref="B81:B82"/>
    <mergeCell ref="C81:C82"/>
    <mergeCell ref="D81:Q81"/>
    <mergeCell ref="A37:A38"/>
    <mergeCell ref="B37:B38"/>
    <mergeCell ref="C37:C38"/>
    <mergeCell ref="D37:Q37"/>
    <mergeCell ref="D71:Q71"/>
    <mergeCell ref="A72:B72"/>
    <mergeCell ref="A27:B27"/>
    <mergeCell ref="A30:Q30"/>
    <mergeCell ref="A31:Q31"/>
    <mergeCell ref="A32:Q32"/>
    <mergeCell ref="A34:Q34"/>
    <mergeCell ref="A35:Q35"/>
    <mergeCell ref="A25:A26"/>
    <mergeCell ref="B25:B26"/>
    <mergeCell ref="C25:C26"/>
    <mergeCell ref="D25:Q26"/>
    <mergeCell ref="I21:I22"/>
    <mergeCell ref="P21:P22"/>
    <mergeCell ref="Q21:Q22"/>
    <mergeCell ref="A23:A24"/>
    <mergeCell ref="B23:B24"/>
    <mergeCell ref="C23:C24"/>
    <mergeCell ref="D23:D24"/>
    <mergeCell ref="G23:G24"/>
    <mergeCell ref="H23:H24"/>
    <mergeCell ref="I23:I24"/>
    <mergeCell ref="P19:P20"/>
    <mergeCell ref="Q19:Q20"/>
    <mergeCell ref="A21:A22"/>
    <mergeCell ref="B21:B22"/>
    <mergeCell ref="C21:C22"/>
    <mergeCell ref="D21:D22"/>
    <mergeCell ref="G21:G22"/>
    <mergeCell ref="H21:H22"/>
    <mergeCell ref="P23:P24"/>
    <mergeCell ref="Q23:Q24"/>
    <mergeCell ref="A19:A20"/>
    <mergeCell ref="B19:B20"/>
    <mergeCell ref="C19:C20"/>
    <mergeCell ref="D19:D20"/>
    <mergeCell ref="G19:G20"/>
    <mergeCell ref="G12:G13"/>
    <mergeCell ref="H12:H13"/>
    <mergeCell ref="I12:I13"/>
    <mergeCell ref="J12:J13"/>
    <mergeCell ref="A12:A13"/>
    <mergeCell ref="B12:B13"/>
    <mergeCell ref="C12:C13"/>
    <mergeCell ref="D12:D13"/>
    <mergeCell ref="E12:E13"/>
    <mergeCell ref="F12:F13"/>
    <mergeCell ref="H19:H20"/>
    <mergeCell ref="I19:I20"/>
    <mergeCell ref="P10:P11"/>
    <mergeCell ref="Q10:Q11"/>
    <mergeCell ref="F10:F11"/>
    <mergeCell ref="G10:G11"/>
    <mergeCell ref="H10:H11"/>
    <mergeCell ref="I10:I11"/>
    <mergeCell ref="J10:J11"/>
    <mergeCell ref="K10:K11"/>
    <mergeCell ref="M12:M13"/>
    <mergeCell ref="N12:N13"/>
    <mergeCell ref="O12:O13"/>
    <mergeCell ref="P12:P13"/>
    <mergeCell ref="Q12:Q13"/>
    <mergeCell ref="K12:K13"/>
    <mergeCell ref="L12:L13"/>
    <mergeCell ref="B8:B9"/>
    <mergeCell ref="C8:C9"/>
    <mergeCell ref="D8:D9"/>
    <mergeCell ref="E8:E9"/>
    <mergeCell ref="F8:F9"/>
    <mergeCell ref="L10:L11"/>
    <mergeCell ref="M10:M11"/>
    <mergeCell ref="N10:N11"/>
    <mergeCell ref="O10:O11"/>
    <mergeCell ref="A1:Q1"/>
    <mergeCell ref="A2:Q2"/>
    <mergeCell ref="A3:Q3"/>
    <mergeCell ref="A4:Q4"/>
    <mergeCell ref="A6:B7"/>
    <mergeCell ref="C6:C7"/>
    <mergeCell ref="A33:Q33"/>
    <mergeCell ref="M8:M9"/>
    <mergeCell ref="N8:N9"/>
    <mergeCell ref="O8:O9"/>
    <mergeCell ref="P8:P9"/>
    <mergeCell ref="Q8:Q9"/>
    <mergeCell ref="A10:A11"/>
    <mergeCell ref="B10:B11"/>
    <mergeCell ref="C10:C11"/>
    <mergeCell ref="D10:D11"/>
    <mergeCell ref="E10:E11"/>
    <mergeCell ref="G8:G9"/>
    <mergeCell ref="H8:H9"/>
    <mergeCell ref="I8:I9"/>
    <mergeCell ref="J8:J9"/>
    <mergeCell ref="K8:K9"/>
    <mergeCell ref="L8:L9"/>
    <mergeCell ref="A8:A9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E14" sqref="E14"/>
    </sheetView>
  </sheetViews>
  <sheetFormatPr baseColWidth="10" defaultRowHeight="15" x14ac:dyDescent="0.25"/>
  <cols>
    <col min="1" max="1" width="70.85546875" customWidth="1"/>
    <col min="2" max="2" width="29" customWidth="1"/>
  </cols>
  <sheetData>
    <row r="2" spans="1:2" ht="15.75" x14ac:dyDescent="0.25">
      <c r="A2" s="215" t="s">
        <v>0</v>
      </c>
      <c r="B2" s="215"/>
    </row>
    <row r="3" spans="1:2" ht="15.75" x14ac:dyDescent="0.25">
      <c r="A3" s="215" t="s">
        <v>1</v>
      </c>
      <c r="B3" s="215"/>
    </row>
    <row r="4" spans="1:2" ht="15.75" x14ac:dyDescent="0.25">
      <c r="A4" s="215" t="s">
        <v>363</v>
      </c>
      <c r="B4" s="215"/>
    </row>
    <row r="5" spans="1:2" x14ac:dyDescent="0.25">
      <c r="B5" s="124"/>
    </row>
    <row r="6" spans="1:2" x14ac:dyDescent="0.25">
      <c r="B6" s="124"/>
    </row>
    <row r="7" spans="1:2" ht="22.5" customHeight="1" x14ac:dyDescent="0.25">
      <c r="A7" s="125" t="s">
        <v>364</v>
      </c>
      <c r="B7" s="125" t="s">
        <v>10</v>
      </c>
    </row>
    <row r="8" spans="1:2" ht="30" x14ac:dyDescent="0.25">
      <c r="A8" s="112" t="s">
        <v>29</v>
      </c>
      <c r="B8" s="12" t="s">
        <v>365</v>
      </c>
    </row>
    <row r="9" spans="1:2" ht="45" x14ac:dyDescent="0.25">
      <c r="A9" s="44" t="s">
        <v>64</v>
      </c>
      <c r="B9" s="12" t="s">
        <v>365</v>
      </c>
    </row>
    <row r="10" spans="1:2" ht="30" x14ac:dyDescent="0.25">
      <c r="A10" s="111" t="s">
        <v>77</v>
      </c>
      <c r="B10" s="111" t="s">
        <v>70</v>
      </c>
    </row>
    <row r="11" spans="1:2" ht="30" x14ac:dyDescent="0.25">
      <c r="A11" s="111" t="s">
        <v>69</v>
      </c>
      <c r="B11" s="111" t="s">
        <v>70</v>
      </c>
    </row>
    <row r="12" spans="1:2" ht="30" x14ac:dyDescent="0.25">
      <c r="A12" s="111" t="s">
        <v>87</v>
      </c>
      <c r="B12" s="111" t="s">
        <v>86</v>
      </c>
    </row>
    <row r="13" spans="1:2" ht="30" x14ac:dyDescent="0.25">
      <c r="A13" s="111" t="s">
        <v>91</v>
      </c>
      <c r="B13" s="111" t="s">
        <v>92</v>
      </c>
    </row>
    <row r="14" spans="1:2" ht="45" x14ac:dyDescent="0.25">
      <c r="A14" s="111" t="s">
        <v>96</v>
      </c>
      <c r="B14" s="111" t="s">
        <v>92</v>
      </c>
    </row>
    <row r="15" spans="1:2" ht="30" x14ac:dyDescent="0.25">
      <c r="A15" s="44" t="s">
        <v>102</v>
      </c>
      <c r="B15" s="111" t="s">
        <v>103</v>
      </c>
    </row>
    <row r="16" spans="1:2" ht="30" x14ac:dyDescent="0.25">
      <c r="A16" s="44" t="s">
        <v>126</v>
      </c>
      <c r="B16" s="113" t="s">
        <v>107</v>
      </c>
    </row>
    <row r="17" spans="1:2" ht="30" x14ac:dyDescent="0.25">
      <c r="A17" s="111" t="s">
        <v>145</v>
      </c>
      <c r="B17" s="111" t="s">
        <v>188</v>
      </c>
    </row>
    <row r="18" spans="1:2" ht="30" x14ac:dyDescent="0.25">
      <c r="A18" s="111" t="s">
        <v>155</v>
      </c>
      <c r="B18" s="83" t="s">
        <v>366</v>
      </c>
    </row>
    <row r="19" spans="1:2" ht="30" x14ac:dyDescent="0.25">
      <c r="A19" s="111" t="s">
        <v>158</v>
      </c>
      <c r="B19" s="83" t="s">
        <v>366</v>
      </c>
    </row>
    <row r="20" spans="1:2" ht="45" x14ac:dyDescent="0.25">
      <c r="A20" s="113" t="s">
        <v>179</v>
      </c>
      <c r="B20" s="83" t="s">
        <v>367</v>
      </c>
    </row>
    <row r="21" spans="1:2" ht="30" x14ac:dyDescent="0.25">
      <c r="A21" s="41" t="s">
        <v>182</v>
      </c>
      <c r="B21" s="83" t="s">
        <v>367</v>
      </c>
    </row>
    <row r="22" spans="1:2" ht="45" x14ac:dyDescent="0.25">
      <c r="A22" s="41" t="s">
        <v>184</v>
      </c>
      <c r="B22" s="83" t="s">
        <v>367</v>
      </c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DETALLE</vt:lpstr>
      <vt:lpstr>TABLA SEG.Y EVAL.</vt:lpstr>
      <vt:lpstr>INDICADORES NO ALCANZADOS 100%</vt:lpstr>
      <vt:lpstr>DETALLE!Títulos_a_imprimir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J_Fernandez</dc:creator>
  <cp:lastModifiedBy>Jackelin Fernandez</cp:lastModifiedBy>
  <cp:lastPrinted>2013-02-01T16:02:50Z</cp:lastPrinted>
  <dcterms:created xsi:type="dcterms:W3CDTF">2013-01-31T22:16:46Z</dcterms:created>
  <dcterms:modified xsi:type="dcterms:W3CDTF">2017-04-17T16:34:45Z</dcterms:modified>
</cp:coreProperties>
</file>