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0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6\Trabajos varios\Indice de Transparencia\4.2.5 Modificaciones presupuestarias\"/>
    </mc:Choice>
  </mc:AlternateContent>
  <xr:revisionPtr revIDLastSave="0" documentId="13_ncr:9_{23E77857-110A-4908-97E8-849723B9BE38}" xr6:coauthVersionLast="47" xr6:coauthVersionMax="47" xr10:uidLastSave="{00000000-0000-0000-0000-000000000000}"/>
  <bookViews>
    <workbookView xWindow="-28905" yWindow="-12270" windowWidth="14610" windowHeight="15585" activeTab="1" xr2:uid="{2DF8C466-F532-469F-80D1-829FE3FAC2AA}"/>
  </bookViews>
  <sheets>
    <sheet name="DISMINUCIONES" sheetId="8" r:id="rId1"/>
    <sheet name="AUMENTOS" sheetId="10" r:id="rId2"/>
  </sheets>
  <definedNames>
    <definedName name="_xlnm._FilterDatabase" localSheetId="1" hidden="1">AUMENTOS!$A$6:$B$62</definedName>
    <definedName name="_xlnm._FilterDatabase" localSheetId="0" hidden="1">DISMINUCIONES!$A$6:$B$186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4" i="8" l="1"/>
  <c r="C114" i="8"/>
  <c r="C204" i="8"/>
  <c r="C28" i="10"/>
  <c r="C65" i="10"/>
  <c r="C67" i="10"/>
  <c r="C69" i="10" s="1"/>
  <c r="C47" i="10"/>
  <c r="C51" i="10" s="1"/>
  <c r="C30" i="10"/>
  <c r="C9" i="10"/>
  <c r="C16" i="8"/>
  <c r="C20" i="8"/>
  <c r="C9" i="8"/>
  <c r="C195" i="8"/>
  <c r="C194" i="8"/>
  <c r="C189" i="8"/>
  <c r="C187" i="8"/>
  <c r="C186" i="8"/>
  <c r="C201" i="8"/>
  <c r="C192" i="8"/>
  <c r="C197" i="8"/>
  <c r="C184" i="8"/>
  <c r="C169" i="8"/>
  <c r="C146" i="8"/>
  <c r="C149" i="8"/>
  <c r="C137" i="8"/>
  <c r="C144" i="8" s="1"/>
  <c r="C119" i="8"/>
  <c r="C122" i="8"/>
  <c r="C123" i="8"/>
  <c r="C124" i="8"/>
  <c r="C100" i="8"/>
  <c r="C101" i="8"/>
  <c r="C111" i="8"/>
  <c r="C109" i="8"/>
  <c r="C107" i="8"/>
  <c r="C96" i="8"/>
  <c r="C71" i="8"/>
  <c r="C81" i="8"/>
  <c r="C76" i="8"/>
  <c r="C72" i="8"/>
  <c r="C83" i="8"/>
  <c r="C77" i="8"/>
  <c r="C75" i="8"/>
  <c r="C68" i="8"/>
  <c r="C66" i="8"/>
  <c r="C62" i="8"/>
  <c r="D62" i="8" s="1"/>
  <c r="C10" i="8"/>
  <c r="C8" i="8"/>
  <c r="C23" i="8"/>
  <c r="C37" i="8"/>
  <c r="C30" i="8"/>
  <c r="C28" i="8"/>
  <c r="C27" i="8"/>
  <c r="C32" i="8"/>
  <c r="C15" i="8"/>
  <c r="C33" i="8"/>
  <c r="C25" i="8"/>
  <c r="C17" i="8"/>
  <c r="C11" i="8"/>
  <c r="C22" i="8"/>
  <c r="C40" i="8" l="1"/>
  <c r="C153" i="8"/>
  <c r="C128" i="8"/>
  <c r="C88" i="8"/>
  <c r="C32" i="10" l="1"/>
  <c r="C38" i="10"/>
  <c r="C35" i="10"/>
  <c r="C205" i="8"/>
  <c r="C15" i="10" l="1"/>
  <c r="C70" i="10" s="1"/>
</calcChain>
</file>

<file path=xl/sharedStrings.xml><?xml version="1.0" encoding="utf-8"?>
<sst xmlns="http://purl.oclc.org/ooxml/spreadsheetml/main" count="498" uniqueCount="178">
  <si>
    <t>CTA. PRESUPUESTO</t>
  </si>
  <si>
    <t>DETALLE DE CUENTA</t>
  </si>
  <si>
    <t>MUNICIPALIDAD DE HEREDIA</t>
  </si>
  <si>
    <t>Monto</t>
  </si>
  <si>
    <t>TOTAL EJECUTADO</t>
  </si>
  <si>
    <t>MODIFICACIÓN  PRESUPUESTARIA</t>
  </si>
  <si>
    <t xml:space="preserve">TOTAL ADMINISTRACIÓN GENERAL </t>
  </si>
  <si>
    <t>TOTAL SERVICIO SOCIALES Y COMPLEMENTARIOS</t>
  </si>
  <si>
    <t>Servicios de ingeniería</t>
  </si>
  <si>
    <t>Bienes intangibles</t>
  </si>
  <si>
    <t>TOTAL GESTION Y CONTROL URBANO</t>
  </si>
  <si>
    <t xml:space="preserve">TOTAL ESTACIONAMIENTO AUTORIZADO </t>
  </si>
  <si>
    <t xml:space="preserve">TOTAL EDUCATIVOS, CULTURALES, DEPORTIVOS Y RECREATIVOS </t>
  </si>
  <si>
    <t>TOTAL CEMENTERIO</t>
  </si>
  <si>
    <t>1.04.03</t>
  </si>
  <si>
    <t>1.07.01</t>
  </si>
  <si>
    <t>Actividades de capacitación</t>
  </si>
  <si>
    <t xml:space="preserve">TOTAL BIENESTAR ANIMAL </t>
  </si>
  <si>
    <t>2.04.01</t>
  </si>
  <si>
    <t>Herramientas e instrumentos</t>
  </si>
  <si>
    <t>2.01.01</t>
  </si>
  <si>
    <t>1.04.99</t>
  </si>
  <si>
    <t>1.08.01</t>
  </si>
  <si>
    <t>5.01.03</t>
  </si>
  <si>
    <t>5.01.06</t>
  </si>
  <si>
    <t>5.01.99</t>
  </si>
  <si>
    <t>Otros servicios de gestión y apoyo</t>
  </si>
  <si>
    <t>Equipo de comunicación</t>
  </si>
  <si>
    <t>Equipo sanitario, de laboratorio e investigación</t>
  </si>
  <si>
    <t>Maquinaria, equipo y mobiliario diverso</t>
  </si>
  <si>
    <t>1.03.02</t>
  </si>
  <si>
    <t>1.04.06</t>
  </si>
  <si>
    <t>Servicios generales</t>
  </si>
  <si>
    <t>Publicidad y propaganda</t>
  </si>
  <si>
    <t>1.04.02</t>
  </si>
  <si>
    <t>Servicios jurídicos</t>
  </si>
  <si>
    <t>1.08.07</t>
  </si>
  <si>
    <t>2.02.03</t>
  </si>
  <si>
    <t>5.01.05</t>
  </si>
  <si>
    <t>Mantenimiento y reparación de equipo y mobiliario de oficina</t>
  </si>
  <si>
    <t>Combustibles y lubricantes</t>
  </si>
  <si>
    <t>Alimentos y bebidas</t>
  </si>
  <si>
    <t>1.07.02</t>
  </si>
  <si>
    <t>2.01.99</t>
  </si>
  <si>
    <t>2.03.04</t>
  </si>
  <si>
    <t>Actividades protocolarias y sociales</t>
  </si>
  <si>
    <t>Materiales y productos eléctricos, telefónicos y de cómputo</t>
  </si>
  <si>
    <t>1.01.02</t>
  </si>
  <si>
    <t>Alquiler de maquinaria, equipo y mobiliario</t>
  </si>
  <si>
    <t>1.03.01</t>
  </si>
  <si>
    <t>Información</t>
  </si>
  <si>
    <t>2.01.02</t>
  </si>
  <si>
    <t>2.99.06</t>
  </si>
  <si>
    <t>Productos farmacéuticos y medicinales</t>
  </si>
  <si>
    <t>Útiles y materiales de resguardo y seguridad</t>
  </si>
  <si>
    <t xml:space="preserve">TOTAL MERCADOS, PLAZAS Y FERIAS </t>
  </si>
  <si>
    <t>1.05.04</t>
  </si>
  <si>
    <t>Viáticos en el exterior</t>
  </si>
  <si>
    <t>2.99.07</t>
  </si>
  <si>
    <t>2.99.99</t>
  </si>
  <si>
    <t>Otros productos químicos</t>
  </si>
  <si>
    <t>Útiles y materiales de cocina y comedor</t>
  </si>
  <si>
    <t>Otros útiles, materiales y suministros</t>
  </si>
  <si>
    <t>Maquinaria y equipo diverso</t>
  </si>
  <si>
    <t>5.01.04</t>
  </si>
  <si>
    <t>Equipo y mobiliario de oficina</t>
  </si>
  <si>
    <t>5.99.03</t>
  </si>
  <si>
    <t>1.04.05</t>
  </si>
  <si>
    <t>Servicios de desarrollo de sistemas informáticos</t>
  </si>
  <si>
    <t>1.08.99</t>
  </si>
  <si>
    <t>Mantenimiento y reparación de otros equipos</t>
  </si>
  <si>
    <t>2.04.02</t>
  </si>
  <si>
    <t>Repuestos y accesorios</t>
  </si>
  <si>
    <t>2.03.01</t>
  </si>
  <si>
    <t>Materiales y productos metálicos</t>
  </si>
  <si>
    <t>2.01.04</t>
  </si>
  <si>
    <t>5.01.07</t>
  </si>
  <si>
    <t>Tintas, pinturas y diluyentes</t>
  </si>
  <si>
    <t>Equipo y mobiliario educacional, deportivo y recreativo</t>
  </si>
  <si>
    <t>0.02.01</t>
  </si>
  <si>
    <t>0.04.01</t>
  </si>
  <si>
    <t xml:space="preserve">Contribución Patronal al Seguro de Salud de la Caja Costarricense de Seguro Social. </t>
  </si>
  <si>
    <t>0.04.05</t>
  </si>
  <si>
    <t xml:space="preserve">Contribución Patronal al Banco Popular y de Desarrollo Comunal. </t>
  </si>
  <si>
    <t>0.05.01</t>
  </si>
  <si>
    <t xml:space="preserve">Contribución Patronal al Seguro de Pensiones de la Caja Costarricense de Seguro Social. </t>
  </si>
  <si>
    <t>0.05.02</t>
  </si>
  <si>
    <t xml:space="preserve">Aporte Patronal al Régimen Obligatorio de Pensiones Complementarias. </t>
  </si>
  <si>
    <t>0.05.03</t>
  </si>
  <si>
    <t xml:space="preserve">Aporte Patronal al Fondo de Capitalización Laboral. </t>
  </si>
  <si>
    <t>0.03.03</t>
  </si>
  <si>
    <t xml:space="preserve">Decimotercer mes. </t>
  </si>
  <si>
    <t>1.03.03</t>
  </si>
  <si>
    <t>Impresión, encuadernación y otros</t>
  </si>
  <si>
    <t>1.08.05</t>
  </si>
  <si>
    <t>Mantenimiento y reparación de equipo de transporte</t>
  </si>
  <si>
    <t>1.02.01</t>
  </si>
  <si>
    <t>Servicio de agua y alcantarillado</t>
  </si>
  <si>
    <t>5.01.01</t>
  </si>
  <si>
    <t>2.99.04</t>
  </si>
  <si>
    <t>Textiles y vestuario</t>
  </si>
  <si>
    <t>Maquinaria y equipo para la producción</t>
  </si>
  <si>
    <t>1.04.01</t>
  </si>
  <si>
    <t>Servicios en ciencias de la salud</t>
  </si>
  <si>
    <t>1.04.04</t>
  </si>
  <si>
    <t>Servicios en ciencias económicas y sociales</t>
  </si>
  <si>
    <t>1.02.02</t>
  </si>
  <si>
    <t xml:space="preserve"> ADMINISTRACIÓN GENERAL</t>
  </si>
  <si>
    <t xml:space="preserve"> EDUCATIVOS, CULTURALES, DEPORTIVOS Y RECREATIVOS </t>
  </si>
  <si>
    <t xml:space="preserve"> PROTECCION DEL MEDIO AMBIENTE </t>
  </si>
  <si>
    <t xml:space="preserve"> SERVICIO SOCIALES Y COMPLEMENTARIOS</t>
  </si>
  <si>
    <t>ADMINISTRACIÓN GENERAL</t>
  </si>
  <si>
    <t xml:space="preserve"> CEMENTERIO </t>
  </si>
  <si>
    <t>ESTACIONAMIENTO AUTORIZADO</t>
  </si>
  <si>
    <t xml:space="preserve">  MERCADOS, PLAZAS Y FERIAS </t>
  </si>
  <si>
    <t xml:space="preserve">PROTECCION DEL MEDIO AMBIENTE </t>
  </si>
  <si>
    <t>03-2026</t>
  </si>
  <si>
    <t xml:space="preserve">Impresión, encuadernación y otros. </t>
  </si>
  <si>
    <t>Equipo y programas de  cómputo</t>
  </si>
  <si>
    <t>6.01.03</t>
  </si>
  <si>
    <t>Transferencias corrientes a Instituciones Descentralizadas no Empresariales</t>
  </si>
  <si>
    <t>Mantenimiento de edificios y locales</t>
  </si>
  <si>
    <t>2.03.05</t>
  </si>
  <si>
    <t>Materiales y productos de vidrio</t>
  </si>
  <si>
    <t>2.99.01</t>
  </si>
  <si>
    <t>Útiles y materiales de oficina y cómputo</t>
  </si>
  <si>
    <t>2.02.02</t>
  </si>
  <si>
    <t>Productos agroforestales</t>
  </si>
  <si>
    <t>2.03.02</t>
  </si>
  <si>
    <t>2.03.03</t>
  </si>
  <si>
    <t>Materiales y productos minerales y asfálticos</t>
  </si>
  <si>
    <t>Madera y sus derivados</t>
  </si>
  <si>
    <t>2.99.03</t>
  </si>
  <si>
    <t>Productos de papel, cartón e impresos</t>
  </si>
  <si>
    <t>Útiles y materiales de cocina y comedo</t>
  </si>
  <si>
    <t>5.02.99</t>
  </si>
  <si>
    <t>Otras construcciones adiciones y mejoras</t>
  </si>
  <si>
    <t>Mantenimiento y reparación de otros equipos.</t>
  </si>
  <si>
    <t>2.99.05</t>
  </si>
  <si>
    <t>Útiles y materiales de limpieza</t>
  </si>
  <si>
    <t>1.03.06</t>
  </si>
  <si>
    <t>Comisiones y gastos por servicios financieros y comerciales</t>
  </si>
  <si>
    <t>1.03.07</t>
  </si>
  <si>
    <t>Servicios de transferencia electrónica de información</t>
  </si>
  <si>
    <t xml:space="preserve">Tintas, pinturas y diluyentes </t>
  </si>
  <si>
    <t>GESTION Y CONTROL URBANO</t>
  </si>
  <si>
    <t>2.03.06</t>
  </si>
  <si>
    <t>Materiales y productos de plástico</t>
  </si>
  <si>
    <t>2.02.04</t>
  </si>
  <si>
    <t>Alimentos para animales</t>
  </si>
  <si>
    <t xml:space="preserve">TOTAL PROTECCION DEL MEDIO AMBIENTE </t>
  </si>
  <si>
    <t>1.05.01</t>
  </si>
  <si>
    <t>Transporte dentro del país</t>
  </si>
  <si>
    <t xml:space="preserve">Actividades protocolarias y sociales </t>
  </si>
  <si>
    <t xml:space="preserve"> SEGURIDAD VIAL</t>
  </si>
  <si>
    <t>TOTAL SEGURIDAD VIAL</t>
  </si>
  <si>
    <t xml:space="preserve">Servicios generales </t>
  </si>
  <si>
    <t>Servicios médicos y de laboratorio</t>
  </si>
  <si>
    <t>0.01.05</t>
  </si>
  <si>
    <t>Suplencias</t>
  </si>
  <si>
    <t>5.99.02</t>
  </si>
  <si>
    <t>Maquinaria, equipo y mobiliario diverso.</t>
  </si>
  <si>
    <t>Tiempo Extraordinario</t>
  </si>
  <si>
    <t>Transporte dentro del país.</t>
  </si>
  <si>
    <t xml:space="preserve">Suplencias </t>
  </si>
  <si>
    <t>7.03.01</t>
  </si>
  <si>
    <t>Transferencias de capital a asociaciones.</t>
  </si>
  <si>
    <t>PROYECTOS DE INVERSION COMUNAL</t>
  </si>
  <si>
    <t xml:space="preserve">Otras construcciones, adiciones y mejoras. </t>
  </si>
  <si>
    <t>6.06.01</t>
  </si>
  <si>
    <t>Indemnizaciones</t>
  </si>
  <si>
    <t>7.01.03</t>
  </si>
  <si>
    <t>Transferencias de capital a Instituciones Descentralizadas no Empresariales</t>
  </si>
  <si>
    <t>Servicio de Energía Eléctrica</t>
  </si>
  <si>
    <t>TOTAL MANTENIMIENTO DE ACERAS, CAMINOS Y CALLES</t>
  </si>
  <si>
    <t>MANTENIMIENTO DE ACERAS, CAMINOS Y CALLES</t>
  </si>
  <si>
    <t>SEGURIDAD Y VIGILANCIA CANTONAL</t>
  </si>
  <si>
    <t>TOTAL SEGURIDAD Y VIGILANCIA CANTONAL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</si>
</sst>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</cellStyleXfs>
  <cellXfs count="9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7" fillId="5" borderId="0" xfId="3" applyNumberFormat="1" applyFont="1" applyFill="1" applyAlignment="1">
      <alignment horizontal="center" vertical="center"/>
    </xf>
    <xf numFmtId="165" fontId="7" fillId="5" borderId="0" xfId="3" applyNumberFormat="1" applyFont="1" applyFill="1" applyAlignment="1">
      <alignment vertical="center"/>
    </xf>
    <xf numFmtId="49" fontId="7" fillId="5" borderId="0" xfId="3" applyNumberFormat="1" applyFont="1" applyFill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5" borderId="0" xfId="0" applyFont="1" applyFill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164" fontId="0" fillId="5" borderId="0" xfId="1" applyFont="1" applyFill="1" applyAlignment="1">
      <alignment vertical="center"/>
    </xf>
    <xf numFmtId="164" fontId="0" fillId="5" borderId="0" xfId="1" applyFont="1" applyFill="1" applyAlignment="1">
      <alignment horizontal="center"/>
    </xf>
    <xf numFmtId="164" fontId="0" fillId="5" borderId="0" xfId="1" applyFont="1" applyFill="1" applyAlignment="1">
      <alignment horizontal="center" vertical="center"/>
    </xf>
    <xf numFmtId="3" fontId="7" fillId="5" borderId="0" xfId="3" applyNumberFormat="1" applyFont="1" applyFill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 applyProtection="1">
      <alignment horizontal="center" vertical="center" wrapText="1"/>
      <protection hidden="1"/>
    </xf>
    <xf numFmtId="3" fontId="4" fillId="0" borderId="6" xfId="1" applyNumberFormat="1" applyFont="1" applyFill="1" applyBorder="1" applyAlignment="1" applyProtection="1">
      <alignment horizontal="center" vertical="center" wrapText="1"/>
      <protection hidden="1"/>
    </xf>
    <xf numFmtId="3" fontId="3" fillId="6" borderId="6" xfId="0" applyNumberFormat="1" applyFont="1" applyFill="1" applyBorder="1" applyAlignment="1">
      <alignment vertical="center"/>
    </xf>
    <xf numFmtId="3" fontId="4" fillId="5" borderId="1" xfId="1" applyNumberFormat="1" applyFont="1" applyFill="1" applyBorder="1" applyAlignment="1" applyProtection="1">
      <alignment horizontal="center" vertical="center" wrapText="1"/>
      <protection hidden="1"/>
    </xf>
    <xf numFmtId="3" fontId="3" fillId="6" borderId="1" xfId="0" applyNumberFormat="1" applyFont="1" applyFill="1" applyBorder="1" applyAlignment="1">
      <alignment vertical="center"/>
    </xf>
    <xf numFmtId="3" fontId="3" fillId="6" borderId="1" xfId="0" applyNumberFormat="1" applyFont="1" applyFill="1" applyBorder="1" applyAlignment="1">
      <alignment horizontal="center" vertical="center"/>
    </xf>
    <xf numFmtId="3" fontId="5" fillId="5" borderId="8" xfId="0" applyNumberFormat="1" applyFont="1" applyFill="1" applyBorder="1" applyAlignment="1">
      <alignment horizontal="center" vertical="center"/>
    </xf>
    <xf numFmtId="3" fontId="7" fillId="5" borderId="8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0" fillId="5" borderId="0" xfId="0" applyNumberFormat="1" applyFill="1"/>
    <xf numFmtId="0" fontId="0" fillId="0" borderId="0" xfId="0" applyAlignment="1">
      <alignment vertical="center"/>
    </xf>
    <xf numFmtId="43" fontId="0" fillId="5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165" fontId="5" fillId="5" borderId="0" xfId="3" applyNumberFormat="1" applyFont="1" applyFill="1" applyAlignment="1">
      <alignment horizontal="center" vertical="center"/>
    </xf>
    <xf numFmtId="164" fontId="5" fillId="5" borderId="0" xfId="1" applyFont="1" applyFill="1" applyAlignment="1">
      <alignment vertical="center"/>
    </xf>
    <xf numFmtId="165" fontId="5" fillId="5" borderId="0" xfId="3" applyNumberFormat="1" applyFont="1" applyFill="1" applyAlignment="1">
      <alignment vertical="center"/>
    </xf>
    <xf numFmtId="49" fontId="5" fillId="5" borderId="0" xfId="3" applyNumberFormat="1" applyFont="1" applyFill="1" applyAlignment="1">
      <alignment horizontal="center" vertical="center"/>
    </xf>
    <xf numFmtId="3" fontId="5" fillId="5" borderId="0" xfId="3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3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5" borderId="1" xfId="0" applyFont="1" applyFill="1" applyBorder="1" applyAlignment="1" applyProtection="1">
      <alignment horizontal="center" vertical="center" wrapText="1"/>
      <protection hidden="1"/>
    </xf>
    <xf numFmtId="3" fontId="12" fillId="5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3" fontId="11" fillId="6" borderId="6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3" fontId="12" fillId="0" borderId="6" xfId="1" applyNumberFormat="1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3" fontId="12" fillId="0" borderId="1" xfId="1" applyNumberFormat="1" applyFont="1" applyBorder="1" applyAlignment="1" applyProtection="1">
      <alignment horizontal="center" vertical="center"/>
      <protection locked="0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3" fontId="11" fillId="6" borderId="1" xfId="0" applyNumberFormat="1" applyFont="1" applyFill="1" applyBorder="1" applyAlignment="1">
      <alignment horizontal="center" vertical="center"/>
    </xf>
    <xf numFmtId="3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>
      <alignment horizontal="center" vertical="center" wrapText="1"/>
    </xf>
    <xf numFmtId="4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4" fontId="9" fillId="5" borderId="0" xfId="0" applyNumberFormat="1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65" fontId="5" fillId="5" borderId="0" xfId="3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165" fontId="7" fillId="5" borderId="0" xfId="3" applyNumberFormat="1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838200</xdr:colOff>
      <xdr:row>2</xdr:row>
      <xdr:rowOff>15241</xdr:rowOff>
    </xdr:from>
    <xdr:to>
      <xdr:col>1</xdr:col>
      <xdr:colOff>857250</xdr:colOff>
      <xdr:row>4</xdr:row>
      <xdr:rowOff>148591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38200" y="381001"/>
          <a:ext cx="1264920" cy="72771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838200</xdr:colOff>
      <xdr:row>2</xdr:row>
      <xdr:rowOff>15241</xdr:rowOff>
    </xdr:from>
    <xdr:to>
      <xdr:col>1</xdr:col>
      <xdr:colOff>853440</xdr:colOff>
      <xdr:row>4</xdr:row>
      <xdr:rowOff>148591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4AF4B9-482B-40A0-A948-46E5C581BD86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38200" y="381001"/>
          <a:ext cx="1264920" cy="72771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374"/>
  <sheetViews>
    <sheetView zoomScale="115" zoomScaleNormal="115" workbookViewId="0">
      <pane ySplit="6" topLeftCell="A7" activePane="bottomLeft" state="frozen"/>
      <selection pane="bottomLeft" activeCell="B189" sqref="B189"/>
    </sheetView>
  </sheetViews>
  <sheetFormatPr baseColWidth="10" defaultColWidth="11.44140625" defaultRowHeight="14.4" x14ac:dyDescent="0.3"/>
  <cols>
    <col min="1" max="1" width="18.33203125" style="36" bestFit="1" customWidth="1"/>
    <col min="2" max="2" width="66.44140625" style="37" customWidth="1"/>
    <col min="3" max="3" width="20" style="38" customWidth="1"/>
    <col min="4" max="4" width="15.88671875" style="11" customWidth="1"/>
    <col min="5" max="5" width="16.109375" style="29" bestFit="1" customWidth="1"/>
    <col min="6" max="38" width="11.44140625" style="29"/>
    <col min="39" max="16384" width="11.44140625" style="33"/>
  </cols>
  <sheetData>
    <row r="1" spans="1:5" s="29" customFormat="1" x14ac:dyDescent="0.3">
      <c r="A1" s="26"/>
      <c r="B1" s="27"/>
      <c r="C1" s="28"/>
      <c r="D1" s="11"/>
    </row>
    <row r="2" spans="1:5" s="31" customFormat="1" x14ac:dyDescent="0.3">
      <c r="A2" s="30"/>
      <c r="C2" s="32"/>
      <c r="D2" s="12"/>
    </row>
    <row r="3" spans="1:5" s="31" customFormat="1" ht="22.5" customHeight="1" x14ac:dyDescent="0.3">
      <c r="A3" s="72" t="s">
        <v>2</v>
      </c>
      <c r="B3" s="72"/>
      <c r="C3" s="72"/>
      <c r="D3" s="40"/>
      <c r="E3" s="41"/>
    </row>
    <row r="4" spans="1:5" s="31" customFormat="1" ht="24.75" customHeight="1" x14ac:dyDescent="0.3">
      <c r="A4" s="72" t="s">
        <v>5</v>
      </c>
      <c r="B4" s="72"/>
      <c r="C4" s="72"/>
      <c r="D4" s="40"/>
      <c r="E4" s="41"/>
    </row>
    <row r="5" spans="1:5" s="31" customFormat="1" ht="24.75" customHeight="1" x14ac:dyDescent="0.3">
      <c r="A5" s="39"/>
      <c r="B5" s="42" t="s">
        <v>116</v>
      </c>
      <c r="C5" s="43"/>
      <c r="D5" s="40"/>
      <c r="E5" s="41"/>
    </row>
    <row r="6" spans="1:5" ht="27" customHeight="1" x14ac:dyDescent="0.3">
      <c r="A6" s="1" t="s">
        <v>0</v>
      </c>
      <c r="B6" s="2" t="s">
        <v>1</v>
      </c>
      <c r="C6" s="15" t="s">
        <v>3</v>
      </c>
    </row>
    <row r="7" spans="1:5" s="29" customFormat="1" ht="29.25" customHeight="1" x14ac:dyDescent="0.3">
      <c r="A7" s="75" t="s">
        <v>111</v>
      </c>
      <c r="B7" s="76"/>
      <c r="C7" s="77"/>
      <c r="D7" s="11"/>
    </row>
    <row r="8" spans="1:5" s="29" customFormat="1" ht="29.25" customHeight="1" x14ac:dyDescent="0.3">
      <c r="A8" s="7" t="s">
        <v>49</v>
      </c>
      <c r="B8" s="7" t="s">
        <v>50</v>
      </c>
      <c r="C8" s="16">
        <f>600000</f>
        <v>600000</v>
      </c>
      <c r="D8" s="11"/>
      <c r="E8" s="34"/>
    </row>
    <row r="9" spans="1:5" s="29" customFormat="1" ht="29.25" customHeight="1" x14ac:dyDescent="0.3">
      <c r="A9" s="7" t="s">
        <v>30</v>
      </c>
      <c r="B9" s="3" t="s">
        <v>33</v>
      </c>
      <c r="C9" s="16">
        <f>1000000+46250+84+983+216+1600000</f>
        <v>2647533</v>
      </c>
      <c r="D9" s="11"/>
      <c r="E9" s="34"/>
    </row>
    <row r="10" spans="1:5" s="29" customFormat="1" ht="29.25" customHeight="1" x14ac:dyDescent="0.3">
      <c r="A10" s="7" t="s">
        <v>92</v>
      </c>
      <c r="B10" s="3" t="s">
        <v>93</v>
      </c>
      <c r="C10" s="16">
        <f>370000+14818+2500000</f>
        <v>2884818</v>
      </c>
      <c r="D10" s="11"/>
      <c r="E10" s="34"/>
    </row>
    <row r="11" spans="1:5" s="29" customFormat="1" ht="29.25" customHeight="1" x14ac:dyDescent="0.3">
      <c r="A11" s="7" t="s">
        <v>34</v>
      </c>
      <c r="B11" s="7" t="s">
        <v>35</v>
      </c>
      <c r="C11" s="16">
        <f>1500000+5000000</f>
        <v>6500000</v>
      </c>
      <c r="D11" s="11"/>
      <c r="E11" s="34"/>
    </row>
    <row r="12" spans="1:5" s="29" customFormat="1" ht="29.25" customHeight="1" x14ac:dyDescent="0.3">
      <c r="A12" s="7" t="s">
        <v>104</v>
      </c>
      <c r="B12" s="7" t="s">
        <v>105</v>
      </c>
      <c r="C12" s="16">
        <v>500000</v>
      </c>
      <c r="D12" s="11"/>
      <c r="E12" s="34"/>
    </row>
    <row r="13" spans="1:5" s="29" customFormat="1" ht="29.25" customHeight="1" x14ac:dyDescent="0.3">
      <c r="A13" s="7" t="s">
        <v>67</v>
      </c>
      <c r="B13" s="8" t="s">
        <v>68</v>
      </c>
      <c r="C13" s="16">
        <v>2832272</v>
      </c>
      <c r="D13" s="11"/>
      <c r="E13" s="34"/>
    </row>
    <row r="14" spans="1:5" s="29" customFormat="1" ht="29.25" customHeight="1" x14ac:dyDescent="0.3">
      <c r="A14" s="7" t="s">
        <v>31</v>
      </c>
      <c r="B14" s="8" t="s">
        <v>32</v>
      </c>
      <c r="C14" s="16">
        <f>39067+300000+6186568+12711799.53</f>
        <v>19237434.530000001</v>
      </c>
      <c r="D14" s="11"/>
      <c r="E14" s="34"/>
    </row>
    <row r="15" spans="1:5" s="29" customFormat="1" ht="29.25" customHeight="1" x14ac:dyDescent="0.3">
      <c r="A15" s="7" t="s">
        <v>21</v>
      </c>
      <c r="B15" s="8" t="s">
        <v>26</v>
      </c>
      <c r="C15" s="16">
        <f>2000000+13802250+200000</f>
        <v>16002250</v>
      </c>
      <c r="D15" s="11"/>
      <c r="E15" s="34"/>
    </row>
    <row r="16" spans="1:5" s="29" customFormat="1" ht="29.25" customHeight="1" x14ac:dyDescent="0.3">
      <c r="A16" s="7" t="s">
        <v>56</v>
      </c>
      <c r="B16" s="8" t="s">
        <v>57</v>
      </c>
      <c r="C16" s="16">
        <f>2000000</f>
        <v>2000000</v>
      </c>
      <c r="D16" s="11"/>
      <c r="E16" s="34"/>
    </row>
    <row r="17" spans="1:5" s="29" customFormat="1" ht="29.25" customHeight="1" x14ac:dyDescent="0.3">
      <c r="A17" s="7" t="s">
        <v>42</v>
      </c>
      <c r="B17" s="8" t="s">
        <v>45</v>
      </c>
      <c r="C17" s="16">
        <f>2250000+2000000</f>
        <v>4250000</v>
      </c>
      <c r="D17" s="11"/>
      <c r="E17" s="34"/>
    </row>
    <row r="18" spans="1:5" s="29" customFormat="1" ht="29.25" customHeight="1" x14ac:dyDescent="0.3">
      <c r="A18" s="7" t="s">
        <v>22</v>
      </c>
      <c r="B18" s="8" t="s">
        <v>121</v>
      </c>
      <c r="C18" s="16">
        <v>11100000</v>
      </c>
      <c r="D18" s="11"/>
      <c r="E18" s="34"/>
    </row>
    <row r="19" spans="1:5" s="29" customFormat="1" ht="29.25" customHeight="1" x14ac:dyDescent="0.3">
      <c r="A19" s="7" t="s">
        <v>36</v>
      </c>
      <c r="B19" s="8" t="s">
        <v>39</v>
      </c>
      <c r="C19" s="16">
        <v>560000</v>
      </c>
      <c r="D19" s="11"/>
      <c r="E19" s="34"/>
    </row>
    <row r="20" spans="1:5" s="29" customFormat="1" ht="29.25" customHeight="1" x14ac:dyDescent="0.3">
      <c r="A20" s="7" t="s">
        <v>69</v>
      </c>
      <c r="B20" s="8" t="s">
        <v>70</v>
      </c>
      <c r="C20" s="16">
        <f>700000+5000+1000000</f>
        <v>1705000</v>
      </c>
      <c r="D20" s="11"/>
      <c r="E20" s="34"/>
    </row>
    <row r="21" spans="1:5" s="29" customFormat="1" ht="29.25" customHeight="1" x14ac:dyDescent="0.3">
      <c r="A21" s="8" t="s">
        <v>20</v>
      </c>
      <c r="B21" s="8" t="s">
        <v>40</v>
      </c>
      <c r="C21" s="16">
        <v>19800</v>
      </c>
      <c r="D21" s="11"/>
      <c r="E21" s="34"/>
    </row>
    <row r="22" spans="1:5" s="29" customFormat="1" ht="29.25" customHeight="1" x14ac:dyDescent="0.3">
      <c r="A22" s="8" t="s">
        <v>51</v>
      </c>
      <c r="B22" s="8" t="s">
        <v>53</v>
      </c>
      <c r="C22" s="16">
        <f>1355+11355</f>
        <v>12710</v>
      </c>
      <c r="D22" s="11"/>
      <c r="E22" s="34"/>
    </row>
    <row r="23" spans="1:5" s="29" customFormat="1" ht="29.25" customHeight="1" x14ac:dyDescent="0.3">
      <c r="A23" s="8" t="s">
        <v>75</v>
      </c>
      <c r="B23" s="8" t="s">
        <v>77</v>
      </c>
      <c r="C23" s="16">
        <f>700000+10000</f>
        <v>710000</v>
      </c>
      <c r="D23" s="11"/>
      <c r="E23" s="34"/>
    </row>
    <row r="24" spans="1:5" s="29" customFormat="1" ht="29.25" customHeight="1" x14ac:dyDescent="0.3">
      <c r="A24" s="7" t="s">
        <v>73</v>
      </c>
      <c r="B24" s="7" t="s">
        <v>74</v>
      </c>
      <c r="C24" s="16">
        <v>100000</v>
      </c>
      <c r="D24" s="11"/>
      <c r="E24" s="34"/>
    </row>
    <row r="25" spans="1:5" s="29" customFormat="1" ht="29.25" customHeight="1" x14ac:dyDescent="0.3">
      <c r="A25" s="7" t="s">
        <v>44</v>
      </c>
      <c r="B25" s="7" t="s">
        <v>46</v>
      </c>
      <c r="C25" s="16">
        <f>500000+50000</f>
        <v>550000</v>
      </c>
      <c r="D25" s="11"/>
      <c r="E25" s="34"/>
    </row>
    <row r="26" spans="1:5" s="29" customFormat="1" ht="29.25" customHeight="1" x14ac:dyDescent="0.3">
      <c r="A26" s="7" t="s">
        <v>122</v>
      </c>
      <c r="B26" s="7" t="s">
        <v>123</v>
      </c>
      <c r="C26" s="16">
        <v>150000</v>
      </c>
      <c r="D26" s="11"/>
      <c r="E26" s="34"/>
    </row>
    <row r="27" spans="1:5" s="29" customFormat="1" ht="29.25" customHeight="1" x14ac:dyDescent="0.3">
      <c r="A27" s="7" t="s">
        <v>18</v>
      </c>
      <c r="B27" s="7" t="s">
        <v>19</v>
      </c>
      <c r="C27" s="16">
        <f>100000+17637</f>
        <v>117637</v>
      </c>
      <c r="D27" s="11"/>
      <c r="E27" s="34"/>
    </row>
    <row r="28" spans="1:5" s="29" customFormat="1" ht="29.25" customHeight="1" x14ac:dyDescent="0.3">
      <c r="A28" s="7" t="s">
        <v>71</v>
      </c>
      <c r="B28" s="7" t="s">
        <v>72</v>
      </c>
      <c r="C28" s="16">
        <f>400000+300000+873847</f>
        <v>1573847</v>
      </c>
      <c r="D28" s="11"/>
      <c r="E28" s="34"/>
    </row>
    <row r="29" spans="1:5" s="29" customFormat="1" ht="29.25" customHeight="1" x14ac:dyDescent="0.3">
      <c r="A29" s="7" t="s">
        <v>124</v>
      </c>
      <c r="B29" s="7" t="s">
        <v>125</v>
      </c>
      <c r="C29" s="16">
        <v>203183</v>
      </c>
      <c r="D29" s="11"/>
      <c r="E29" s="34"/>
    </row>
    <row r="30" spans="1:5" s="29" customFormat="1" ht="29.25" customHeight="1" x14ac:dyDescent="0.3">
      <c r="A30" s="7" t="s">
        <v>99</v>
      </c>
      <c r="B30" s="7" t="s">
        <v>100</v>
      </c>
      <c r="C30" s="16">
        <f>500000+112300+525000</f>
        <v>1137300</v>
      </c>
      <c r="D30" s="11"/>
      <c r="E30" s="34"/>
    </row>
    <row r="31" spans="1:5" s="29" customFormat="1" ht="29.25" customHeight="1" x14ac:dyDescent="0.3">
      <c r="A31" s="7" t="s">
        <v>52</v>
      </c>
      <c r="B31" s="7" t="s">
        <v>54</v>
      </c>
      <c r="C31" s="16">
        <v>100000</v>
      </c>
      <c r="D31" s="11"/>
      <c r="E31" s="34"/>
    </row>
    <row r="32" spans="1:5" s="29" customFormat="1" ht="29.25" customHeight="1" x14ac:dyDescent="0.3">
      <c r="A32" s="7" t="s">
        <v>58</v>
      </c>
      <c r="B32" s="7" t="s">
        <v>61</v>
      </c>
      <c r="C32" s="16">
        <f>30000+221</f>
        <v>30221</v>
      </c>
      <c r="D32" s="11"/>
      <c r="E32" s="34"/>
    </row>
    <row r="33" spans="1:5" s="29" customFormat="1" ht="29.25" customHeight="1" x14ac:dyDescent="0.3">
      <c r="A33" s="7" t="s">
        <v>59</v>
      </c>
      <c r="B33" s="7" t="s">
        <v>62</v>
      </c>
      <c r="C33" s="16">
        <f>1500000+1480+150000</f>
        <v>1651480</v>
      </c>
      <c r="D33" s="11"/>
      <c r="E33" s="34"/>
    </row>
    <row r="34" spans="1:5" s="29" customFormat="1" ht="29.25" customHeight="1" x14ac:dyDescent="0.3">
      <c r="A34" s="7" t="s">
        <v>23</v>
      </c>
      <c r="B34" s="7" t="s">
        <v>27</v>
      </c>
      <c r="C34" s="17">
        <v>1500000</v>
      </c>
      <c r="D34" s="11"/>
      <c r="E34" s="34"/>
    </row>
    <row r="35" spans="1:5" s="29" customFormat="1" ht="29.25" customHeight="1" x14ac:dyDescent="0.3">
      <c r="A35" s="7" t="s">
        <v>64</v>
      </c>
      <c r="B35" s="7" t="s">
        <v>65</v>
      </c>
      <c r="C35" s="17">
        <v>140000</v>
      </c>
      <c r="D35" s="11"/>
      <c r="E35" s="34"/>
    </row>
    <row r="36" spans="1:5" s="29" customFormat="1" ht="29.25" customHeight="1" x14ac:dyDescent="0.3">
      <c r="A36" s="7" t="s">
        <v>38</v>
      </c>
      <c r="B36" s="7" t="s">
        <v>118</v>
      </c>
      <c r="C36" s="17">
        <v>2000000</v>
      </c>
      <c r="D36" s="11"/>
      <c r="E36" s="34"/>
    </row>
    <row r="37" spans="1:5" s="29" customFormat="1" ht="29.25" customHeight="1" x14ac:dyDescent="0.3">
      <c r="A37" s="7" t="s">
        <v>25</v>
      </c>
      <c r="B37" s="7" t="s">
        <v>63</v>
      </c>
      <c r="C37" s="17">
        <f>8614+820000</f>
        <v>828614</v>
      </c>
      <c r="D37" s="11"/>
      <c r="E37" s="34"/>
    </row>
    <row r="38" spans="1:5" s="29" customFormat="1" ht="29.25" customHeight="1" x14ac:dyDescent="0.3">
      <c r="A38" s="7" t="s">
        <v>66</v>
      </c>
      <c r="B38" s="7" t="s">
        <v>9</v>
      </c>
      <c r="C38" s="17">
        <v>20000000</v>
      </c>
      <c r="D38" s="11"/>
      <c r="E38" s="34"/>
    </row>
    <row r="39" spans="1:5" s="29" customFormat="1" ht="29.25" customHeight="1" x14ac:dyDescent="0.3">
      <c r="A39" s="7" t="s">
        <v>119</v>
      </c>
      <c r="B39" s="7" t="s">
        <v>120</v>
      </c>
      <c r="C39" s="17">
        <v>98418413</v>
      </c>
      <c r="D39" s="11"/>
      <c r="E39" s="34"/>
    </row>
    <row r="40" spans="1:5" s="29" customFormat="1" ht="29.25" customHeight="1" x14ac:dyDescent="0.3">
      <c r="A40" s="78" t="s">
        <v>6</v>
      </c>
      <c r="B40" s="79"/>
      <c r="C40" s="18">
        <f>SUM(C8:C39)</f>
        <v>200062512.53</v>
      </c>
      <c r="D40" s="11"/>
    </row>
    <row r="41" spans="1:5" s="29" customFormat="1" ht="29.25" customHeight="1" x14ac:dyDescent="0.3">
      <c r="A41" s="75" t="s">
        <v>112</v>
      </c>
      <c r="B41" s="76"/>
      <c r="C41" s="77"/>
      <c r="D41" s="11"/>
    </row>
    <row r="42" spans="1:5" s="29" customFormat="1" ht="29.25" customHeight="1" x14ac:dyDescent="0.3">
      <c r="A42" s="7" t="s">
        <v>49</v>
      </c>
      <c r="B42" s="7" t="s">
        <v>50</v>
      </c>
      <c r="C42" s="16">
        <v>300000</v>
      </c>
      <c r="D42" s="11"/>
    </row>
    <row r="43" spans="1:5" s="29" customFormat="1" ht="29.25" customHeight="1" x14ac:dyDescent="0.3">
      <c r="A43" s="7" t="s">
        <v>30</v>
      </c>
      <c r="B43" s="3" t="s">
        <v>33</v>
      </c>
      <c r="C43" s="16">
        <v>112000</v>
      </c>
      <c r="D43" s="11"/>
    </row>
    <row r="44" spans="1:5" s="29" customFormat="1" ht="29.25" customHeight="1" x14ac:dyDescent="0.3">
      <c r="A44" s="7" t="s">
        <v>31</v>
      </c>
      <c r="B44" s="8" t="s">
        <v>32</v>
      </c>
      <c r="C44" s="16">
        <v>30000000</v>
      </c>
      <c r="D44" s="11"/>
    </row>
    <row r="45" spans="1:5" s="29" customFormat="1" ht="29.25" customHeight="1" x14ac:dyDescent="0.3">
      <c r="A45" s="8" t="s">
        <v>75</v>
      </c>
      <c r="B45" s="8" t="s">
        <v>77</v>
      </c>
      <c r="C45" s="16">
        <v>2382</v>
      </c>
      <c r="D45" s="11"/>
    </row>
    <row r="46" spans="1:5" s="29" customFormat="1" ht="29.25" customHeight="1" x14ac:dyDescent="0.3">
      <c r="A46" s="7" t="s">
        <v>43</v>
      </c>
      <c r="B46" s="7" t="s">
        <v>60</v>
      </c>
      <c r="C46" s="16">
        <v>6299</v>
      </c>
      <c r="D46" s="11"/>
    </row>
    <row r="47" spans="1:5" s="29" customFormat="1" ht="29.25" customHeight="1" x14ac:dyDescent="0.3">
      <c r="A47" s="7" t="s">
        <v>126</v>
      </c>
      <c r="B47" s="7" t="s">
        <v>127</v>
      </c>
      <c r="C47" s="16">
        <v>10000</v>
      </c>
      <c r="D47" s="11"/>
    </row>
    <row r="48" spans="1:5" s="29" customFormat="1" ht="29.25" customHeight="1" x14ac:dyDescent="0.3">
      <c r="A48" s="7" t="s">
        <v>73</v>
      </c>
      <c r="B48" s="7" t="s">
        <v>74</v>
      </c>
      <c r="C48" s="16">
        <v>200000</v>
      </c>
      <c r="D48" s="11"/>
    </row>
    <row r="49" spans="1:4" s="29" customFormat="1" ht="29.25" customHeight="1" x14ac:dyDescent="0.3">
      <c r="A49" s="7" t="s">
        <v>128</v>
      </c>
      <c r="B49" s="7" t="s">
        <v>130</v>
      </c>
      <c r="C49" s="16">
        <v>203298</v>
      </c>
      <c r="D49" s="11"/>
    </row>
    <row r="50" spans="1:4" s="29" customFormat="1" ht="29.25" customHeight="1" x14ac:dyDescent="0.3">
      <c r="A50" s="7" t="s">
        <v>129</v>
      </c>
      <c r="B50" s="7" t="s">
        <v>131</v>
      </c>
      <c r="C50" s="16">
        <v>50000</v>
      </c>
      <c r="D50" s="11"/>
    </row>
    <row r="51" spans="1:4" s="29" customFormat="1" ht="29.25" customHeight="1" x14ac:dyDescent="0.3">
      <c r="A51" s="7" t="s">
        <v>44</v>
      </c>
      <c r="B51" s="7" t="s">
        <v>46</v>
      </c>
      <c r="C51" s="16">
        <v>50000</v>
      </c>
      <c r="D51" s="11"/>
    </row>
    <row r="52" spans="1:4" s="29" customFormat="1" ht="29.25" customHeight="1" x14ac:dyDescent="0.3">
      <c r="A52" s="7" t="s">
        <v>18</v>
      </c>
      <c r="B52" s="7" t="s">
        <v>19</v>
      </c>
      <c r="C52" s="16">
        <v>10841</v>
      </c>
      <c r="D52" s="11"/>
    </row>
    <row r="53" spans="1:4" s="29" customFormat="1" ht="29.25" customHeight="1" x14ac:dyDescent="0.3">
      <c r="A53" s="7" t="s">
        <v>132</v>
      </c>
      <c r="B53" s="7" t="s">
        <v>133</v>
      </c>
      <c r="C53" s="16">
        <v>1518</v>
      </c>
      <c r="D53" s="11"/>
    </row>
    <row r="54" spans="1:4" s="29" customFormat="1" ht="29.25" customHeight="1" x14ac:dyDescent="0.3">
      <c r="A54" s="7" t="s">
        <v>52</v>
      </c>
      <c r="B54" s="7" t="s">
        <v>54</v>
      </c>
      <c r="C54" s="16">
        <v>832401</v>
      </c>
      <c r="D54" s="11"/>
    </row>
    <row r="55" spans="1:4" s="29" customFormat="1" ht="29.25" customHeight="1" x14ac:dyDescent="0.3">
      <c r="A55" s="7" t="s">
        <v>58</v>
      </c>
      <c r="B55" s="7" t="s">
        <v>134</v>
      </c>
      <c r="C55" s="16">
        <v>200000</v>
      </c>
      <c r="D55" s="11"/>
    </row>
    <row r="56" spans="1:4" s="29" customFormat="1" ht="29.25" customHeight="1" x14ac:dyDescent="0.3">
      <c r="A56" s="7" t="s">
        <v>23</v>
      </c>
      <c r="B56" s="7" t="s">
        <v>27</v>
      </c>
      <c r="C56" s="16">
        <v>302585</v>
      </c>
      <c r="D56" s="11"/>
    </row>
    <row r="57" spans="1:4" s="29" customFormat="1" ht="29.25" customHeight="1" x14ac:dyDescent="0.3">
      <c r="A57" s="7" t="s">
        <v>64</v>
      </c>
      <c r="B57" s="7" t="s">
        <v>65</v>
      </c>
      <c r="C57" s="16">
        <v>3188414.69</v>
      </c>
      <c r="D57" s="11"/>
    </row>
    <row r="58" spans="1:4" s="29" customFormat="1" ht="29.25" customHeight="1" x14ac:dyDescent="0.3">
      <c r="A58" s="7" t="s">
        <v>38</v>
      </c>
      <c r="B58" s="7" t="s">
        <v>118</v>
      </c>
      <c r="C58" s="16">
        <v>5956000</v>
      </c>
      <c r="D58" s="11"/>
    </row>
    <row r="59" spans="1:4" s="29" customFormat="1" ht="29.25" customHeight="1" x14ac:dyDescent="0.3">
      <c r="A59" s="7" t="s">
        <v>24</v>
      </c>
      <c r="B59" s="7" t="s">
        <v>28</v>
      </c>
      <c r="C59" s="16">
        <v>104000</v>
      </c>
      <c r="D59" s="11"/>
    </row>
    <row r="60" spans="1:4" s="29" customFormat="1" ht="29.25" customHeight="1" x14ac:dyDescent="0.3">
      <c r="A60" s="7" t="s">
        <v>25</v>
      </c>
      <c r="B60" s="7" t="s">
        <v>63</v>
      </c>
      <c r="C60" s="16">
        <v>254088.49</v>
      </c>
      <c r="D60" s="11"/>
    </row>
    <row r="61" spans="1:4" s="29" customFormat="1" ht="29.25" customHeight="1" x14ac:dyDescent="0.3">
      <c r="A61" s="7" t="s">
        <v>135</v>
      </c>
      <c r="B61" s="7" t="s">
        <v>136</v>
      </c>
      <c r="C61" s="16">
        <v>692847.9</v>
      </c>
      <c r="D61" s="11"/>
    </row>
    <row r="62" spans="1:4" s="29" customFormat="1" ht="29.25" customHeight="1" x14ac:dyDescent="0.3">
      <c r="A62" s="78" t="s">
        <v>13</v>
      </c>
      <c r="B62" s="79"/>
      <c r="C62" s="18">
        <f>SUM(C42:C61)</f>
        <v>42476675.079999998</v>
      </c>
      <c r="D62" s="11">
        <f>42476674.24-C62</f>
        <v>-0.83999999612569809</v>
      </c>
    </row>
    <row r="63" spans="1:4" s="29" customFormat="1" ht="29.25" customHeight="1" x14ac:dyDescent="0.3">
      <c r="A63" s="75" t="s">
        <v>108</v>
      </c>
      <c r="B63" s="76"/>
      <c r="C63" s="77"/>
      <c r="D63" s="11"/>
    </row>
    <row r="64" spans="1:4" s="29" customFormat="1" ht="29.25" customHeight="1" x14ac:dyDescent="0.3">
      <c r="A64" s="7" t="s">
        <v>96</v>
      </c>
      <c r="B64" s="3" t="s">
        <v>97</v>
      </c>
      <c r="C64" s="16">
        <v>4481269</v>
      </c>
      <c r="D64" s="11"/>
    </row>
    <row r="65" spans="1:4" s="29" customFormat="1" ht="29.25" customHeight="1" x14ac:dyDescent="0.3">
      <c r="A65" s="7" t="s">
        <v>30</v>
      </c>
      <c r="B65" s="3" t="s">
        <v>33</v>
      </c>
      <c r="C65" s="16">
        <v>120000</v>
      </c>
      <c r="D65" s="11"/>
    </row>
    <row r="66" spans="1:4" s="29" customFormat="1" ht="29.25" customHeight="1" x14ac:dyDescent="0.3">
      <c r="A66" s="7" t="s">
        <v>92</v>
      </c>
      <c r="B66" s="3" t="s">
        <v>117</v>
      </c>
      <c r="C66" s="16">
        <f>500000+25000+25000</f>
        <v>550000</v>
      </c>
      <c r="D66" s="11"/>
    </row>
    <row r="67" spans="1:4" s="29" customFormat="1" ht="29.25" customHeight="1" x14ac:dyDescent="0.3">
      <c r="A67" s="10" t="s">
        <v>21</v>
      </c>
      <c r="B67" s="7" t="s">
        <v>26</v>
      </c>
      <c r="C67" s="16">
        <v>40000</v>
      </c>
      <c r="D67" s="11"/>
    </row>
    <row r="68" spans="1:4" s="29" customFormat="1" ht="29.25" customHeight="1" x14ac:dyDescent="0.3">
      <c r="A68" s="7" t="s">
        <v>42</v>
      </c>
      <c r="B68" s="7" t="s">
        <v>45</v>
      </c>
      <c r="C68" s="16">
        <f>40000+500000</f>
        <v>540000</v>
      </c>
      <c r="D68" s="11"/>
    </row>
    <row r="69" spans="1:4" s="29" customFormat="1" ht="29.25" customHeight="1" x14ac:dyDescent="0.3">
      <c r="A69" s="7" t="s">
        <v>22</v>
      </c>
      <c r="B69" s="7" t="s">
        <v>121</v>
      </c>
      <c r="C69" s="16">
        <v>1560000</v>
      </c>
      <c r="D69" s="11"/>
    </row>
    <row r="70" spans="1:4" s="29" customFormat="1" ht="29.25" customHeight="1" x14ac:dyDescent="0.3">
      <c r="A70" s="7" t="s">
        <v>69</v>
      </c>
      <c r="B70" s="7" t="s">
        <v>137</v>
      </c>
      <c r="C70" s="16">
        <v>2000000</v>
      </c>
      <c r="D70" s="11"/>
    </row>
    <row r="71" spans="1:4" s="29" customFormat="1" ht="29.25" customHeight="1" x14ac:dyDescent="0.3">
      <c r="A71" s="7" t="s">
        <v>51</v>
      </c>
      <c r="B71" s="7" t="s">
        <v>53</v>
      </c>
      <c r="C71" s="16">
        <f>64832+1000000</f>
        <v>1064832</v>
      </c>
      <c r="D71" s="11"/>
    </row>
    <row r="72" spans="1:4" s="29" customFormat="1" ht="29.25" customHeight="1" x14ac:dyDescent="0.3">
      <c r="A72" s="8" t="s">
        <v>75</v>
      </c>
      <c r="B72" s="8" t="s">
        <v>77</v>
      </c>
      <c r="C72" s="16">
        <f>9150+17788</f>
        <v>26938</v>
      </c>
      <c r="D72" s="11"/>
    </row>
    <row r="73" spans="1:4" s="29" customFormat="1" ht="29.25" customHeight="1" x14ac:dyDescent="0.3">
      <c r="A73" s="7" t="s">
        <v>43</v>
      </c>
      <c r="B73" s="7" t="s">
        <v>60</v>
      </c>
      <c r="C73" s="16">
        <v>100000</v>
      </c>
      <c r="D73" s="11"/>
    </row>
    <row r="74" spans="1:4" s="29" customFormat="1" ht="29.25" customHeight="1" x14ac:dyDescent="0.3">
      <c r="A74" s="7" t="s">
        <v>126</v>
      </c>
      <c r="B74" s="7" t="s">
        <v>127</v>
      </c>
      <c r="C74" s="16">
        <v>200000</v>
      </c>
      <c r="D74" s="11"/>
    </row>
    <row r="75" spans="1:4" s="29" customFormat="1" ht="29.25" customHeight="1" x14ac:dyDescent="0.3">
      <c r="A75" s="7" t="s">
        <v>37</v>
      </c>
      <c r="B75" s="7" t="s">
        <v>41</v>
      </c>
      <c r="C75" s="16">
        <f>500+283250</f>
        <v>283750</v>
      </c>
      <c r="D75" s="11"/>
    </row>
    <row r="76" spans="1:4" s="29" customFormat="1" ht="29.25" customHeight="1" x14ac:dyDescent="0.3">
      <c r="A76" s="7" t="s">
        <v>18</v>
      </c>
      <c r="B76" s="7" t="s">
        <v>19</v>
      </c>
      <c r="C76" s="16">
        <f>59502+100000</f>
        <v>159502</v>
      </c>
      <c r="D76" s="11"/>
    </row>
    <row r="77" spans="1:4" s="29" customFormat="1" ht="29.25" customHeight="1" x14ac:dyDescent="0.3">
      <c r="A77" s="7" t="s">
        <v>124</v>
      </c>
      <c r="B77" s="7" t="s">
        <v>125</v>
      </c>
      <c r="C77" s="16">
        <f>50000+10000</f>
        <v>60000</v>
      </c>
      <c r="D77" s="11"/>
    </row>
    <row r="78" spans="1:4" s="29" customFormat="1" ht="29.25" customHeight="1" x14ac:dyDescent="0.3">
      <c r="A78" s="7" t="s">
        <v>132</v>
      </c>
      <c r="B78" s="7" t="s">
        <v>133</v>
      </c>
      <c r="C78" s="16">
        <v>3540</v>
      </c>
      <c r="D78" s="11"/>
    </row>
    <row r="79" spans="1:4" s="29" customFormat="1" ht="29.25" customHeight="1" x14ac:dyDescent="0.3">
      <c r="A79" s="7" t="s">
        <v>99</v>
      </c>
      <c r="B79" s="7" t="s">
        <v>100</v>
      </c>
      <c r="C79" s="16">
        <v>2500</v>
      </c>
      <c r="D79" s="11"/>
    </row>
    <row r="80" spans="1:4" s="29" customFormat="1" ht="29.25" customHeight="1" x14ac:dyDescent="0.3">
      <c r="A80" s="7" t="s">
        <v>138</v>
      </c>
      <c r="B80" s="7" t="s">
        <v>139</v>
      </c>
      <c r="C80" s="16">
        <v>56346.6</v>
      </c>
      <c r="D80" s="11"/>
    </row>
    <row r="81" spans="1:4" s="29" customFormat="1" ht="28.8" customHeight="1" x14ac:dyDescent="0.3">
      <c r="A81" s="7" t="s">
        <v>52</v>
      </c>
      <c r="B81" s="7" t="s">
        <v>54</v>
      </c>
      <c r="C81" s="16">
        <f>12000+25237+153308</f>
        <v>190545</v>
      </c>
      <c r="D81" s="11"/>
    </row>
    <row r="82" spans="1:4" s="29" customFormat="1" ht="29.25" customHeight="1" x14ac:dyDescent="0.3">
      <c r="A82" s="7" t="s">
        <v>58</v>
      </c>
      <c r="B82" s="7" t="s">
        <v>61</v>
      </c>
      <c r="C82" s="16">
        <v>20000</v>
      </c>
      <c r="D82" s="11"/>
    </row>
    <row r="83" spans="1:4" s="29" customFormat="1" ht="29.25" customHeight="1" x14ac:dyDescent="0.3">
      <c r="A83" s="7" t="s">
        <v>59</v>
      </c>
      <c r="B83" s="7" t="s">
        <v>62</v>
      </c>
      <c r="C83" s="16">
        <f>21460+2000000+48000</f>
        <v>2069460</v>
      </c>
      <c r="D83" s="11"/>
    </row>
    <row r="84" spans="1:4" s="29" customFormat="1" ht="29.25" customHeight="1" x14ac:dyDescent="0.3">
      <c r="A84" s="7" t="s">
        <v>98</v>
      </c>
      <c r="B84" s="7" t="s">
        <v>101</v>
      </c>
      <c r="C84" s="16">
        <v>120000</v>
      </c>
      <c r="D84" s="11"/>
    </row>
    <row r="85" spans="1:4" s="29" customFormat="1" ht="29.25" customHeight="1" x14ac:dyDescent="0.3">
      <c r="A85" s="7" t="s">
        <v>64</v>
      </c>
      <c r="B85" s="7" t="s">
        <v>65</v>
      </c>
      <c r="C85" s="16">
        <v>96879.98</v>
      </c>
      <c r="D85" s="11"/>
    </row>
    <row r="86" spans="1:4" s="29" customFormat="1" ht="29.25" customHeight="1" x14ac:dyDescent="0.3">
      <c r="A86" s="7" t="s">
        <v>24</v>
      </c>
      <c r="B86" s="7" t="s">
        <v>28</v>
      </c>
      <c r="C86" s="16">
        <v>100000</v>
      </c>
      <c r="D86" s="11"/>
    </row>
    <row r="87" spans="1:4" s="29" customFormat="1" ht="36.6" customHeight="1" x14ac:dyDescent="0.3">
      <c r="A87" s="7" t="s">
        <v>76</v>
      </c>
      <c r="B87" s="7" t="s">
        <v>78</v>
      </c>
      <c r="C87" s="16">
        <v>5000000</v>
      </c>
      <c r="D87" s="11"/>
    </row>
    <row r="88" spans="1:4" s="29" customFormat="1" ht="29.25" customHeight="1" x14ac:dyDescent="0.3">
      <c r="A88" s="78" t="s">
        <v>12</v>
      </c>
      <c r="B88" s="79"/>
      <c r="C88" s="18">
        <f>SUM(C64:C87)</f>
        <v>18845562.579999998</v>
      </c>
      <c r="D88" s="11"/>
    </row>
    <row r="89" spans="1:4" s="29" customFormat="1" ht="29.25" customHeight="1" x14ac:dyDescent="0.3">
      <c r="A89" s="75" t="s">
        <v>113</v>
      </c>
      <c r="B89" s="76"/>
      <c r="C89" s="77"/>
      <c r="D89" s="11"/>
    </row>
    <row r="90" spans="1:4" s="29" customFormat="1" ht="29.25" customHeight="1" x14ac:dyDescent="0.3">
      <c r="A90" s="7" t="s">
        <v>140</v>
      </c>
      <c r="B90" s="3" t="s">
        <v>141</v>
      </c>
      <c r="C90" s="16">
        <v>3000000</v>
      </c>
      <c r="D90" s="11"/>
    </row>
    <row r="91" spans="1:4" s="29" customFormat="1" ht="29.25" customHeight="1" x14ac:dyDescent="0.3">
      <c r="A91" s="8" t="s">
        <v>51</v>
      </c>
      <c r="B91" s="8" t="s">
        <v>53</v>
      </c>
      <c r="C91" s="16">
        <v>16726</v>
      </c>
      <c r="D91" s="11"/>
    </row>
    <row r="92" spans="1:4" s="29" customFormat="1" ht="29.25" customHeight="1" x14ac:dyDescent="0.3">
      <c r="A92" s="7" t="s">
        <v>44</v>
      </c>
      <c r="B92" s="7" t="s">
        <v>46</v>
      </c>
      <c r="C92" s="16">
        <v>400</v>
      </c>
      <c r="D92" s="11"/>
    </row>
    <row r="93" spans="1:4" s="29" customFormat="1" ht="29.25" customHeight="1" x14ac:dyDescent="0.3">
      <c r="A93" s="7" t="s">
        <v>132</v>
      </c>
      <c r="B93" s="7" t="s">
        <v>133</v>
      </c>
      <c r="C93" s="16">
        <v>295</v>
      </c>
      <c r="D93" s="11"/>
    </row>
    <row r="94" spans="1:4" s="29" customFormat="1" ht="29.25" customHeight="1" x14ac:dyDescent="0.3">
      <c r="A94" s="8" t="s">
        <v>52</v>
      </c>
      <c r="B94" s="8" t="s">
        <v>54</v>
      </c>
      <c r="C94" s="16">
        <v>7573</v>
      </c>
      <c r="D94" s="11"/>
    </row>
    <row r="95" spans="1:4" s="29" customFormat="1" ht="29.25" customHeight="1" x14ac:dyDescent="0.3">
      <c r="A95" s="7" t="s">
        <v>58</v>
      </c>
      <c r="B95" s="7" t="s">
        <v>61</v>
      </c>
      <c r="C95" s="16">
        <v>15000</v>
      </c>
      <c r="D95" s="11"/>
    </row>
    <row r="96" spans="1:4" s="29" customFormat="1" ht="29.25" customHeight="1" x14ac:dyDescent="0.3">
      <c r="A96" s="78" t="s">
        <v>11</v>
      </c>
      <c r="B96" s="79"/>
      <c r="C96" s="18">
        <f>SUM(C90:C95)</f>
        <v>3039994</v>
      </c>
      <c r="D96" s="11"/>
    </row>
    <row r="97" spans="1:4" s="29" customFormat="1" ht="29.25" customHeight="1" x14ac:dyDescent="0.3">
      <c r="A97" s="75" t="s">
        <v>145</v>
      </c>
      <c r="B97" s="76"/>
      <c r="C97" s="77"/>
      <c r="D97" s="11"/>
    </row>
    <row r="98" spans="1:4" s="29" customFormat="1" ht="29.25" customHeight="1" x14ac:dyDescent="0.3">
      <c r="A98" s="7" t="s">
        <v>92</v>
      </c>
      <c r="B98" s="3" t="s">
        <v>117</v>
      </c>
      <c r="C98" s="19">
        <v>100000</v>
      </c>
      <c r="D98" s="11"/>
    </row>
    <row r="99" spans="1:4" s="29" customFormat="1" ht="29.25" customHeight="1" x14ac:dyDescent="0.3">
      <c r="A99" s="7" t="s">
        <v>142</v>
      </c>
      <c r="B99" s="7" t="s">
        <v>143</v>
      </c>
      <c r="C99" s="19">
        <v>100000</v>
      </c>
      <c r="D99" s="11"/>
    </row>
    <row r="100" spans="1:4" s="29" customFormat="1" ht="29.25" customHeight="1" x14ac:dyDescent="0.3">
      <c r="A100" s="10" t="s">
        <v>14</v>
      </c>
      <c r="B100" s="7" t="s">
        <v>8</v>
      </c>
      <c r="C100" s="19">
        <f>18681250</f>
        <v>18681250</v>
      </c>
      <c r="D100" s="11"/>
    </row>
    <row r="101" spans="1:4" s="29" customFormat="1" ht="28.8" customHeight="1" x14ac:dyDescent="0.3">
      <c r="A101" s="10" t="s">
        <v>21</v>
      </c>
      <c r="B101" s="7" t="s">
        <v>26</v>
      </c>
      <c r="C101" s="19">
        <f>53000</f>
        <v>53000</v>
      </c>
      <c r="D101" s="11"/>
    </row>
    <row r="102" spans="1:4" s="29" customFormat="1" ht="28.8" customHeight="1" x14ac:dyDescent="0.3">
      <c r="A102" s="7" t="s">
        <v>94</v>
      </c>
      <c r="B102" s="7" t="s">
        <v>95</v>
      </c>
      <c r="C102" s="19">
        <v>300000</v>
      </c>
      <c r="D102" s="11"/>
    </row>
    <row r="103" spans="1:4" s="29" customFormat="1" ht="28.8" customHeight="1" x14ac:dyDescent="0.3">
      <c r="A103" s="7" t="s">
        <v>51</v>
      </c>
      <c r="B103" s="7" t="s">
        <v>53</v>
      </c>
      <c r="C103" s="19">
        <v>21294</v>
      </c>
      <c r="D103" s="11"/>
    </row>
    <row r="104" spans="1:4" s="29" customFormat="1" ht="28.8" customHeight="1" x14ac:dyDescent="0.3">
      <c r="A104" s="7" t="s">
        <v>75</v>
      </c>
      <c r="B104" s="7" t="s">
        <v>144</v>
      </c>
      <c r="C104" s="19">
        <v>38800</v>
      </c>
      <c r="D104" s="11"/>
    </row>
    <row r="105" spans="1:4" s="29" customFormat="1" ht="28.8" customHeight="1" x14ac:dyDescent="0.3">
      <c r="A105" s="7" t="s">
        <v>73</v>
      </c>
      <c r="B105" s="7" t="s">
        <v>74</v>
      </c>
      <c r="C105" s="19">
        <v>50000</v>
      </c>
      <c r="D105" s="11"/>
    </row>
    <row r="106" spans="1:4" s="29" customFormat="1" ht="28.8" customHeight="1" x14ac:dyDescent="0.3">
      <c r="A106" s="7" t="s">
        <v>129</v>
      </c>
      <c r="B106" s="7" t="s">
        <v>131</v>
      </c>
      <c r="C106" s="19">
        <v>73000</v>
      </c>
      <c r="D106" s="11"/>
    </row>
    <row r="107" spans="1:4" s="29" customFormat="1" ht="29.25" customHeight="1" x14ac:dyDescent="0.3">
      <c r="A107" s="7" t="s">
        <v>18</v>
      </c>
      <c r="B107" s="7" t="s">
        <v>19</v>
      </c>
      <c r="C107" s="19">
        <f>60850+250000</f>
        <v>310850</v>
      </c>
      <c r="D107" s="11"/>
    </row>
    <row r="108" spans="1:4" s="29" customFormat="1" ht="29.25" customHeight="1" x14ac:dyDescent="0.3">
      <c r="A108" s="7" t="s">
        <v>71</v>
      </c>
      <c r="B108" s="7" t="s">
        <v>72</v>
      </c>
      <c r="C108" s="16">
        <v>270000</v>
      </c>
      <c r="D108" s="11"/>
    </row>
    <row r="109" spans="1:4" s="29" customFormat="1" ht="29.25" customHeight="1" x14ac:dyDescent="0.3">
      <c r="A109" s="7" t="s">
        <v>132</v>
      </c>
      <c r="B109" s="7" t="s">
        <v>133</v>
      </c>
      <c r="C109" s="16">
        <f>20000+64000</f>
        <v>84000</v>
      </c>
      <c r="D109" s="11"/>
    </row>
    <row r="110" spans="1:4" s="29" customFormat="1" ht="29.25" customHeight="1" x14ac:dyDescent="0.3">
      <c r="A110" s="8" t="s">
        <v>99</v>
      </c>
      <c r="B110" s="7" t="s">
        <v>100</v>
      </c>
      <c r="C110" s="16">
        <v>10000</v>
      </c>
      <c r="D110" s="11"/>
    </row>
    <row r="111" spans="1:4" s="29" customFormat="1" ht="29.25" customHeight="1" x14ac:dyDescent="0.3">
      <c r="A111" s="8" t="s">
        <v>52</v>
      </c>
      <c r="B111" s="8" t="s">
        <v>54</v>
      </c>
      <c r="C111" s="16">
        <f>28680+24000</f>
        <v>52680</v>
      </c>
      <c r="D111" s="11"/>
    </row>
    <row r="112" spans="1:4" s="29" customFormat="1" ht="29.25" customHeight="1" x14ac:dyDescent="0.3">
      <c r="A112" s="7" t="s">
        <v>23</v>
      </c>
      <c r="B112" s="7" t="s">
        <v>27</v>
      </c>
      <c r="C112" s="16">
        <v>1620000</v>
      </c>
      <c r="D112" s="11"/>
    </row>
    <row r="113" spans="1:4" s="29" customFormat="1" ht="28.8" customHeight="1" x14ac:dyDescent="0.3">
      <c r="A113" s="7" t="s">
        <v>66</v>
      </c>
      <c r="B113" s="9" t="s">
        <v>9</v>
      </c>
      <c r="C113" s="16">
        <v>600000</v>
      </c>
      <c r="D113" s="11"/>
    </row>
    <row r="114" spans="1:4" s="29" customFormat="1" ht="29.25" customHeight="1" x14ac:dyDescent="0.3">
      <c r="A114" s="78" t="s">
        <v>10</v>
      </c>
      <c r="B114" s="80"/>
      <c r="C114" s="20">
        <f>SUM(C98:C113)</f>
        <v>22364874</v>
      </c>
      <c r="D114" s="11"/>
    </row>
    <row r="115" spans="1:4" s="29" customFormat="1" ht="29.25" customHeight="1" x14ac:dyDescent="0.3">
      <c r="A115" s="75" t="s">
        <v>175</v>
      </c>
      <c r="B115" s="76"/>
      <c r="C115" s="77"/>
      <c r="D115" s="11"/>
    </row>
    <row r="116" spans="1:4" s="29" customFormat="1" ht="29.25" customHeight="1" x14ac:dyDescent="0.3">
      <c r="A116" s="7" t="s">
        <v>47</v>
      </c>
      <c r="B116" s="7" t="s">
        <v>48</v>
      </c>
      <c r="C116" s="19">
        <v>1122500</v>
      </c>
      <c r="D116" s="11"/>
    </row>
    <row r="117" spans="1:4" s="29" customFormat="1" ht="29.25" customHeight="1" x14ac:dyDescent="0.3">
      <c r="A117" s="10" t="s">
        <v>14</v>
      </c>
      <c r="B117" s="7" t="s">
        <v>8</v>
      </c>
      <c r="C117" s="19">
        <v>7000000</v>
      </c>
      <c r="D117" s="11"/>
    </row>
    <row r="118" spans="1:4" s="29" customFormat="1" ht="28.8" customHeight="1" x14ac:dyDescent="0.3">
      <c r="A118" s="10" t="s">
        <v>21</v>
      </c>
      <c r="B118" s="7" t="s">
        <v>26</v>
      </c>
      <c r="C118" s="19">
        <v>500000</v>
      </c>
      <c r="D118" s="11"/>
    </row>
    <row r="119" spans="1:4" s="29" customFormat="1" ht="28.8" customHeight="1" x14ac:dyDescent="0.3">
      <c r="A119" s="7" t="s">
        <v>73</v>
      </c>
      <c r="B119" s="7" t="s">
        <v>74</v>
      </c>
      <c r="C119" s="19">
        <f>17312+420277</f>
        <v>437589</v>
      </c>
      <c r="D119" s="11"/>
    </row>
    <row r="120" spans="1:4" s="29" customFormat="1" ht="28.8" customHeight="1" x14ac:dyDescent="0.3">
      <c r="A120" s="7" t="s">
        <v>128</v>
      </c>
      <c r="B120" s="7" t="s">
        <v>130</v>
      </c>
      <c r="C120" s="19">
        <v>14873.9</v>
      </c>
      <c r="D120" s="11"/>
    </row>
    <row r="121" spans="1:4" s="29" customFormat="1" ht="28.8" customHeight="1" x14ac:dyDescent="0.3">
      <c r="A121" s="7" t="s">
        <v>129</v>
      </c>
      <c r="B121" s="7" t="s">
        <v>131</v>
      </c>
      <c r="C121" s="19">
        <v>7145</v>
      </c>
      <c r="D121" s="11"/>
    </row>
    <row r="122" spans="1:4" s="29" customFormat="1" ht="28.8" customHeight="1" x14ac:dyDescent="0.3">
      <c r="A122" s="7" t="s">
        <v>44</v>
      </c>
      <c r="B122" s="7" t="s">
        <v>46</v>
      </c>
      <c r="C122" s="19">
        <f>127000</f>
        <v>127000</v>
      </c>
      <c r="D122" s="11"/>
    </row>
    <row r="123" spans="1:4" s="29" customFormat="1" ht="28.8" customHeight="1" x14ac:dyDescent="0.3">
      <c r="A123" s="7" t="s">
        <v>18</v>
      </c>
      <c r="B123" s="7" t="s">
        <v>19</v>
      </c>
      <c r="C123" s="19">
        <f>180574</f>
        <v>180574</v>
      </c>
      <c r="D123" s="11"/>
    </row>
    <row r="124" spans="1:4" s="29" customFormat="1" ht="29.25" customHeight="1" x14ac:dyDescent="0.3">
      <c r="A124" s="7" t="s">
        <v>124</v>
      </c>
      <c r="B124" s="7" t="s">
        <v>125</v>
      </c>
      <c r="C124" s="16">
        <f>200000</f>
        <v>200000</v>
      </c>
      <c r="D124" s="11"/>
    </row>
    <row r="125" spans="1:4" s="29" customFormat="1" ht="29.25" customHeight="1" x14ac:dyDescent="0.3">
      <c r="A125" s="7" t="s">
        <v>132</v>
      </c>
      <c r="B125" s="7" t="s">
        <v>133</v>
      </c>
      <c r="C125" s="16">
        <v>50000</v>
      </c>
      <c r="D125" s="11"/>
    </row>
    <row r="126" spans="1:4" s="29" customFormat="1" ht="29.25" customHeight="1" x14ac:dyDescent="0.3">
      <c r="A126" s="8" t="s">
        <v>138</v>
      </c>
      <c r="B126" s="7" t="s">
        <v>139</v>
      </c>
      <c r="C126" s="16">
        <v>250000</v>
      </c>
      <c r="D126" s="11"/>
    </row>
    <row r="127" spans="1:4" s="29" customFormat="1" ht="29.25" customHeight="1" x14ac:dyDescent="0.3">
      <c r="A127" s="8" t="s">
        <v>52</v>
      </c>
      <c r="B127" s="8" t="s">
        <v>54</v>
      </c>
      <c r="C127" s="16">
        <v>193728</v>
      </c>
      <c r="D127" s="11"/>
    </row>
    <row r="128" spans="1:4" s="29" customFormat="1" ht="29.25" customHeight="1" x14ac:dyDescent="0.3">
      <c r="A128" s="78" t="s">
        <v>174</v>
      </c>
      <c r="B128" s="80"/>
      <c r="C128" s="20">
        <f>SUM(C116:C127)</f>
        <v>10083409.9</v>
      </c>
      <c r="D128" s="11"/>
    </row>
    <row r="129" spans="1:4" s="29" customFormat="1" ht="29.25" customHeight="1" x14ac:dyDescent="0.3">
      <c r="A129" s="75" t="s">
        <v>114</v>
      </c>
      <c r="B129" s="76"/>
      <c r="C129" s="77"/>
      <c r="D129" s="11"/>
    </row>
    <row r="130" spans="1:4" s="29" customFormat="1" ht="29.25" customHeight="1" x14ac:dyDescent="0.3">
      <c r="A130" s="8" t="s">
        <v>30</v>
      </c>
      <c r="B130" s="8" t="s">
        <v>33</v>
      </c>
      <c r="C130" s="16">
        <v>10000</v>
      </c>
      <c r="D130" s="11"/>
    </row>
    <row r="131" spans="1:4" s="29" customFormat="1" ht="29.25" customHeight="1" x14ac:dyDescent="0.3">
      <c r="A131" s="7" t="s">
        <v>92</v>
      </c>
      <c r="B131" s="7" t="s">
        <v>93</v>
      </c>
      <c r="C131" s="16">
        <v>150000</v>
      </c>
      <c r="D131" s="11"/>
    </row>
    <row r="132" spans="1:4" s="29" customFormat="1" ht="29.25" customHeight="1" x14ac:dyDescent="0.3">
      <c r="A132" s="7" t="s">
        <v>22</v>
      </c>
      <c r="B132" s="7" t="s">
        <v>121</v>
      </c>
      <c r="C132" s="16">
        <v>3943700</v>
      </c>
      <c r="D132" s="11"/>
    </row>
    <row r="133" spans="1:4" s="29" customFormat="1" ht="29.25" customHeight="1" x14ac:dyDescent="0.3">
      <c r="A133" s="7" t="s">
        <v>73</v>
      </c>
      <c r="B133" s="7" t="s">
        <v>74</v>
      </c>
      <c r="C133" s="16">
        <v>100000</v>
      </c>
      <c r="D133" s="11"/>
    </row>
    <row r="134" spans="1:4" s="29" customFormat="1" ht="29.25" customHeight="1" x14ac:dyDescent="0.3">
      <c r="A134" s="7" t="s">
        <v>44</v>
      </c>
      <c r="B134" s="7" t="s">
        <v>46</v>
      </c>
      <c r="C134" s="16">
        <v>50000</v>
      </c>
      <c r="D134" s="11"/>
    </row>
    <row r="135" spans="1:4" s="29" customFormat="1" ht="29.25" customHeight="1" x14ac:dyDescent="0.3">
      <c r="A135" s="7" t="s">
        <v>122</v>
      </c>
      <c r="B135" s="7" t="s">
        <v>123</v>
      </c>
      <c r="C135" s="16">
        <v>150000</v>
      </c>
      <c r="D135" s="11"/>
    </row>
    <row r="136" spans="1:4" s="29" customFormat="1" ht="29.25" customHeight="1" x14ac:dyDescent="0.3">
      <c r="A136" s="7" t="s">
        <v>146</v>
      </c>
      <c r="B136" s="7" t="s">
        <v>147</v>
      </c>
      <c r="C136" s="16">
        <v>50000</v>
      </c>
      <c r="D136" s="11"/>
    </row>
    <row r="137" spans="1:4" s="29" customFormat="1" ht="29.25" customHeight="1" x14ac:dyDescent="0.3">
      <c r="A137" s="7" t="s">
        <v>18</v>
      </c>
      <c r="B137" s="7" t="s">
        <v>19</v>
      </c>
      <c r="C137" s="16">
        <f>20000+200000</f>
        <v>220000</v>
      </c>
      <c r="D137" s="11"/>
    </row>
    <row r="138" spans="1:4" s="29" customFormat="1" ht="29.25" customHeight="1" x14ac:dyDescent="0.3">
      <c r="A138" s="7" t="s">
        <v>71</v>
      </c>
      <c r="B138" s="7" t="s">
        <v>72</v>
      </c>
      <c r="C138" s="16">
        <v>200000</v>
      </c>
      <c r="D138" s="11"/>
    </row>
    <row r="139" spans="1:4" s="29" customFormat="1" ht="29.25" customHeight="1" x14ac:dyDescent="0.3">
      <c r="A139" s="7" t="s">
        <v>124</v>
      </c>
      <c r="B139" s="7" t="s">
        <v>125</v>
      </c>
      <c r="C139" s="16">
        <v>30000</v>
      </c>
      <c r="D139" s="11"/>
    </row>
    <row r="140" spans="1:4" s="29" customFormat="1" ht="29.25" customHeight="1" x14ac:dyDescent="0.3">
      <c r="A140" s="8" t="s">
        <v>138</v>
      </c>
      <c r="B140" s="7" t="s">
        <v>139</v>
      </c>
      <c r="C140" s="16">
        <v>135215</v>
      </c>
      <c r="D140" s="11"/>
    </row>
    <row r="141" spans="1:4" s="29" customFormat="1" ht="29.25" customHeight="1" x14ac:dyDescent="0.3">
      <c r="A141" s="8" t="s">
        <v>52</v>
      </c>
      <c r="B141" s="8" t="s">
        <v>54</v>
      </c>
      <c r="C141" s="16">
        <v>15325</v>
      </c>
      <c r="D141" s="11"/>
    </row>
    <row r="142" spans="1:4" s="29" customFormat="1" ht="29.25" customHeight="1" x14ac:dyDescent="0.3">
      <c r="A142" s="7" t="s">
        <v>98</v>
      </c>
      <c r="B142" s="7" t="s">
        <v>101</v>
      </c>
      <c r="C142" s="16">
        <v>183500</v>
      </c>
      <c r="D142" s="11"/>
    </row>
    <row r="143" spans="1:4" s="29" customFormat="1" ht="29.25" customHeight="1" x14ac:dyDescent="0.3">
      <c r="A143" s="7" t="s">
        <v>25</v>
      </c>
      <c r="B143" s="7" t="s">
        <v>63</v>
      </c>
      <c r="C143" s="16">
        <v>100000</v>
      </c>
      <c r="D143" s="11"/>
    </row>
    <row r="144" spans="1:4" s="29" customFormat="1" ht="29.25" customHeight="1" x14ac:dyDescent="0.3">
      <c r="A144" s="78" t="s">
        <v>55</v>
      </c>
      <c r="B144" s="79"/>
      <c r="C144" s="20">
        <f>SUM(C130:C143)</f>
        <v>5337740</v>
      </c>
      <c r="D144" s="11"/>
    </row>
    <row r="145" spans="1:4" s="29" customFormat="1" ht="29.25" customHeight="1" x14ac:dyDescent="0.3">
      <c r="A145" s="75" t="s">
        <v>115</v>
      </c>
      <c r="B145" s="76"/>
      <c r="C145" s="77"/>
      <c r="D145" s="11"/>
    </row>
    <row r="146" spans="1:4" s="29" customFormat="1" ht="29.25" customHeight="1" x14ac:dyDescent="0.3">
      <c r="A146" s="7" t="s">
        <v>30</v>
      </c>
      <c r="B146" s="7" t="s">
        <v>33</v>
      </c>
      <c r="C146" s="19">
        <f>804000</f>
        <v>804000</v>
      </c>
      <c r="D146" s="11"/>
    </row>
    <row r="147" spans="1:4" s="29" customFormat="1" ht="28.8" customHeight="1" x14ac:dyDescent="0.3">
      <c r="A147" s="10" t="s">
        <v>21</v>
      </c>
      <c r="B147" s="7" t="s">
        <v>26</v>
      </c>
      <c r="C147" s="19">
        <v>50000</v>
      </c>
      <c r="D147" s="11"/>
    </row>
    <row r="148" spans="1:4" s="29" customFormat="1" ht="28.8" customHeight="1" x14ac:dyDescent="0.3">
      <c r="A148" s="7" t="s">
        <v>51</v>
      </c>
      <c r="B148" s="7" t="s">
        <v>53</v>
      </c>
      <c r="C148" s="19">
        <v>25000</v>
      </c>
      <c r="D148" s="11"/>
    </row>
    <row r="149" spans="1:4" s="29" customFormat="1" ht="28.8" customHeight="1" x14ac:dyDescent="0.3">
      <c r="A149" s="7" t="s">
        <v>126</v>
      </c>
      <c r="B149" s="7" t="s">
        <v>127</v>
      </c>
      <c r="C149" s="19">
        <f>4000+4000+30000</f>
        <v>38000</v>
      </c>
      <c r="D149" s="11"/>
    </row>
    <row r="150" spans="1:4" s="29" customFormat="1" ht="28.8" customHeight="1" x14ac:dyDescent="0.3">
      <c r="A150" s="7" t="s">
        <v>148</v>
      </c>
      <c r="B150" s="7" t="s">
        <v>149</v>
      </c>
      <c r="C150" s="19">
        <v>57929</v>
      </c>
      <c r="D150" s="11"/>
    </row>
    <row r="151" spans="1:4" s="29" customFormat="1" ht="29.25" customHeight="1" x14ac:dyDescent="0.3">
      <c r="A151" s="8" t="s">
        <v>99</v>
      </c>
      <c r="B151" s="7" t="s">
        <v>100</v>
      </c>
      <c r="C151" s="16">
        <v>105052</v>
      </c>
      <c r="D151" s="11"/>
    </row>
    <row r="152" spans="1:4" s="29" customFormat="1" ht="29.25" customHeight="1" x14ac:dyDescent="0.3">
      <c r="A152" s="8" t="s">
        <v>52</v>
      </c>
      <c r="B152" s="8" t="s">
        <v>54</v>
      </c>
      <c r="C152" s="16">
        <v>300000</v>
      </c>
      <c r="D152" s="11"/>
    </row>
    <row r="153" spans="1:4" s="29" customFormat="1" ht="29.25" customHeight="1" x14ac:dyDescent="0.3">
      <c r="A153" s="78" t="s">
        <v>150</v>
      </c>
      <c r="B153" s="79"/>
      <c r="C153" s="20">
        <f>SUM(C146:C152)</f>
        <v>1379981</v>
      </c>
      <c r="D153" s="11"/>
    </row>
    <row r="154" spans="1:4" s="29" customFormat="1" ht="29.25" customHeight="1" x14ac:dyDescent="0.3">
      <c r="A154" s="75" t="s">
        <v>154</v>
      </c>
      <c r="B154" s="76"/>
      <c r="C154" s="77"/>
      <c r="D154" s="11"/>
    </row>
    <row r="155" spans="1:4" s="29" customFormat="1" ht="29.25" customHeight="1" x14ac:dyDescent="0.3">
      <c r="A155" s="7" t="s">
        <v>30</v>
      </c>
      <c r="B155" s="7" t="s">
        <v>33</v>
      </c>
      <c r="C155" s="19">
        <v>1926350</v>
      </c>
      <c r="D155" s="11"/>
    </row>
    <row r="156" spans="1:4" s="29" customFormat="1" ht="29.25" customHeight="1" x14ac:dyDescent="0.3">
      <c r="A156" s="7" t="s">
        <v>92</v>
      </c>
      <c r="B156" s="7" t="s">
        <v>93</v>
      </c>
      <c r="C156" s="19">
        <v>5000</v>
      </c>
      <c r="D156" s="11"/>
    </row>
    <row r="157" spans="1:4" s="29" customFormat="1" ht="29.25" customHeight="1" x14ac:dyDescent="0.3">
      <c r="A157" s="7" t="s">
        <v>151</v>
      </c>
      <c r="B157" s="7" t="s">
        <v>152</v>
      </c>
      <c r="C157" s="19">
        <v>900000</v>
      </c>
      <c r="D157" s="11"/>
    </row>
    <row r="158" spans="1:4" s="29" customFormat="1" ht="29.25" customHeight="1" x14ac:dyDescent="0.3">
      <c r="A158" s="7" t="s">
        <v>15</v>
      </c>
      <c r="B158" s="7" t="s">
        <v>16</v>
      </c>
      <c r="C158" s="19">
        <v>1000000</v>
      </c>
      <c r="D158" s="11"/>
    </row>
    <row r="159" spans="1:4" s="29" customFormat="1" ht="29.25" customHeight="1" x14ac:dyDescent="0.3">
      <c r="A159" s="7" t="s">
        <v>42</v>
      </c>
      <c r="B159" s="7" t="s">
        <v>153</v>
      </c>
      <c r="C159" s="19">
        <v>755000</v>
      </c>
      <c r="D159" s="11"/>
    </row>
    <row r="160" spans="1:4" s="29" customFormat="1" ht="29.25" customHeight="1" x14ac:dyDescent="0.3">
      <c r="A160" s="7" t="s">
        <v>37</v>
      </c>
      <c r="B160" s="7" t="s">
        <v>41</v>
      </c>
      <c r="C160" s="19">
        <v>375</v>
      </c>
      <c r="D160" s="11"/>
    </row>
    <row r="161" spans="1:4" s="29" customFormat="1" ht="29.25" customHeight="1" x14ac:dyDescent="0.3">
      <c r="A161" s="7" t="s">
        <v>44</v>
      </c>
      <c r="B161" s="7" t="s">
        <v>46</v>
      </c>
      <c r="C161" s="19">
        <v>8746</v>
      </c>
      <c r="D161" s="11"/>
    </row>
    <row r="162" spans="1:4" s="29" customFormat="1" ht="29.25" customHeight="1" x14ac:dyDescent="0.3">
      <c r="A162" s="7" t="s">
        <v>71</v>
      </c>
      <c r="B162" s="7" t="s">
        <v>72</v>
      </c>
      <c r="C162" s="19">
        <v>250000</v>
      </c>
      <c r="D162" s="11"/>
    </row>
    <row r="163" spans="1:4" s="29" customFormat="1" ht="29.25" customHeight="1" x14ac:dyDescent="0.3">
      <c r="A163" s="7" t="s">
        <v>124</v>
      </c>
      <c r="B163" s="7" t="s">
        <v>125</v>
      </c>
      <c r="C163" s="19">
        <v>388500</v>
      </c>
      <c r="D163" s="11"/>
    </row>
    <row r="164" spans="1:4" s="29" customFormat="1" ht="29.25" customHeight="1" x14ac:dyDescent="0.3">
      <c r="A164" s="7" t="s">
        <v>132</v>
      </c>
      <c r="B164" s="7" t="s">
        <v>133</v>
      </c>
      <c r="C164" s="19">
        <v>25500</v>
      </c>
      <c r="D164" s="11"/>
    </row>
    <row r="165" spans="1:4" s="29" customFormat="1" ht="29.25" customHeight="1" x14ac:dyDescent="0.3">
      <c r="A165" s="7" t="s">
        <v>99</v>
      </c>
      <c r="B165" s="7" t="s">
        <v>100</v>
      </c>
      <c r="C165" s="19">
        <v>507500</v>
      </c>
      <c r="D165" s="11"/>
    </row>
    <row r="166" spans="1:4" s="29" customFormat="1" ht="29.25" customHeight="1" x14ac:dyDescent="0.3">
      <c r="A166" s="7" t="s">
        <v>59</v>
      </c>
      <c r="B166" s="7" t="s">
        <v>62</v>
      </c>
      <c r="C166" s="19">
        <v>21700</v>
      </c>
      <c r="D166" s="11"/>
    </row>
    <row r="167" spans="1:4" s="29" customFormat="1" ht="29.25" customHeight="1" x14ac:dyDescent="0.3">
      <c r="A167" s="7" t="s">
        <v>23</v>
      </c>
      <c r="B167" s="7" t="s">
        <v>27</v>
      </c>
      <c r="C167" s="19">
        <v>92100</v>
      </c>
      <c r="D167" s="11"/>
    </row>
    <row r="168" spans="1:4" s="29" customFormat="1" ht="29.25" customHeight="1" x14ac:dyDescent="0.3">
      <c r="A168" s="7" t="s">
        <v>76</v>
      </c>
      <c r="B168" s="7" t="s">
        <v>78</v>
      </c>
      <c r="C168" s="19">
        <v>2000</v>
      </c>
      <c r="D168" s="11"/>
    </row>
    <row r="169" spans="1:4" s="29" customFormat="1" ht="29.25" customHeight="1" x14ac:dyDescent="0.3">
      <c r="A169" s="78" t="s">
        <v>155</v>
      </c>
      <c r="B169" s="79"/>
      <c r="C169" s="20">
        <f>SUM(C155:C168)</f>
        <v>5882771</v>
      </c>
      <c r="D169" s="11"/>
    </row>
    <row r="170" spans="1:4" s="29" customFormat="1" ht="29.25" customHeight="1" x14ac:dyDescent="0.3">
      <c r="A170" s="75" t="s">
        <v>176</v>
      </c>
      <c r="B170" s="76"/>
      <c r="C170" s="77"/>
      <c r="D170" s="11"/>
    </row>
    <row r="171" spans="1:4" s="29" customFormat="1" ht="29.25" customHeight="1" x14ac:dyDescent="0.3">
      <c r="A171" s="7" t="s">
        <v>21</v>
      </c>
      <c r="B171" s="7" t="s">
        <v>26</v>
      </c>
      <c r="C171" s="19">
        <v>247250</v>
      </c>
      <c r="D171" s="11"/>
    </row>
    <row r="172" spans="1:4" s="29" customFormat="1" ht="29.25" customHeight="1" x14ac:dyDescent="0.3">
      <c r="A172" s="7" t="s">
        <v>51</v>
      </c>
      <c r="B172" s="7" t="s">
        <v>53</v>
      </c>
      <c r="C172" s="19">
        <v>672704</v>
      </c>
      <c r="D172" s="11"/>
    </row>
    <row r="173" spans="1:4" s="29" customFormat="1" ht="29.25" customHeight="1" x14ac:dyDescent="0.3">
      <c r="A173" s="7" t="s">
        <v>43</v>
      </c>
      <c r="B173" s="7" t="s">
        <v>60</v>
      </c>
      <c r="C173" s="19">
        <v>7527</v>
      </c>
      <c r="D173" s="11"/>
    </row>
    <row r="174" spans="1:4" s="29" customFormat="1" ht="29.25" customHeight="1" x14ac:dyDescent="0.3">
      <c r="A174" s="7" t="s">
        <v>73</v>
      </c>
      <c r="B174" s="7" t="s">
        <v>74</v>
      </c>
      <c r="C174" s="19">
        <v>1005000</v>
      </c>
      <c r="D174" s="11"/>
    </row>
    <row r="175" spans="1:4" s="29" customFormat="1" ht="29.25" customHeight="1" x14ac:dyDescent="0.3">
      <c r="A175" s="7" t="s">
        <v>73</v>
      </c>
      <c r="B175" s="7" t="s">
        <v>74</v>
      </c>
      <c r="C175" s="19">
        <v>2020150</v>
      </c>
      <c r="D175" s="11"/>
    </row>
    <row r="176" spans="1:4" s="29" customFormat="1" ht="29.25" customHeight="1" x14ac:dyDescent="0.3">
      <c r="A176" s="7" t="s">
        <v>44</v>
      </c>
      <c r="B176" s="7" t="s">
        <v>46</v>
      </c>
      <c r="C176" s="19">
        <v>100000</v>
      </c>
      <c r="D176" s="11"/>
    </row>
    <row r="177" spans="1:4" s="29" customFormat="1" ht="29.25" customHeight="1" x14ac:dyDescent="0.3">
      <c r="A177" s="7" t="s">
        <v>18</v>
      </c>
      <c r="B177" s="7" t="s">
        <v>19</v>
      </c>
      <c r="C177" s="19">
        <v>100000</v>
      </c>
      <c r="D177" s="11"/>
    </row>
    <row r="178" spans="1:4" s="29" customFormat="1" ht="29.25" customHeight="1" x14ac:dyDescent="0.3">
      <c r="A178" s="7" t="s">
        <v>124</v>
      </c>
      <c r="B178" s="7" t="s">
        <v>125</v>
      </c>
      <c r="C178" s="19">
        <v>200000</v>
      </c>
      <c r="D178" s="11"/>
    </row>
    <row r="179" spans="1:4" s="29" customFormat="1" ht="29.25" customHeight="1" x14ac:dyDescent="0.3">
      <c r="A179" s="7" t="s">
        <v>132</v>
      </c>
      <c r="B179" s="7" t="s">
        <v>133</v>
      </c>
      <c r="C179" s="19">
        <v>2912</v>
      </c>
      <c r="D179" s="11"/>
    </row>
    <row r="180" spans="1:4" s="29" customFormat="1" ht="29.25" customHeight="1" x14ac:dyDescent="0.3">
      <c r="A180" s="7" t="s">
        <v>138</v>
      </c>
      <c r="B180" s="7" t="s">
        <v>139</v>
      </c>
      <c r="C180" s="19">
        <v>5540</v>
      </c>
      <c r="D180" s="11"/>
    </row>
    <row r="181" spans="1:4" s="29" customFormat="1" ht="29.25" customHeight="1" x14ac:dyDescent="0.3">
      <c r="A181" s="7" t="s">
        <v>52</v>
      </c>
      <c r="B181" s="7" t="s">
        <v>54</v>
      </c>
      <c r="C181" s="19">
        <v>20431</v>
      </c>
      <c r="D181" s="11"/>
    </row>
    <row r="182" spans="1:4" s="29" customFormat="1" ht="29.25" customHeight="1" x14ac:dyDescent="0.3">
      <c r="A182" s="7" t="s">
        <v>59</v>
      </c>
      <c r="B182" s="7" t="s">
        <v>62</v>
      </c>
      <c r="C182" s="19">
        <v>98100</v>
      </c>
      <c r="D182" s="11"/>
    </row>
    <row r="183" spans="1:4" s="29" customFormat="1" ht="29.25" customHeight="1" x14ac:dyDescent="0.3">
      <c r="A183" s="7" t="s">
        <v>64</v>
      </c>
      <c r="B183" s="7" t="s">
        <v>65</v>
      </c>
      <c r="C183" s="19">
        <v>200428</v>
      </c>
      <c r="D183" s="11"/>
    </row>
    <row r="184" spans="1:4" s="29" customFormat="1" ht="29.25" customHeight="1" x14ac:dyDescent="0.3">
      <c r="A184" s="78" t="s">
        <v>177</v>
      </c>
      <c r="B184" s="79"/>
      <c r="C184" s="20">
        <f>SUM(C171:C183)</f>
        <v>4680042</v>
      </c>
      <c r="D184" s="11"/>
    </row>
    <row r="185" spans="1:4" s="29" customFormat="1" ht="29.25" customHeight="1" x14ac:dyDescent="0.3">
      <c r="A185" s="75" t="s">
        <v>110</v>
      </c>
      <c r="B185" s="76"/>
      <c r="C185" s="77"/>
      <c r="D185" s="11"/>
    </row>
    <row r="186" spans="1:4" s="29" customFormat="1" ht="29.25" customHeight="1" x14ac:dyDescent="0.3">
      <c r="A186" s="7" t="s">
        <v>30</v>
      </c>
      <c r="B186" s="7" t="s">
        <v>33</v>
      </c>
      <c r="C186" s="19">
        <f>1107542+304823+10000</f>
        <v>1422365</v>
      </c>
      <c r="D186" s="11"/>
    </row>
    <row r="187" spans="1:4" s="29" customFormat="1" ht="29.25" customHeight="1" x14ac:dyDescent="0.3">
      <c r="A187" s="7" t="s">
        <v>92</v>
      </c>
      <c r="B187" s="7" t="s">
        <v>93</v>
      </c>
      <c r="C187" s="19">
        <f>10140+333520+78312+450+47500+11900</f>
        <v>481822</v>
      </c>
      <c r="D187" s="11"/>
    </row>
    <row r="188" spans="1:4" s="29" customFormat="1" ht="29.25" customHeight="1" x14ac:dyDescent="0.3">
      <c r="A188" s="7" t="s">
        <v>102</v>
      </c>
      <c r="B188" s="7" t="s">
        <v>157</v>
      </c>
      <c r="C188" s="19">
        <v>8022400</v>
      </c>
      <c r="D188" s="11"/>
    </row>
    <row r="189" spans="1:4" s="29" customFormat="1" ht="29.25" customHeight="1" x14ac:dyDescent="0.3">
      <c r="A189" s="7" t="s">
        <v>104</v>
      </c>
      <c r="B189" s="7" t="s">
        <v>105</v>
      </c>
      <c r="C189" s="19">
        <f>258400+10000+13591</f>
        <v>281991</v>
      </c>
      <c r="D189" s="11"/>
    </row>
    <row r="190" spans="1:4" s="29" customFormat="1" ht="29.25" customHeight="1" x14ac:dyDescent="0.3">
      <c r="A190" s="7" t="s">
        <v>31</v>
      </c>
      <c r="B190" s="7" t="s">
        <v>156</v>
      </c>
      <c r="C190" s="19">
        <v>215400</v>
      </c>
      <c r="D190" s="11"/>
    </row>
    <row r="191" spans="1:4" s="29" customFormat="1" ht="29.25" customHeight="1" x14ac:dyDescent="0.3">
      <c r="A191" s="7" t="s">
        <v>151</v>
      </c>
      <c r="B191" s="7" t="s">
        <v>152</v>
      </c>
      <c r="C191" s="19">
        <v>191967</v>
      </c>
      <c r="D191" s="11"/>
    </row>
    <row r="192" spans="1:4" s="29" customFormat="1" ht="29.25" customHeight="1" x14ac:dyDescent="0.3">
      <c r="A192" s="7" t="s">
        <v>15</v>
      </c>
      <c r="B192" s="7" t="s">
        <v>16</v>
      </c>
      <c r="C192" s="19">
        <f>30000+2305840+2325000+2700680+378000+160000+1500000+825000</f>
        <v>10224520</v>
      </c>
      <c r="D192" s="11"/>
    </row>
    <row r="193" spans="1:5" s="29" customFormat="1" ht="29.25" customHeight="1" x14ac:dyDescent="0.3">
      <c r="A193" s="7" t="s">
        <v>42</v>
      </c>
      <c r="B193" s="7" t="s">
        <v>153</v>
      </c>
      <c r="C193" s="19">
        <v>1500000</v>
      </c>
      <c r="D193" s="11"/>
    </row>
    <row r="194" spans="1:5" s="29" customFormat="1" ht="29.25" customHeight="1" x14ac:dyDescent="0.3">
      <c r="A194" s="7" t="s">
        <v>37</v>
      </c>
      <c r="B194" s="7" t="s">
        <v>41</v>
      </c>
      <c r="C194" s="19">
        <f>62500+33400+30383+5100+125</f>
        <v>131508</v>
      </c>
      <c r="D194" s="11"/>
    </row>
    <row r="195" spans="1:5" s="29" customFormat="1" ht="29.25" customHeight="1" x14ac:dyDescent="0.3">
      <c r="A195" s="7" t="s">
        <v>18</v>
      </c>
      <c r="B195" s="7" t="s">
        <v>19</v>
      </c>
      <c r="C195" s="19">
        <f>53402+12532</f>
        <v>65934</v>
      </c>
      <c r="D195" s="11"/>
    </row>
    <row r="196" spans="1:5" s="29" customFormat="1" ht="29.25" customHeight="1" x14ac:dyDescent="0.3">
      <c r="A196" s="7" t="s">
        <v>124</v>
      </c>
      <c r="B196" s="7" t="s">
        <v>125</v>
      </c>
      <c r="C196" s="19">
        <v>50000</v>
      </c>
      <c r="D196" s="11"/>
    </row>
    <row r="197" spans="1:5" s="29" customFormat="1" ht="29.25" customHeight="1" x14ac:dyDescent="0.3">
      <c r="A197" s="7" t="s">
        <v>132</v>
      </c>
      <c r="B197" s="7" t="s">
        <v>133</v>
      </c>
      <c r="C197" s="19">
        <f>300000+100000</f>
        <v>400000</v>
      </c>
      <c r="D197" s="11"/>
    </row>
    <row r="198" spans="1:5" s="29" customFormat="1" ht="29.25" customHeight="1" x14ac:dyDescent="0.3">
      <c r="A198" s="7" t="s">
        <v>138</v>
      </c>
      <c r="B198" s="7" t="s">
        <v>139</v>
      </c>
      <c r="C198" s="19">
        <v>1177</v>
      </c>
      <c r="D198" s="11"/>
    </row>
    <row r="199" spans="1:5" s="29" customFormat="1" ht="29.25" customHeight="1" x14ac:dyDescent="0.3">
      <c r="A199" s="7" t="s">
        <v>38</v>
      </c>
      <c r="B199" s="7" t="s">
        <v>118</v>
      </c>
      <c r="C199" s="19">
        <v>145557</v>
      </c>
      <c r="D199" s="11"/>
    </row>
    <row r="200" spans="1:5" s="29" customFormat="1" ht="29.25" customHeight="1" x14ac:dyDescent="0.3">
      <c r="A200" s="7" t="s">
        <v>23</v>
      </c>
      <c r="B200" s="7" t="s">
        <v>27</v>
      </c>
      <c r="C200" s="19">
        <v>1632500</v>
      </c>
      <c r="D200" s="11"/>
    </row>
    <row r="201" spans="1:5" s="29" customFormat="1" ht="29.25" customHeight="1" x14ac:dyDescent="0.3">
      <c r="A201" s="7" t="s">
        <v>76</v>
      </c>
      <c r="B201" s="7" t="s">
        <v>78</v>
      </c>
      <c r="C201" s="19">
        <f>31355.01+3142614</f>
        <v>3173969.01</v>
      </c>
      <c r="D201" s="11"/>
    </row>
    <row r="202" spans="1:5" s="29" customFormat="1" ht="29.25" customHeight="1" x14ac:dyDescent="0.3">
      <c r="A202" s="7" t="s">
        <v>25</v>
      </c>
      <c r="B202" s="7" t="s">
        <v>63</v>
      </c>
      <c r="C202" s="19">
        <v>200000</v>
      </c>
      <c r="D202" s="11"/>
    </row>
    <row r="203" spans="1:5" s="29" customFormat="1" ht="29.25" customHeight="1" x14ac:dyDescent="0.3">
      <c r="A203" s="7" t="s">
        <v>66</v>
      </c>
      <c r="B203" s="7" t="s">
        <v>9</v>
      </c>
      <c r="C203" s="19">
        <v>4000000</v>
      </c>
      <c r="D203" s="11"/>
    </row>
    <row r="204" spans="1:5" s="29" customFormat="1" ht="29.25" customHeight="1" x14ac:dyDescent="0.3">
      <c r="A204" s="78" t="s">
        <v>7</v>
      </c>
      <c r="B204" s="79"/>
      <c r="C204" s="21">
        <f>SUM(C186:C203)</f>
        <v>32141110.009999998</v>
      </c>
      <c r="D204" s="13"/>
      <c r="E204" s="35"/>
    </row>
    <row r="205" spans="1:5" s="29" customFormat="1" ht="15" thickBot="1" x14ac:dyDescent="0.35">
      <c r="A205" s="73" t="s">
        <v>4</v>
      </c>
      <c r="B205" s="74"/>
      <c r="C205" s="22">
        <f>+C204+C169+C153+C144+C128+C114+C96+C88+C62+C40+C184</f>
        <v>346294672.10000002</v>
      </c>
      <c r="D205" s="11"/>
    </row>
    <row r="206" spans="1:5" s="29" customFormat="1" x14ac:dyDescent="0.3">
      <c r="A206" s="26"/>
      <c r="B206" s="27"/>
      <c r="C206" s="28"/>
      <c r="D206" s="11"/>
    </row>
    <row r="207" spans="1:5" s="29" customFormat="1" x14ac:dyDescent="0.3">
      <c r="A207" s="26"/>
      <c r="B207" s="27"/>
      <c r="C207" s="28"/>
      <c r="D207" s="11"/>
    </row>
    <row r="208" spans="1:5" s="29" customFormat="1" x14ac:dyDescent="0.3">
      <c r="A208" s="26"/>
      <c r="B208" s="27"/>
      <c r="C208" s="28"/>
      <c r="D208" s="11"/>
    </row>
    <row r="209" spans="1:4" s="29" customFormat="1" x14ac:dyDescent="0.3">
      <c r="A209" s="26"/>
      <c r="B209" s="27"/>
      <c r="C209" s="28"/>
      <c r="D209" s="11"/>
    </row>
    <row r="210" spans="1:4" s="29" customFormat="1" x14ac:dyDescent="0.3">
      <c r="A210" s="26"/>
      <c r="B210" s="27"/>
      <c r="C210" s="28"/>
      <c r="D210" s="11"/>
    </row>
    <row r="211" spans="1:4" s="29" customFormat="1" x14ac:dyDescent="0.3">
      <c r="A211" s="26"/>
      <c r="B211" s="27"/>
      <c r="C211" s="28"/>
      <c r="D211" s="11"/>
    </row>
    <row r="212" spans="1:4" s="29" customFormat="1" x14ac:dyDescent="0.3">
      <c r="A212" s="26"/>
      <c r="B212" s="27"/>
      <c r="C212" s="28"/>
      <c r="D212" s="11"/>
    </row>
    <row r="213" spans="1:4" s="29" customFormat="1" x14ac:dyDescent="0.3">
      <c r="A213" s="26"/>
      <c r="B213" s="27"/>
      <c r="C213" s="28"/>
      <c r="D213" s="11"/>
    </row>
    <row r="214" spans="1:4" s="29" customFormat="1" x14ac:dyDescent="0.3">
      <c r="A214" s="26"/>
      <c r="B214" s="27"/>
      <c r="C214" s="28"/>
      <c r="D214" s="11"/>
    </row>
    <row r="215" spans="1:4" s="29" customFormat="1" x14ac:dyDescent="0.3">
      <c r="A215" s="26"/>
      <c r="B215" s="27"/>
      <c r="C215" s="28"/>
      <c r="D215" s="11"/>
    </row>
    <row r="216" spans="1:4" s="29" customFormat="1" x14ac:dyDescent="0.3">
      <c r="A216" s="26"/>
      <c r="B216" s="27"/>
      <c r="C216" s="28"/>
      <c r="D216" s="11"/>
    </row>
    <row r="217" spans="1:4" s="29" customFormat="1" x14ac:dyDescent="0.3">
      <c r="A217" s="26"/>
      <c r="B217" s="27"/>
      <c r="C217" s="28"/>
      <c r="D217" s="11"/>
    </row>
    <row r="218" spans="1:4" s="29" customFormat="1" x14ac:dyDescent="0.3">
      <c r="A218" s="26"/>
      <c r="B218" s="27"/>
      <c r="C218" s="28"/>
      <c r="D218" s="11"/>
    </row>
    <row r="219" spans="1:4" s="29" customFormat="1" x14ac:dyDescent="0.3">
      <c r="A219" s="26"/>
      <c r="B219" s="27"/>
      <c r="C219" s="28"/>
      <c r="D219" s="11"/>
    </row>
    <row r="220" spans="1:4" s="29" customFormat="1" x14ac:dyDescent="0.3">
      <c r="A220" s="26"/>
      <c r="B220" s="27"/>
      <c r="C220" s="28"/>
      <c r="D220" s="11"/>
    </row>
    <row r="221" spans="1:4" s="29" customFormat="1" x14ac:dyDescent="0.3">
      <c r="A221" s="26"/>
      <c r="B221" s="27"/>
      <c r="C221" s="28"/>
      <c r="D221" s="11"/>
    </row>
    <row r="222" spans="1:4" s="29" customFormat="1" x14ac:dyDescent="0.3">
      <c r="A222" s="26"/>
      <c r="B222" s="27"/>
      <c r="C222" s="28"/>
      <c r="D222" s="11"/>
    </row>
    <row r="223" spans="1:4" s="29" customFormat="1" x14ac:dyDescent="0.3">
      <c r="A223" s="26"/>
      <c r="B223" s="27"/>
      <c r="C223" s="28"/>
      <c r="D223" s="11"/>
    </row>
    <row r="224" spans="1:4" s="29" customFormat="1" x14ac:dyDescent="0.3">
      <c r="A224" s="26"/>
      <c r="B224" s="27"/>
      <c r="C224" s="28"/>
      <c r="D224" s="11"/>
    </row>
    <row r="225" spans="1:4" s="29" customFormat="1" x14ac:dyDescent="0.3">
      <c r="A225" s="26"/>
      <c r="B225" s="27"/>
      <c r="C225" s="28"/>
      <c r="D225" s="11"/>
    </row>
    <row r="226" spans="1:4" s="29" customFormat="1" x14ac:dyDescent="0.3">
      <c r="A226" s="26"/>
      <c r="B226" s="27"/>
      <c r="C226" s="28"/>
      <c r="D226" s="11"/>
    </row>
    <row r="227" spans="1:4" s="29" customFormat="1" x14ac:dyDescent="0.3">
      <c r="A227" s="26"/>
      <c r="B227" s="27"/>
      <c r="C227" s="28"/>
      <c r="D227" s="11"/>
    </row>
    <row r="228" spans="1:4" s="29" customFormat="1" x14ac:dyDescent="0.3">
      <c r="A228" s="26"/>
      <c r="B228" s="27"/>
      <c r="C228" s="28"/>
      <c r="D228" s="11"/>
    </row>
    <row r="229" spans="1:4" s="29" customFormat="1" x14ac:dyDescent="0.3">
      <c r="A229" s="26"/>
      <c r="B229" s="27"/>
      <c r="C229" s="28"/>
      <c r="D229" s="11"/>
    </row>
    <row r="230" spans="1:4" s="29" customFormat="1" x14ac:dyDescent="0.3">
      <c r="A230" s="26"/>
      <c r="B230" s="27"/>
      <c r="C230" s="28"/>
      <c r="D230" s="11"/>
    </row>
    <row r="231" spans="1:4" s="29" customFormat="1" x14ac:dyDescent="0.3">
      <c r="A231" s="26"/>
      <c r="B231" s="27"/>
      <c r="C231" s="28"/>
      <c r="D231" s="11"/>
    </row>
    <row r="232" spans="1:4" s="29" customFormat="1" x14ac:dyDescent="0.3">
      <c r="A232" s="26"/>
      <c r="B232" s="27"/>
      <c r="C232" s="28"/>
      <c r="D232" s="11"/>
    </row>
    <row r="233" spans="1:4" s="29" customFormat="1" x14ac:dyDescent="0.3">
      <c r="A233" s="26"/>
      <c r="B233" s="27"/>
      <c r="C233" s="28"/>
      <c r="D233" s="11"/>
    </row>
    <row r="234" spans="1:4" s="29" customFormat="1" x14ac:dyDescent="0.3">
      <c r="A234" s="26"/>
      <c r="B234" s="27"/>
      <c r="C234" s="28"/>
      <c r="D234" s="11"/>
    </row>
    <row r="235" spans="1:4" s="29" customFormat="1" x14ac:dyDescent="0.3">
      <c r="A235" s="26"/>
      <c r="B235" s="27"/>
      <c r="C235" s="28"/>
      <c r="D235" s="11"/>
    </row>
    <row r="236" spans="1:4" s="29" customFormat="1" x14ac:dyDescent="0.3">
      <c r="A236" s="26"/>
      <c r="B236" s="27"/>
      <c r="C236" s="28"/>
      <c r="D236" s="11"/>
    </row>
    <row r="237" spans="1:4" s="29" customFormat="1" x14ac:dyDescent="0.3">
      <c r="A237" s="26"/>
      <c r="B237" s="27"/>
      <c r="C237" s="28"/>
      <c r="D237" s="11"/>
    </row>
    <row r="238" spans="1:4" s="29" customFormat="1" x14ac:dyDescent="0.3">
      <c r="A238" s="26"/>
      <c r="B238" s="27"/>
      <c r="C238" s="28"/>
      <c r="D238" s="11"/>
    </row>
    <row r="239" spans="1:4" s="29" customFormat="1" x14ac:dyDescent="0.3">
      <c r="A239" s="26"/>
      <c r="B239" s="27"/>
      <c r="C239" s="28"/>
      <c r="D239" s="11"/>
    </row>
    <row r="240" spans="1:4" s="29" customFormat="1" x14ac:dyDescent="0.3">
      <c r="A240" s="26"/>
      <c r="B240" s="27"/>
      <c r="C240" s="28"/>
      <c r="D240" s="11"/>
    </row>
    <row r="241" spans="1:4" s="29" customFormat="1" x14ac:dyDescent="0.3">
      <c r="A241" s="26"/>
      <c r="B241" s="27"/>
      <c r="C241" s="28"/>
      <c r="D241" s="11"/>
    </row>
    <row r="242" spans="1:4" s="29" customFormat="1" x14ac:dyDescent="0.3">
      <c r="A242" s="26"/>
      <c r="B242" s="27"/>
      <c r="C242" s="28"/>
      <c r="D242" s="11"/>
    </row>
    <row r="243" spans="1:4" s="29" customFormat="1" x14ac:dyDescent="0.3">
      <c r="A243" s="26"/>
      <c r="B243" s="27"/>
      <c r="C243" s="28"/>
      <c r="D243" s="11"/>
    </row>
    <row r="244" spans="1:4" s="29" customFormat="1" x14ac:dyDescent="0.3">
      <c r="A244" s="26"/>
      <c r="B244" s="27"/>
      <c r="C244" s="28"/>
      <c r="D244" s="11"/>
    </row>
    <row r="245" spans="1:4" s="29" customFormat="1" x14ac:dyDescent="0.3">
      <c r="A245" s="26"/>
      <c r="B245" s="27"/>
      <c r="C245" s="28"/>
      <c r="D245" s="11"/>
    </row>
    <row r="246" spans="1:4" s="29" customFormat="1" x14ac:dyDescent="0.3">
      <c r="A246" s="26"/>
      <c r="B246" s="27"/>
      <c r="C246" s="28"/>
      <c r="D246" s="11"/>
    </row>
    <row r="247" spans="1:4" s="29" customFormat="1" x14ac:dyDescent="0.3">
      <c r="A247" s="26"/>
      <c r="B247" s="27"/>
      <c r="C247" s="28"/>
      <c r="D247" s="11"/>
    </row>
    <row r="248" spans="1:4" s="29" customFormat="1" x14ac:dyDescent="0.3">
      <c r="A248" s="26"/>
      <c r="B248" s="27"/>
      <c r="C248" s="28"/>
      <c r="D248" s="11"/>
    </row>
    <row r="249" spans="1:4" s="29" customFormat="1" x14ac:dyDescent="0.3">
      <c r="A249" s="26"/>
      <c r="B249" s="27"/>
      <c r="C249" s="28"/>
      <c r="D249" s="11"/>
    </row>
    <row r="250" spans="1:4" s="29" customFormat="1" x14ac:dyDescent="0.3">
      <c r="A250" s="26"/>
      <c r="B250" s="27"/>
      <c r="C250" s="28"/>
      <c r="D250" s="11"/>
    </row>
    <row r="251" spans="1:4" s="29" customFormat="1" x14ac:dyDescent="0.3">
      <c r="A251" s="26"/>
      <c r="B251" s="27"/>
      <c r="C251" s="28"/>
      <c r="D251" s="11"/>
    </row>
    <row r="252" spans="1:4" s="29" customFormat="1" x14ac:dyDescent="0.3">
      <c r="A252" s="26"/>
      <c r="B252" s="27"/>
      <c r="C252" s="28"/>
      <c r="D252" s="11"/>
    </row>
    <row r="253" spans="1:4" s="29" customFormat="1" x14ac:dyDescent="0.3">
      <c r="A253" s="26"/>
      <c r="B253" s="27"/>
      <c r="C253" s="28"/>
      <c r="D253" s="11"/>
    </row>
    <row r="254" spans="1:4" s="29" customFormat="1" x14ac:dyDescent="0.3">
      <c r="A254" s="26"/>
      <c r="B254" s="27"/>
      <c r="C254" s="28"/>
      <c r="D254" s="11"/>
    </row>
    <row r="255" spans="1:4" s="29" customFormat="1" x14ac:dyDescent="0.3">
      <c r="A255" s="26"/>
      <c r="B255" s="27"/>
      <c r="C255" s="28"/>
      <c r="D255" s="11"/>
    </row>
    <row r="256" spans="1:4" s="29" customFormat="1" x14ac:dyDescent="0.3">
      <c r="A256" s="26"/>
      <c r="B256" s="27"/>
      <c r="C256" s="28"/>
      <c r="D256" s="11"/>
    </row>
    <row r="257" spans="1:4" s="29" customFormat="1" x14ac:dyDescent="0.3">
      <c r="A257" s="26"/>
      <c r="B257" s="27"/>
      <c r="C257" s="28"/>
      <c r="D257" s="11"/>
    </row>
    <row r="258" spans="1:4" s="29" customFormat="1" x14ac:dyDescent="0.3">
      <c r="A258" s="26"/>
      <c r="B258" s="27"/>
      <c r="C258" s="28"/>
      <c r="D258" s="11"/>
    </row>
    <row r="259" spans="1:4" s="29" customFormat="1" x14ac:dyDescent="0.3">
      <c r="A259" s="26"/>
      <c r="B259" s="27"/>
      <c r="C259" s="28"/>
      <c r="D259" s="11"/>
    </row>
    <row r="260" spans="1:4" s="29" customFormat="1" x14ac:dyDescent="0.3">
      <c r="A260" s="26"/>
      <c r="B260" s="27"/>
      <c r="C260" s="28"/>
      <c r="D260" s="11"/>
    </row>
    <row r="261" spans="1:4" s="29" customFormat="1" x14ac:dyDescent="0.3">
      <c r="A261" s="26"/>
      <c r="B261" s="27"/>
      <c r="C261" s="28"/>
      <c r="D261" s="11"/>
    </row>
    <row r="262" spans="1:4" s="29" customFormat="1" x14ac:dyDescent="0.3">
      <c r="A262" s="26"/>
      <c r="B262" s="27"/>
      <c r="C262" s="28"/>
      <c r="D262" s="11"/>
    </row>
    <row r="263" spans="1:4" s="29" customFormat="1" x14ac:dyDescent="0.3">
      <c r="A263" s="26"/>
      <c r="B263" s="27"/>
      <c r="C263" s="28"/>
      <c r="D263" s="11"/>
    </row>
    <row r="264" spans="1:4" s="29" customFormat="1" x14ac:dyDescent="0.3">
      <c r="A264" s="26"/>
      <c r="B264" s="27"/>
      <c r="C264" s="28"/>
      <c r="D264" s="11"/>
    </row>
    <row r="265" spans="1:4" s="29" customFormat="1" x14ac:dyDescent="0.3">
      <c r="A265" s="26"/>
      <c r="B265" s="27"/>
      <c r="C265" s="28"/>
      <c r="D265" s="11"/>
    </row>
    <row r="266" spans="1:4" s="29" customFormat="1" x14ac:dyDescent="0.3">
      <c r="A266" s="26"/>
      <c r="B266" s="27"/>
      <c r="C266" s="28"/>
      <c r="D266" s="11"/>
    </row>
    <row r="267" spans="1:4" s="29" customFormat="1" x14ac:dyDescent="0.3">
      <c r="A267" s="26"/>
      <c r="B267" s="27"/>
      <c r="C267" s="28"/>
      <c r="D267" s="11"/>
    </row>
    <row r="268" spans="1:4" s="29" customFormat="1" x14ac:dyDescent="0.3">
      <c r="A268" s="26"/>
      <c r="B268" s="27"/>
      <c r="C268" s="28"/>
      <c r="D268" s="11"/>
    </row>
    <row r="269" spans="1:4" s="29" customFormat="1" x14ac:dyDescent="0.3">
      <c r="A269" s="26"/>
      <c r="B269" s="27"/>
      <c r="C269" s="28"/>
      <c r="D269" s="11"/>
    </row>
    <row r="270" spans="1:4" s="29" customFormat="1" x14ac:dyDescent="0.3">
      <c r="A270" s="26"/>
      <c r="B270" s="27"/>
      <c r="C270" s="28"/>
      <c r="D270" s="11"/>
    </row>
    <row r="271" spans="1:4" s="29" customFormat="1" x14ac:dyDescent="0.3">
      <c r="A271" s="26"/>
      <c r="B271" s="27"/>
      <c r="C271" s="28"/>
      <c r="D271" s="11"/>
    </row>
    <row r="272" spans="1:4" s="29" customFormat="1" x14ac:dyDescent="0.3">
      <c r="A272" s="26"/>
      <c r="B272" s="27"/>
      <c r="C272" s="28"/>
      <c r="D272" s="11"/>
    </row>
    <row r="273" spans="1:4" s="29" customFormat="1" x14ac:dyDescent="0.3">
      <c r="A273" s="26"/>
      <c r="B273" s="27"/>
      <c r="C273" s="28"/>
      <c r="D273" s="11"/>
    </row>
    <row r="274" spans="1:4" s="29" customFormat="1" x14ac:dyDescent="0.3">
      <c r="A274" s="26"/>
      <c r="B274" s="27"/>
      <c r="C274" s="28"/>
      <c r="D274" s="11"/>
    </row>
    <row r="275" spans="1:4" s="29" customFormat="1" x14ac:dyDescent="0.3">
      <c r="A275" s="26"/>
      <c r="B275" s="27"/>
      <c r="C275" s="28"/>
      <c r="D275" s="11"/>
    </row>
    <row r="276" spans="1:4" s="29" customFormat="1" x14ac:dyDescent="0.3">
      <c r="A276" s="26"/>
      <c r="B276" s="27"/>
      <c r="C276" s="28"/>
      <c r="D276" s="11"/>
    </row>
    <row r="277" spans="1:4" s="29" customFormat="1" x14ac:dyDescent="0.3">
      <c r="A277" s="26"/>
      <c r="B277" s="27"/>
      <c r="C277" s="28"/>
      <c r="D277" s="11"/>
    </row>
    <row r="278" spans="1:4" s="29" customFormat="1" x14ac:dyDescent="0.3">
      <c r="A278" s="26"/>
      <c r="B278" s="27"/>
      <c r="C278" s="28"/>
      <c r="D278" s="11"/>
    </row>
    <row r="279" spans="1:4" s="29" customFormat="1" x14ac:dyDescent="0.3">
      <c r="A279" s="26"/>
      <c r="B279" s="27"/>
      <c r="C279" s="28"/>
      <c r="D279" s="11"/>
    </row>
    <row r="280" spans="1:4" s="29" customFormat="1" x14ac:dyDescent="0.3">
      <c r="A280" s="26"/>
      <c r="B280" s="27"/>
      <c r="C280" s="28"/>
      <c r="D280" s="11"/>
    </row>
    <row r="281" spans="1:4" s="29" customFormat="1" x14ac:dyDescent="0.3">
      <c r="A281" s="26"/>
      <c r="B281" s="27"/>
      <c r="C281" s="28"/>
      <c r="D281" s="11"/>
    </row>
    <row r="282" spans="1:4" s="29" customFormat="1" x14ac:dyDescent="0.3">
      <c r="A282" s="26"/>
      <c r="B282" s="27"/>
      <c r="C282" s="28"/>
      <c r="D282" s="11"/>
    </row>
    <row r="283" spans="1:4" s="29" customFormat="1" x14ac:dyDescent="0.3">
      <c r="A283" s="26"/>
      <c r="B283" s="27"/>
      <c r="C283" s="28"/>
      <c r="D283" s="11"/>
    </row>
    <row r="284" spans="1:4" s="29" customFormat="1" x14ac:dyDescent="0.3">
      <c r="A284" s="26"/>
      <c r="B284" s="27"/>
      <c r="C284" s="28"/>
      <c r="D284" s="11"/>
    </row>
    <row r="285" spans="1:4" s="29" customFormat="1" x14ac:dyDescent="0.3">
      <c r="A285" s="26"/>
      <c r="B285" s="27"/>
      <c r="C285" s="28"/>
      <c r="D285" s="11"/>
    </row>
    <row r="286" spans="1:4" s="29" customFormat="1" x14ac:dyDescent="0.3">
      <c r="A286" s="26"/>
      <c r="B286" s="27"/>
      <c r="C286" s="28"/>
      <c r="D286" s="11"/>
    </row>
    <row r="287" spans="1:4" s="29" customFormat="1" x14ac:dyDescent="0.3">
      <c r="A287" s="26"/>
      <c r="B287" s="27"/>
      <c r="C287" s="28"/>
      <c r="D287" s="11"/>
    </row>
    <row r="288" spans="1:4" s="29" customFormat="1" x14ac:dyDescent="0.3">
      <c r="A288" s="26"/>
      <c r="B288" s="27"/>
      <c r="C288" s="28"/>
      <c r="D288" s="11"/>
    </row>
    <row r="289" spans="1:4" s="29" customFormat="1" x14ac:dyDescent="0.3">
      <c r="A289" s="26"/>
      <c r="B289" s="27"/>
      <c r="C289" s="28"/>
      <c r="D289" s="11"/>
    </row>
    <row r="290" spans="1:4" s="29" customFormat="1" x14ac:dyDescent="0.3">
      <c r="A290" s="26"/>
      <c r="B290" s="27"/>
      <c r="C290" s="28"/>
      <c r="D290" s="11"/>
    </row>
    <row r="291" spans="1:4" s="29" customFormat="1" x14ac:dyDescent="0.3">
      <c r="A291" s="26"/>
      <c r="B291" s="27"/>
      <c r="C291" s="28"/>
      <c r="D291" s="11"/>
    </row>
    <row r="292" spans="1:4" s="29" customFormat="1" x14ac:dyDescent="0.3">
      <c r="A292" s="26"/>
      <c r="B292" s="27"/>
      <c r="C292" s="28"/>
      <c r="D292" s="11"/>
    </row>
    <row r="293" spans="1:4" s="29" customFormat="1" x14ac:dyDescent="0.3">
      <c r="A293" s="26"/>
      <c r="B293" s="27"/>
      <c r="C293" s="28"/>
      <c r="D293" s="11"/>
    </row>
    <row r="294" spans="1:4" s="29" customFormat="1" x14ac:dyDescent="0.3">
      <c r="A294" s="26"/>
      <c r="B294" s="27"/>
      <c r="C294" s="28"/>
      <c r="D294" s="11"/>
    </row>
    <row r="295" spans="1:4" s="29" customFormat="1" x14ac:dyDescent="0.3">
      <c r="A295" s="26"/>
      <c r="B295" s="27"/>
      <c r="C295" s="28"/>
      <c r="D295" s="11"/>
    </row>
    <row r="296" spans="1:4" s="29" customFormat="1" x14ac:dyDescent="0.3">
      <c r="A296" s="26"/>
      <c r="B296" s="27"/>
      <c r="C296" s="28"/>
      <c r="D296" s="11"/>
    </row>
    <row r="297" spans="1:4" s="29" customFormat="1" x14ac:dyDescent="0.3">
      <c r="A297" s="26"/>
      <c r="B297" s="27"/>
      <c r="C297" s="28"/>
      <c r="D297" s="11"/>
    </row>
    <row r="298" spans="1:4" s="29" customFormat="1" x14ac:dyDescent="0.3">
      <c r="A298" s="26"/>
      <c r="B298" s="27"/>
      <c r="C298" s="28"/>
      <c r="D298" s="11"/>
    </row>
    <row r="299" spans="1:4" s="29" customFormat="1" x14ac:dyDescent="0.3">
      <c r="A299" s="26"/>
      <c r="B299" s="27"/>
      <c r="C299" s="28"/>
      <c r="D299" s="11"/>
    </row>
    <row r="300" spans="1:4" s="29" customFormat="1" x14ac:dyDescent="0.3">
      <c r="A300" s="26"/>
      <c r="B300" s="27"/>
      <c r="C300" s="28"/>
      <c r="D300" s="11"/>
    </row>
    <row r="301" spans="1:4" s="29" customFormat="1" x14ac:dyDescent="0.3">
      <c r="A301" s="26"/>
      <c r="B301" s="27"/>
      <c r="C301" s="28"/>
      <c r="D301" s="11"/>
    </row>
    <row r="302" spans="1:4" s="29" customFormat="1" x14ac:dyDescent="0.3">
      <c r="A302" s="26"/>
      <c r="B302" s="27"/>
      <c r="C302" s="28"/>
      <c r="D302" s="11"/>
    </row>
    <row r="303" spans="1:4" s="29" customFormat="1" x14ac:dyDescent="0.3">
      <c r="A303" s="26"/>
      <c r="B303" s="27"/>
      <c r="C303" s="28"/>
      <c r="D303" s="11"/>
    </row>
    <row r="304" spans="1:4" s="29" customFormat="1" x14ac:dyDescent="0.3">
      <c r="A304" s="26"/>
      <c r="B304" s="27"/>
      <c r="C304" s="28"/>
      <c r="D304" s="11"/>
    </row>
    <row r="305" spans="1:4" s="29" customFormat="1" x14ac:dyDescent="0.3">
      <c r="A305" s="26"/>
      <c r="B305" s="27"/>
      <c r="C305" s="28"/>
      <c r="D305" s="11"/>
    </row>
    <row r="306" spans="1:4" s="29" customFormat="1" x14ac:dyDescent="0.3">
      <c r="A306" s="26"/>
      <c r="B306" s="27"/>
      <c r="C306" s="28"/>
      <c r="D306" s="11"/>
    </row>
    <row r="307" spans="1:4" s="29" customFormat="1" x14ac:dyDescent="0.3">
      <c r="A307" s="26"/>
      <c r="B307" s="27"/>
      <c r="C307" s="28"/>
      <c r="D307" s="11"/>
    </row>
    <row r="308" spans="1:4" s="29" customFormat="1" x14ac:dyDescent="0.3">
      <c r="A308" s="26"/>
      <c r="B308" s="27"/>
      <c r="C308" s="28"/>
      <c r="D308" s="11"/>
    </row>
    <row r="309" spans="1:4" s="29" customFormat="1" x14ac:dyDescent="0.3">
      <c r="A309" s="26"/>
      <c r="B309" s="27"/>
      <c r="C309" s="28"/>
      <c r="D309" s="11"/>
    </row>
    <row r="310" spans="1:4" s="29" customFormat="1" x14ac:dyDescent="0.3">
      <c r="A310" s="26"/>
      <c r="B310" s="27"/>
      <c r="C310" s="28"/>
      <c r="D310" s="11"/>
    </row>
    <row r="311" spans="1:4" s="29" customFormat="1" x14ac:dyDescent="0.3">
      <c r="A311" s="26"/>
      <c r="B311" s="27"/>
      <c r="C311" s="28"/>
      <c r="D311" s="11"/>
    </row>
    <row r="312" spans="1:4" s="29" customFormat="1" x14ac:dyDescent="0.3">
      <c r="A312" s="26"/>
      <c r="B312" s="27"/>
      <c r="C312" s="28"/>
      <c r="D312" s="11"/>
    </row>
    <row r="313" spans="1:4" s="29" customFormat="1" x14ac:dyDescent="0.3">
      <c r="A313" s="26"/>
      <c r="B313" s="27"/>
      <c r="C313" s="28"/>
      <c r="D313" s="11"/>
    </row>
    <row r="314" spans="1:4" s="29" customFormat="1" x14ac:dyDescent="0.3">
      <c r="A314" s="26"/>
      <c r="B314" s="27"/>
      <c r="C314" s="28"/>
      <c r="D314" s="11"/>
    </row>
    <row r="315" spans="1:4" s="29" customFormat="1" x14ac:dyDescent="0.3">
      <c r="A315" s="26"/>
      <c r="B315" s="27"/>
      <c r="C315" s="28"/>
      <c r="D315" s="11"/>
    </row>
    <row r="316" spans="1:4" s="29" customFormat="1" x14ac:dyDescent="0.3">
      <c r="A316" s="26"/>
      <c r="B316" s="27"/>
      <c r="C316" s="28"/>
      <c r="D316" s="11"/>
    </row>
    <row r="317" spans="1:4" s="29" customFormat="1" x14ac:dyDescent="0.3">
      <c r="A317" s="26"/>
      <c r="B317" s="27"/>
      <c r="C317" s="28"/>
      <c r="D317" s="11"/>
    </row>
    <row r="318" spans="1:4" s="29" customFormat="1" x14ac:dyDescent="0.3">
      <c r="A318" s="26"/>
      <c r="B318" s="27"/>
      <c r="C318" s="28"/>
      <c r="D318" s="11"/>
    </row>
    <row r="319" spans="1:4" s="29" customFormat="1" x14ac:dyDescent="0.3">
      <c r="A319" s="26"/>
      <c r="B319" s="27"/>
      <c r="C319" s="28"/>
      <c r="D319" s="11"/>
    </row>
    <row r="320" spans="1:4" s="29" customFormat="1" x14ac:dyDescent="0.3">
      <c r="A320" s="26"/>
      <c r="B320" s="27"/>
      <c r="C320" s="28"/>
      <c r="D320" s="11"/>
    </row>
    <row r="321" spans="1:4" s="29" customFormat="1" x14ac:dyDescent="0.3">
      <c r="A321" s="26"/>
      <c r="B321" s="27"/>
      <c r="C321" s="28"/>
      <c r="D321" s="11"/>
    </row>
    <row r="322" spans="1:4" s="29" customFormat="1" x14ac:dyDescent="0.3">
      <c r="A322" s="26"/>
      <c r="B322" s="27"/>
      <c r="C322" s="28"/>
      <c r="D322" s="11"/>
    </row>
    <row r="323" spans="1:4" s="29" customFormat="1" x14ac:dyDescent="0.3">
      <c r="A323" s="26"/>
      <c r="B323" s="27"/>
      <c r="C323" s="28"/>
      <c r="D323" s="11"/>
    </row>
    <row r="324" spans="1:4" s="29" customFormat="1" x14ac:dyDescent="0.3">
      <c r="A324" s="26"/>
      <c r="B324" s="27"/>
      <c r="C324" s="28"/>
      <c r="D324" s="11"/>
    </row>
    <row r="325" spans="1:4" s="29" customFormat="1" x14ac:dyDescent="0.3">
      <c r="A325" s="26"/>
      <c r="B325" s="27"/>
      <c r="C325" s="28"/>
      <c r="D325" s="11"/>
    </row>
    <row r="326" spans="1:4" s="29" customFormat="1" x14ac:dyDescent="0.3">
      <c r="A326" s="26"/>
      <c r="B326" s="27"/>
      <c r="C326" s="28"/>
      <c r="D326" s="11"/>
    </row>
    <row r="327" spans="1:4" s="29" customFormat="1" x14ac:dyDescent="0.3">
      <c r="A327" s="26"/>
      <c r="B327" s="27"/>
      <c r="C327" s="28"/>
      <c r="D327" s="11"/>
    </row>
    <row r="328" spans="1:4" s="29" customFormat="1" x14ac:dyDescent="0.3">
      <c r="A328" s="26"/>
      <c r="B328" s="27"/>
      <c r="C328" s="28"/>
      <c r="D328" s="11"/>
    </row>
    <row r="329" spans="1:4" s="29" customFormat="1" x14ac:dyDescent="0.3">
      <c r="A329" s="26"/>
      <c r="B329" s="27"/>
      <c r="C329" s="28"/>
      <c r="D329" s="11"/>
    </row>
    <row r="330" spans="1:4" s="29" customFormat="1" x14ac:dyDescent="0.3">
      <c r="A330" s="26"/>
      <c r="B330" s="27"/>
      <c r="C330" s="28"/>
      <c r="D330" s="11"/>
    </row>
    <row r="331" spans="1:4" s="29" customFormat="1" x14ac:dyDescent="0.3">
      <c r="A331" s="26"/>
      <c r="B331" s="27"/>
      <c r="C331" s="28"/>
      <c r="D331" s="11"/>
    </row>
    <row r="332" spans="1:4" s="29" customFormat="1" x14ac:dyDescent="0.3">
      <c r="A332" s="26"/>
      <c r="B332" s="27"/>
      <c r="C332" s="28"/>
      <c r="D332" s="11"/>
    </row>
    <row r="333" spans="1:4" s="29" customFormat="1" x14ac:dyDescent="0.3">
      <c r="A333" s="26"/>
      <c r="B333" s="27"/>
      <c r="C333" s="28"/>
      <c r="D333" s="11"/>
    </row>
    <row r="334" spans="1:4" s="29" customFormat="1" x14ac:dyDescent="0.3">
      <c r="A334" s="26"/>
      <c r="B334" s="27"/>
      <c r="C334" s="28"/>
      <c r="D334" s="11"/>
    </row>
    <row r="335" spans="1:4" s="29" customFormat="1" x14ac:dyDescent="0.3">
      <c r="A335" s="26"/>
      <c r="B335" s="27"/>
      <c r="C335" s="28"/>
      <c r="D335" s="11"/>
    </row>
    <row r="336" spans="1:4" s="29" customFormat="1" x14ac:dyDescent="0.3">
      <c r="A336" s="26"/>
      <c r="B336" s="27"/>
      <c r="C336" s="28"/>
      <c r="D336" s="11"/>
    </row>
    <row r="337" spans="1:4" s="29" customFormat="1" x14ac:dyDescent="0.3">
      <c r="A337" s="26"/>
      <c r="B337" s="27"/>
      <c r="C337" s="28"/>
      <c r="D337" s="11"/>
    </row>
    <row r="338" spans="1:4" s="29" customFormat="1" x14ac:dyDescent="0.3">
      <c r="A338" s="26"/>
      <c r="B338" s="27"/>
      <c r="C338" s="28"/>
      <c r="D338" s="11"/>
    </row>
    <row r="339" spans="1:4" s="29" customFormat="1" x14ac:dyDescent="0.3">
      <c r="A339" s="26"/>
      <c r="B339" s="27"/>
      <c r="C339" s="28"/>
      <c r="D339" s="11"/>
    </row>
    <row r="340" spans="1:4" s="29" customFormat="1" x14ac:dyDescent="0.3">
      <c r="A340" s="26"/>
      <c r="B340" s="27"/>
      <c r="C340" s="28"/>
      <c r="D340" s="11"/>
    </row>
    <row r="341" spans="1:4" s="29" customFormat="1" x14ac:dyDescent="0.3">
      <c r="A341" s="26"/>
      <c r="B341" s="27"/>
      <c r="C341" s="28"/>
      <c r="D341" s="11"/>
    </row>
    <row r="342" spans="1:4" s="29" customFormat="1" x14ac:dyDescent="0.3">
      <c r="A342" s="26"/>
      <c r="B342" s="27"/>
      <c r="C342" s="28"/>
      <c r="D342" s="11"/>
    </row>
    <row r="343" spans="1:4" s="29" customFormat="1" x14ac:dyDescent="0.3">
      <c r="A343" s="26"/>
      <c r="B343" s="27"/>
      <c r="C343" s="28"/>
      <c r="D343" s="11"/>
    </row>
    <row r="344" spans="1:4" s="29" customFormat="1" x14ac:dyDescent="0.3">
      <c r="A344" s="26"/>
      <c r="B344" s="27"/>
      <c r="C344" s="28"/>
      <c r="D344" s="11"/>
    </row>
    <row r="345" spans="1:4" s="29" customFormat="1" x14ac:dyDescent="0.3">
      <c r="A345" s="26"/>
      <c r="B345" s="27"/>
      <c r="C345" s="28"/>
      <c r="D345" s="11"/>
    </row>
    <row r="346" spans="1:4" s="29" customFormat="1" x14ac:dyDescent="0.3">
      <c r="A346" s="26"/>
      <c r="B346" s="27"/>
      <c r="C346" s="28"/>
      <c r="D346" s="11"/>
    </row>
    <row r="347" spans="1:4" s="29" customFormat="1" x14ac:dyDescent="0.3">
      <c r="A347" s="26"/>
      <c r="B347" s="27"/>
      <c r="C347" s="28"/>
      <c r="D347" s="11"/>
    </row>
    <row r="348" spans="1:4" s="29" customFormat="1" x14ac:dyDescent="0.3">
      <c r="A348" s="26"/>
      <c r="B348" s="27"/>
      <c r="C348" s="28"/>
      <c r="D348" s="11"/>
    </row>
    <row r="349" spans="1:4" s="29" customFormat="1" x14ac:dyDescent="0.3">
      <c r="A349" s="26"/>
      <c r="B349" s="27"/>
      <c r="C349" s="28"/>
      <c r="D349" s="11"/>
    </row>
    <row r="350" spans="1:4" s="29" customFormat="1" x14ac:dyDescent="0.3">
      <c r="A350" s="26"/>
      <c r="B350" s="27"/>
      <c r="C350" s="28"/>
      <c r="D350" s="11"/>
    </row>
    <row r="351" spans="1:4" s="29" customFormat="1" x14ac:dyDescent="0.3">
      <c r="A351" s="26"/>
      <c r="B351" s="27"/>
      <c r="C351" s="28"/>
      <c r="D351" s="11"/>
    </row>
    <row r="352" spans="1:4" s="29" customFormat="1" x14ac:dyDescent="0.3">
      <c r="A352" s="26"/>
      <c r="B352" s="27"/>
      <c r="C352" s="28"/>
      <c r="D352" s="11"/>
    </row>
    <row r="353" spans="1:4" s="29" customFormat="1" x14ac:dyDescent="0.3">
      <c r="A353" s="26"/>
      <c r="B353" s="27"/>
      <c r="C353" s="28"/>
      <c r="D353" s="11"/>
    </row>
    <row r="354" spans="1:4" s="29" customFormat="1" x14ac:dyDescent="0.3">
      <c r="A354" s="26"/>
      <c r="B354" s="27"/>
      <c r="C354" s="28"/>
      <c r="D354" s="11"/>
    </row>
    <row r="355" spans="1:4" s="29" customFormat="1" x14ac:dyDescent="0.3">
      <c r="A355" s="26"/>
      <c r="B355" s="27"/>
      <c r="C355" s="28"/>
      <c r="D355" s="11"/>
    </row>
    <row r="356" spans="1:4" s="29" customFormat="1" x14ac:dyDescent="0.3">
      <c r="A356" s="26"/>
      <c r="B356" s="27"/>
      <c r="C356" s="28"/>
      <c r="D356" s="11"/>
    </row>
    <row r="357" spans="1:4" s="29" customFormat="1" x14ac:dyDescent="0.3">
      <c r="A357" s="26"/>
      <c r="B357" s="27"/>
      <c r="C357" s="28"/>
      <c r="D357" s="11"/>
    </row>
    <row r="358" spans="1:4" s="29" customFormat="1" x14ac:dyDescent="0.3">
      <c r="A358" s="26"/>
      <c r="B358" s="27"/>
      <c r="C358" s="28"/>
      <c r="D358" s="11"/>
    </row>
    <row r="359" spans="1:4" s="29" customFormat="1" x14ac:dyDescent="0.3">
      <c r="A359" s="26"/>
      <c r="B359" s="27"/>
      <c r="C359" s="28"/>
      <c r="D359" s="11"/>
    </row>
    <row r="360" spans="1:4" s="29" customFormat="1" x14ac:dyDescent="0.3">
      <c r="A360" s="26"/>
      <c r="B360" s="27"/>
      <c r="C360" s="28"/>
      <c r="D360" s="11"/>
    </row>
    <row r="361" spans="1:4" s="29" customFormat="1" x14ac:dyDescent="0.3">
      <c r="A361" s="26"/>
      <c r="B361" s="27"/>
      <c r="C361" s="28"/>
      <c r="D361" s="11"/>
    </row>
    <row r="362" spans="1:4" s="29" customFormat="1" x14ac:dyDescent="0.3">
      <c r="A362" s="26"/>
      <c r="B362" s="27"/>
      <c r="C362" s="28"/>
      <c r="D362" s="11"/>
    </row>
    <row r="363" spans="1:4" s="29" customFormat="1" x14ac:dyDescent="0.3">
      <c r="A363" s="26"/>
      <c r="B363" s="27"/>
      <c r="C363" s="28"/>
      <c r="D363" s="11"/>
    </row>
    <row r="364" spans="1:4" s="29" customFormat="1" x14ac:dyDescent="0.3">
      <c r="A364" s="26"/>
      <c r="B364" s="27"/>
      <c r="C364" s="28"/>
      <c r="D364" s="11"/>
    </row>
    <row r="365" spans="1:4" s="29" customFormat="1" x14ac:dyDescent="0.3">
      <c r="A365" s="26"/>
      <c r="B365" s="27"/>
      <c r="C365" s="28"/>
      <c r="D365" s="11"/>
    </row>
    <row r="366" spans="1:4" s="29" customFormat="1" x14ac:dyDescent="0.3">
      <c r="A366" s="26"/>
      <c r="B366" s="27"/>
      <c r="C366" s="28"/>
      <c r="D366" s="11"/>
    </row>
    <row r="367" spans="1:4" s="29" customFormat="1" x14ac:dyDescent="0.3">
      <c r="A367" s="26"/>
      <c r="B367" s="27"/>
      <c r="C367" s="28"/>
      <c r="D367" s="11"/>
    </row>
    <row r="368" spans="1:4" s="29" customFormat="1" x14ac:dyDescent="0.3">
      <c r="A368" s="26"/>
      <c r="B368" s="27"/>
      <c r="C368" s="28"/>
      <c r="D368" s="11"/>
    </row>
    <row r="369" spans="1:4" s="29" customFormat="1" x14ac:dyDescent="0.3">
      <c r="A369" s="26"/>
      <c r="B369" s="27"/>
      <c r="C369" s="28"/>
      <c r="D369" s="11"/>
    </row>
    <row r="370" spans="1:4" s="29" customFormat="1" x14ac:dyDescent="0.3">
      <c r="A370" s="26"/>
      <c r="B370" s="27"/>
      <c r="C370" s="28"/>
      <c r="D370" s="11"/>
    </row>
    <row r="371" spans="1:4" s="29" customFormat="1" x14ac:dyDescent="0.3">
      <c r="A371" s="26"/>
      <c r="B371" s="27"/>
      <c r="C371" s="28"/>
      <c r="D371" s="11"/>
    </row>
    <row r="372" spans="1:4" s="29" customFormat="1" x14ac:dyDescent="0.3">
      <c r="A372" s="26"/>
      <c r="B372" s="27"/>
      <c r="C372" s="28"/>
      <c r="D372" s="11"/>
    </row>
    <row r="373" spans="1:4" s="29" customFormat="1" x14ac:dyDescent="0.3">
      <c r="A373" s="26"/>
      <c r="B373" s="27"/>
      <c r="C373" s="28"/>
      <c r="D373" s="11"/>
    </row>
    <row r="374" spans="1:4" x14ac:dyDescent="0.3">
      <c r="A374" s="26"/>
      <c r="B374" s="27"/>
      <c r="C374" s="28"/>
    </row>
  </sheetData>
  <autoFilter ref="A6:B186" xr:uid="{0574B438-02B8-49DD-AC79-E11117D163C5}"/>
  <mergeCells count="25">
    <mergeCell ref="A204:B204"/>
    <mergeCell ref="A145:C145"/>
    <mergeCell ref="A153:B153"/>
    <mergeCell ref="A89:C89"/>
    <mergeCell ref="A97:C97"/>
    <mergeCell ref="A115:C115"/>
    <mergeCell ref="A128:B128"/>
    <mergeCell ref="A170:C170"/>
    <mergeCell ref="A184:B184"/>
    <mergeCell ref="A3:C3"/>
    <mergeCell ref="A4:C4"/>
    <mergeCell ref="A205:B205"/>
    <mergeCell ref="A7:C7"/>
    <mergeCell ref="A96:B96"/>
    <mergeCell ref="A114:B114"/>
    <mergeCell ref="A129:C129"/>
    <mergeCell ref="A144:B144"/>
    <mergeCell ref="A185:C185"/>
    <mergeCell ref="A154:C154"/>
    <mergeCell ref="A169:B169"/>
    <mergeCell ref="A63:C63"/>
    <mergeCell ref="A40:B40"/>
    <mergeCell ref="A88:B88"/>
    <mergeCell ref="A62:B62"/>
    <mergeCell ref="A41:C41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C932-1E9C-4B5B-AB0C-5C4131A369E8}">
  <dimension ref="A1:AL239"/>
  <sheetViews>
    <sheetView tabSelected="1" zoomScaleNormal="100" workbookViewId="0">
      <pane ySplit="6" topLeftCell="A7" activePane="bottomLeft" state="frozen"/>
      <selection pane="bottomLeft" activeCell="A36" sqref="A36:C36"/>
    </sheetView>
  </sheetViews>
  <sheetFormatPr baseColWidth="10" defaultColWidth="11.44140625" defaultRowHeight="15.6" x14ac:dyDescent="0.3"/>
  <cols>
    <col min="1" max="1" width="18.33203125" style="69" bestFit="1" customWidth="1"/>
    <col min="2" max="2" width="71.6640625" style="70" customWidth="1"/>
    <col min="3" max="3" width="21.88671875" style="71" customWidth="1"/>
    <col min="4" max="4" width="15.88671875" style="25" customWidth="1"/>
    <col min="5" max="5" width="16.109375" style="25" bestFit="1" customWidth="1"/>
    <col min="6" max="38" width="11.44140625" style="25"/>
    <col min="39" max="16384" width="11.44140625" style="50"/>
  </cols>
  <sheetData>
    <row r="1" spans="1:5" s="25" customFormat="1" x14ac:dyDescent="0.3">
      <c r="A1" s="24"/>
      <c r="B1" s="44"/>
      <c r="C1" s="45"/>
    </row>
    <row r="2" spans="1:5" s="47" customFormat="1" x14ac:dyDescent="0.3">
      <c r="A2" s="24"/>
      <c r="B2" s="24"/>
      <c r="C2" s="45"/>
      <c r="D2" s="46"/>
    </row>
    <row r="3" spans="1:5" s="47" customFormat="1" ht="22.5" customHeight="1" x14ac:dyDescent="0.3">
      <c r="A3" s="81" t="s">
        <v>2</v>
      </c>
      <c r="B3" s="81"/>
      <c r="C3" s="81"/>
      <c r="D3" s="5"/>
      <c r="E3" s="5"/>
    </row>
    <row r="4" spans="1:5" s="47" customFormat="1" ht="24.75" customHeight="1" x14ac:dyDescent="0.3">
      <c r="A4" s="81" t="s">
        <v>5</v>
      </c>
      <c r="B4" s="81"/>
      <c r="C4" s="81"/>
      <c r="D4" s="5"/>
      <c r="E4" s="5"/>
    </row>
    <row r="5" spans="1:5" s="47" customFormat="1" ht="24.75" customHeight="1" x14ac:dyDescent="0.3">
      <c r="A5" s="4"/>
      <c r="B5" s="6" t="s">
        <v>116</v>
      </c>
      <c r="C5" s="14"/>
      <c r="D5" s="5"/>
      <c r="E5" s="5"/>
    </row>
    <row r="6" spans="1:5" ht="27" customHeight="1" x14ac:dyDescent="0.3">
      <c r="A6" s="48" t="s">
        <v>0</v>
      </c>
      <c r="B6" s="49" t="s">
        <v>1</v>
      </c>
      <c r="C6" s="49" t="s">
        <v>3</v>
      </c>
    </row>
    <row r="7" spans="1:5" s="25" customFormat="1" ht="29.25" customHeight="1" x14ac:dyDescent="0.3">
      <c r="A7" s="82" t="s">
        <v>107</v>
      </c>
      <c r="B7" s="83"/>
      <c r="C7" s="84"/>
    </row>
    <row r="8" spans="1:5" s="25" customFormat="1" ht="29.25" customHeight="1" x14ac:dyDescent="0.3">
      <c r="A8" s="51" t="s">
        <v>104</v>
      </c>
      <c r="B8" s="51" t="s">
        <v>105</v>
      </c>
      <c r="C8" s="52">
        <v>2513472</v>
      </c>
    </row>
    <row r="9" spans="1:5" s="25" customFormat="1" ht="29.25" customHeight="1" x14ac:dyDescent="0.3">
      <c r="A9" s="51" t="s">
        <v>21</v>
      </c>
      <c r="B9" s="53" t="s">
        <v>26</v>
      </c>
      <c r="C9" s="52">
        <f>10000000+747560</f>
        <v>10747560</v>
      </c>
    </row>
    <row r="10" spans="1:5" s="25" customFormat="1" ht="29.25" customHeight="1" x14ac:dyDescent="0.3">
      <c r="A10" s="51" t="s">
        <v>15</v>
      </c>
      <c r="B10" s="51" t="s">
        <v>16</v>
      </c>
      <c r="C10" s="52">
        <v>1750000</v>
      </c>
    </row>
    <row r="11" spans="1:5" s="25" customFormat="1" ht="29.25" customHeight="1" x14ac:dyDescent="0.3">
      <c r="A11" s="51" t="s">
        <v>42</v>
      </c>
      <c r="B11" s="53" t="s">
        <v>45</v>
      </c>
      <c r="C11" s="52">
        <v>16600000</v>
      </c>
    </row>
    <row r="12" spans="1:5" s="25" customFormat="1" ht="29.25" customHeight="1" x14ac:dyDescent="0.3">
      <c r="A12" s="51" t="s">
        <v>36</v>
      </c>
      <c r="B12" s="53" t="s">
        <v>39</v>
      </c>
      <c r="C12" s="52">
        <v>3999000</v>
      </c>
    </row>
    <row r="13" spans="1:5" s="25" customFormat="1" ht="29.25" customHeight="1" x14ac:dyDescent="0.3">
      <c r="A13" s="51" t="s">
        <v>69</v>
      </c>
      <c r="B13" s="53" t="s">
        <v>70</v>
      </c>
      <c r="C13" s="52">
        <v>420500</v>
      </c>
    </row>
    <row r="14" spans="1:5" s="25" customFormat="1" ht="29.25" customHeight="1" x14ac:dyDescent="0.3">
      <c r="A14" s="51" t="s">
        <v>64</v>
      </c>
      <c r="B14" s="51" t="s">
        <v>65</v>
      </c>
      <c r="C14" s="52">
        <v>2000000</v>
      </c>
    </row>
    <row r="15" spans="1:5" s="25" customFormat="1" ht="29.25" customHeight="1" x14ac:dyDescent="0.3">
      <c r="A15" s="85" t="s">
        <v>6</v>
      </c>
      <c r="B15" s="86"/>
      <c r="C15" s="54">
        <f>SUM(C8:C14)</f>
        <v>38030532</v>
      </c>
    </row>
    <row r="16" spans="1:5" s="25" customFormat="1" ht="29.25" customHeight="1" x14ac:dyDescent="0.3">
      <c r="A16" s="82" t="s">
        <v>108</v>
      </c>
      <c r="B16" s="83"/>
      <c r="C16" s="84"/>
    </row>
    <row r="17" spans="1:3" s="25" customFormat="1" ht="29.25" customHeight="1" x14ac:dyDescent="0.3">
      <c r="A17" s="55" t="s">
        <v>158</v>
      </c>
      <c r="B17" s="56" t="s">
        <v>159</v>
      </c>
      <c r="C17" s="57">
        <v>10182609</v>
      </c>
    </row>
    <row r="18" spans="1:3" s="25" customFormat="1" ht="29.25" customHeight="1" x14ac:dyDescent="0.3">
      <c r="A18" s="58" t="s">
        <v>90</v>
      </c>
      <c r="B18" s="59" t="s">
        <v>91</v>
      </c>
      <c r="C18" s="52">
        <v>848551</v>
      </c>
    </row>
    <row r="19" spans="1:3" s="25" customFormat="1" ht="29.25" customHeight="1" x14ac:dyDescent="0.3">
      <c r="A19" s="60" t="s">
        <v>80</v>
      </c>
      <c r="B19" s="56" t="s">
        <v>81</v>
      </c>
      <c r="C19" s="61">
        <v>941891</v>
      </c>
    </row>
    <row r="20" spans="1:3" s="25" customFormat="1" ht="29.25" customHeight="1" x14ac:dyDescent="0.3">
      <c r="A20" s="60" t="s">
        <v>82</v>
      </c>
      <c r="B20" s="56" t="s">
        <v>83</v>
      </c>
      <c r="C20" s="61">
        <v>50913</v>
      </c>
    </row>
    <row r="21" spans="1:3" s="25" customFormat="1" ht="29.25" customHeight="1" x14ac:dyDescent="0.3">
      <c r="A21" s="60" t="s">
        <v>84</v>
      </c>
      <c r="B21" s="56" t="s">
        <v>85</v>
      </c>
      <c r="C21" s="61">
        <v>568190</v>
      </c>
    </row>
    <row r="22" spans="1:3" s="25" customFormat="1" ht="29.25" customHeight="1" x14ac:dyDescent="0.3">
      <c r="A22" s="60" t="s">
        <v>86</v>
      </c>
      <c r="B22" s="56" t="s">
        <v>87</v>
      </c>
      <c r="C22" s="61">
        <v>305478</v>
      </c>
    </row>
    <row r="23" spans="1:3" s="25" customFormat="1" ht="29.25" customHeight="1" x14ac:dyDescent="0.3">
      <c r="A23" s="60" t="s">
        <v>88</v>
      </c>
      <c r="B23" s="56" t="s">
        <v>89</v>
      </c>
      <c r="C23" s="61">
        <v>152739</v>
      </c>
    </row>
    <row r="24" spans="1:3" s="25" customFormat="1" ht="29.25" customHeight="1" x14ac:dyDescent="0.3">
      <c r="A24" s="60" t="s">
        <v>106</v>
      </c>
      <c r="B24" s="56" t="s">
        <v>173</v>
      </c>
      <c r="C24" s="61">
        <v>4500000</v>
      </c>
    </row>
    <row r="25" spans="1:3" s="25" customFormat="1" ht="29.25" customHeight="1" x14ac:dyDescent="0.3">
      <c r="A25" s="51" t="s">
        <v>146</v>
      </c>
      <c r="B25" s="51" t="s">
        <v>147</v>
      </c>
      <c r="C25" s="52">
        <v>5000000</v>
      </c>
    </row>
    <row r="26" spans="1:3" s="25" customFormat="1" ht="29.25" customHeight="1" x14ac:dyDescent="0.3">
      <c r="A26" s="51" t="s">
        <v>25</v>
      </c>
      <c r="B26" s="51" t="s">
        <v>161</v>
      </c>
      <c r="C26" s="52">
        <v>10000000</v>
      </c>
    </row>
    <row r="27" spans="1:3" s="25" customFormat="1" ht="29.25" customHeight="1" x14ac:dyDescent="0.3">
      <c r="A27" s="51" t="s">
        <v>160</v>
      </c>
      <c r="B27" s="51" t="s">
        <v>9</v>
      </c>
      <c r="C27" s="52">
        <v>15600000</v>
      </c>
    </row>
    <row r="28" spans="1:3" s="25" customFormat="1" ht="29.25" customHeight="1" x14ac:dyDescent="0.3">
      <c r="A28" s="85" t="s">
        <v>12</v>
      </c>
      <c r="B28" s="86"/>
      <c r="C28" s="54">
        <f>SUM(C17:C27)</f>
        <v>48150371</v>
      </c>
    </row>
    <row r="29" spans="1:3" s="25" customFormat="1" ht="29.25" customHeight="1" x14ac:dyDescent="0.3">
      <c r="A29" s="82" t="s">
        <v>145</v>
      </c>
      <c r="B29" s="83"/>
      <c r="C29" s="84"/>
    </row>
    <row r="30" spans="1:3" s="25" customFormat="1" ht="29.25" customHeight="1" x14ac:dyDescent="0.3">
      <c r="A30" s="62" t="s">
        <v>14</v>
      </c>
      <c r="B30" s="51" t="s">
        <v>8</v>
      </c>
      <c r="C30" s="52">
        <f>1300000+1667287</f>
        <v>2967287</v>
      </c>
    </row>
    <row r="31" spans="1:3" s="25" customFormat="1" ht="29.25" customHeight="1" x14ac:dyDescent="0.3">
      <c r="A31" s="62" t="s">
        <v>21</v>
      </c>
      <c r="B31" s="51" t="s">
        <v>26</v>
      </c>
      <c r="C31" s="52">
        <v>11805697</v>
      </c>
    </row>
    <row r="32" spans="1:3" s="25" customFormat="1" ht="29.25" customHeight="1" x14ac:dyDescent="0.3">
      <c r="A32" s="85" t="s">
        <v>10</v>
      </c>
      <c r="B32" s="87"/>
      <c r="C32" s="63">
        <f>SUM(C30:C31)</f>
        <v>14772984</v>
      </c>
    </row>
    <row r="33" spans="1:3" s="25" customFormat="1" ht="29.25" customHeight="1" x14ac:dyDescent="0.3">
      <c r="A33" s="82" t="s">
        <v>175</v>
      </c>
      <c r="B33" s="83"/>
      <c r="C33" s="84"/>
    </row>
    <row r="34" spans="1:3" s="25" customFormat="1" ht="29.25" customHeight="1" x14ac:dyDescent="0.3">
      <c r="A34" s="55" t="s">
        <v>47</v>
      </c>
      <c r="B34" s="56" t="s">
        <v>48</v>
      </c>
      <c r="C34" s="64">
        <v>25000000</v>
      </c>
    </row>
    <row r="35" spans="1:3" s="25" customFormat="1" ht="29.25" customHeight="1" x14ac:dyDescent="0.3">
      <c r="A35" s="85" t="s">
        <v>174</v>
      </c>
      <c r="B35" s="86"/>
      <c r="C35" s="54">
        <f>+SUM(C34:C34)</f>
        <v>25000000</v>
      </c>
    </row>
    <row r="36" spans="1:3" s="25" customFormat="1" ht="29.25" customHeight="1" x14ac:dyDescent="0.3">
      <c r="A36" s="82" t="s">
        <v>109</v>
      </c>
      <c r="B36" s="83"/>
      <c r="C36" s="84"/>
    </row>
    <row r="37" spans="1:3" s="25" customFormat="1" ht="29.25" customHeight="1" x14ac:dyDescent="0.3">
      <c r="A37" s="51" t="s">
        <v>102</v>
      </c>
      <c r="B37" s="65" t="s">
        <v>103</v>
      </c>
      <c r="C37" s="52">
        <v>25000000</v>
      </c>
    </row>
    <row r="38" spans="1:3" s="25" customFormat="1" ht="29.25" customHeight="1" x14ac:dyDescent="0.3">
      <c r="A38" s="85" t="s">
        <v>17</v>
      </c>
      <c r="B38" s="86"/>
      <c r="C38" s="63">
        <f>SUM(C37:C37)</f>
        <v>25000000</v>
      </c>
    </row>
    <row r="39" spans="1:3" s="25" customFormat="1" ht="29.25" customHeight="1" x14ac:dyDescent="0.3">
      <c r="A39" s="82" t="s">
        <v>176</v>
      </c>
      <c r="B39" s="83"/>
      <c r="C39" s="84"/>
    </row>
    <row r="40" spans="1:3" s="25" customFormat="1" ht="29.25" customHeight="1" x14ac:dyDescent="0.3">
      <c r="A40" s="55" t="s">
        <v>79</v>
      </c>
      <c r="B40" s="56" t="s">
        <v>162</v>
      </c>
      <c r="C40" s="52">
        <v>4000000</v>
      </c>
    </row>
    <row r="41" spans="1:3" s="25" customFormat="1" ht="29.25" customHeight="1" x14ac:dyDescent="0.3">
      <c r="A41" s="58" t="s">
        <v>90</v>
      </c>
      <c r="B41" s="59" t="s">
        <v>91</v>
      </c>
      <c r="C41" s="52">
        <v>333333</v>
      </c>
    </row>
    <row r="42" spans="1:3" s="25" customFormat="1" ht="29.25" customHeight="1" x14ac:dyDescent="0.3">
      <c r="A42" s="60" t="s">
        <v>80</v>
      </c>
      <c r="B42" s="56" t="s">
        <v>81</v>
      </c>
      <c r="C42" s="61">
        <v>370000</v>
      </c>
    </row>
    <row r="43" spans="1:3" s="25" customFormat="1" ht="29.25" customHeight="1" x14ac:dyDescent="0.3">
      <c r="A43" s="60" t="s">
        <v>82</v>
      </c>
      <c r="B43" s="56" t="s">
        <v>83</v>
      </c>
      <c r="C43" s="61">
        <v>20000</v>
      </c>
    </row>
    <row r="44" spans="1:3" s="25" customFormat="1" ht="29.25" customHeight="1" x14ac:dyDescent="0.3">
      <c r="A44" s="60" t="s">
        <v>84</v>
      </c>
      <c r="B44" s="56" t="s">
        <v>85</v>
      </c>
      <c r="C44" s="61">
        <v>223200</v>
      </c>
    </row>
    <row r="45" spans="1:3" s="25" customFormat="1" ht="29.25" customHeight="1" x14ac:dyDescent="0.3">
      <c r="A45" s="60" t="s">
        <v>86</v>
      </c>
      <c r="B45" s="56" t="s">
        <v>87</v>
      </c>
      <c r="C45" s="61">
        <v>120000</v>
      </c>
    </row>
    <row r="46" spans="1:3" s="25" customFormat="1" ht="29.25" customHeight="1" x14ac:dyDescent="0.3">
      <c r="A46" s="60" t="s">
        <v>88</v>
      </c>
      <c r="B46" s="56" t="s">
        <v>89</v>
      </c>
      <c r="C46" s="61">
        <v>60000</v>
      </c>
    </row>
    <row r="47" spans="1:3" s="25" customFormat="1" ht="29.25" customHeight="1" x14ac:dyDescent="0.3">
      <c r="A47" s="60" t="s">
        <v>102</v>
      </c>
      <c r="B47" s="56" t="s">
        <v>103</v>
      </c>
      <c r="C47" s="61">
        <f>3000000+393389</f>
        <v>3393389</v>
      </c>
    </row>
    <row r="48" spans="1:3" s="25" customFormat="1" ht="29.25" customHeight="1" x14ac:dyDescent="0.3">
      <c r="A48" s="66" t="s">
        <v>94</v>
      </c>
      <c r="B48" s="67" t="s">
        <v>95</v>
      </c>
      <c r="C48" s="61">
        <v>242340</v>
      </c>
    </row>
    <row r="49" spans="1:3" s="25" customFormat="1" ht="29.25" customHeight="1" x14ac:dyDescent="0.3">
      <c r="A49" s="55" t="s">
        <v>25</v>
      </c>
      <c r="B49" s="56" t="s">
        <v>29</v>
      </c>
      <c r="C49" s="61">
        <v>1500000</v>
      </c>
    </row>
    <row r="50" spans="1:3" s="25" customFormat="1" ht="29.25" customHeight="1" x14ac:dyDescent="0.3">
      <c r="A50" s="51" t="s">
        <v>66</v>
      </c>
      <c r="B50" s="56" t="s">
        <v>9</v>
      </c>
      <c r="C50" s="61">
        <v>14000000</v>
      </c>
    </row>
    <row r="51" spans="1:3" s="25" customFormat="1" ht="29.25" customHeight="1" x14ac:dyDescent="0.3">
      <c r="A51" s="85" t="s">
        <v>177</v>
      </c>
      <c r="B51" s="86"/>
      <c r="C51" s="63">
        <f>SUM(C40:C50)</f>
        <v>24262262</v>
      </c>
    </row>
    <row r="52" spans="1:3" s="25" customFormat="1" ht="29.25" customHeight="1" x14ac:dyDescent="0.3">
      <c r="A52" s="82" t="s">
        <v>110</v>
      </c>
      <c r="B52" s="83"/>
      <c r="C52" s="84"/>
    </row>
    <row r="53" spans="1:3" s="25" customFormat="1" ht="29.25" customHeight="1" x14ac:dyDescent="0.3">
      <c r="A53" s="58" t="s">
        <v>158</v>
      </c>
      <c r="B53" s="59" t="s">
        <v>164</v>
      </c>
      <c r="C53" s="52">
        <v>1730631</v>
      </c>
    </row>
    <row r="54" spans="1:3" s="25" customFormat="1" ht="29.25" customHeight="1" x14ac:dyDescent="0.3">
      <c r="A54" s="58" t="s">
        <v>90</v>
      </c>
      <c r="B54" s="59" t="s">
        <v>91</v>
      </c>
      <c r="C54" s="52">
        <v>144219</v>
      </c>
    </row>
    <row r="55" spans="1:3" s="25" customFormat="1" ht="29.25" customHeight="1" x14ac:dyDescent="0.3">
      <c r="A55" s="60" t="s">
        <v>80</v>
      </c>
      <c r="B55" s="56" t="s">
        <v>81</v>
      </c>
      <c r="C55" s="52">
        <v>160083</v>
      </c>
    </row>
    <row r="56" spans="1:3" s="25" customFormat="1" ht="29.25" customHeight="1" x14ac:dyDescent="0.3">
      <c r="A56" s="60" t="s">
        <v>82</v>
      </c>
      <c r="B56" s="56" t="s">
        <v>83</v>
      </c>
      <c r="C56" s="52">
        <v>8653</v>
      </c>
    </row>
    <row r="57" spans="1:3" s="25" customFormat="1" ht="29.25" customHeight="1" x14ac:dyDescent="0.3">
      <c r="A57" s="60" t="s">
        <v>84</v>
      </c>
      <c r="B57" s="56" t="s">
        <v>85</v>
      </c>
      <c r="C57" s="52">
        <v>96569</v>
      </c>
    </row>
    <row r="58" spans="1:3" s="25" customFormat="1" ht="29.25" customHeight="1" x14ac:dyDescent="0.3">
      <c r="A58" s="60" t="s">
        <v>86</v>
      </c>
      <c r="B58" s="56" t="s">
        <v>87</v>
      </c>
      <c r="C58" s="52">
        <v>51919</v>
      </c>
    </row>
    <row r="59" spans="1:3" s="25" customFormat="1" ht="29.25" customHeight="1" x14ac:dyDescent="0.3">
      <c r="A59" s="60" t="s">
        <v>88</v>
      </c>
      <c r="B59" s="56" t="s">
        <v>89</v>
      </c>
      <c r="C59" s="52">
        <v>25959</v>
      </c>
    </row>
    <row r="60" spans="1:3" s="25" customFormat="1" ht="29.25" customHeight="1" x14ac:dyDescent="0.3">
      <c r="A60" s="51" t="s">
        <v>104</v>
      </c>
      <c r="B60" s="51" t="s">
        <v>105</v>
      </c>
      <c r="C60" s="64">
        <v>4388400</v>
      </c>
    </row>
    <row r="61" spans="1:3" s="25" customFormat="1" ht="29.25" customHeight="1" x14ac:dyDescent="0.3">
      <c r="A61" s="51" t="s">
        <v>21</v>
      </c>
      <c r="B61" s="51" t="s">
        <v>26</v>
      </c>
      <c r="C61" s="64">
        <v>16117515</v>
      </c>
    </row>
    <row r="62" spans="1:3" s="25" customFormat="1" ht="29.25" customHeight="1" x14ac:dyDescent="0.3">
      <c r="A62" s="51" t="s">
        <v>151</v>
      </c>
      <c r="B62" s="51" t="s">
        <v>163</v>
      </c>
      <c r="C62" s="64">
        <v>168750</v>
      </c>
    </row>
    <row r="63" spans="1:3" s="25" customFormat="1" ht="29.25" customHeight="1" x14ac:dyDescent="0.3">
      <c r="A63" s="51" t="s">
        <v>171</v>
      </c>
      <c r="B63" s="51" t="s">
        <v>172</v>
      </c>
      <c r="C63" s="64">
        <v>5552636.0599999996</v>
      </c>
    </row>
    <row r="64" spans="1:3" s="25" customFormat="1" ht="29.25" customHeight="1" x14ac:dyDescent="0.3">
      <c r="A64" s="51" t="s">
        <v>165</v>
      </c>
      <c r="B64" s="51" t="s">
        <v>166</v>
      </c>
      <c r="C64" s="64">
        <v>18532000</v>
      </c>
    </row>
    <row r="65" spans="1:5" s="25" customFormat="1" ht="29.25" customHeight="1" x14ac:dyDescent="0.3">
      <c r="A65" s="85" t="s">
        <v>7</v>
      </c>
      <c r="B65" s="86"/>
      <c r="C65" s="63">
        <f>SUM(C53:C64)</f>
        <v>46977334.060000002</v>
      </c>
      <c r="D65" s="68"/>
      <c r="E65" s="68"/>
    </row>
    <row r="66" spans="1:5" s="25" customFormat="1" ht="29.25" customHeight="1" x14ac:dyDescent="0.3">
      <c r="A66" s="82" t="s">
        <v>167</v>
      </c>
      <c r="B66" s="83"/>
      <c r="C66" s="84"/>
    </row>
    <row r="67" spans="1:5" s="25" customFormat="1" ht="29.25" customHeight="1" x14ac:dyDescent="0.3">
      <c r="A67" s="51" t="s">
        <v>135</v>
      </c>
      <c r="B67" s="51" t="s">
        <v>168</v>
      </c>
      <c r="C67" s="52">
        <f>1000000+3711012+78000000</f>
        <v>82711012</v>
      </c>
    </row>
    <row r="68" spans="1:5" s="25" customFormat="1" ht="29.25" customHeight="1" x14ac:dyDescent="0.3">
      <c r="A68" s="51" t="s">
        <v>169</v>
      </c>
      <c r="B68" s="51" t="s">
        <v>170</v>
      </c>
      <c r="C68" s="52">
        <v>41390177</v>
      </c>
    </row>
    <row r="69" spans="1:5" s="25" customFormat="1" ht="29.25" customHeight="1" x14ac:dyDescent="0.3">
      <c r="A69" s="85" t="s">
        <v>17</v>
      </c>
      <c r="B69" s="86"/>
      <c r="C69" s="63">
        <f>SUM(C67:C68)</f>
        <v>124101189</v>
      </c>
    </row>
    <row r="70" spans="1:5" s="25" customFormat="1" ht="16.2" thickBot="1" x14ac:dyDescent="0.35">
      <c r="A70" s="88" t="s">
        <v>4</v>
      </c>
      <c r="B70" s="89"/>
      <c r="C70" s="23">
        <f>+C65+C51+C38+C32+C28+C15+C35+C69</f>
        <v>346294672.06</v>
      </c>
      <c r="D70" s="24"/>
    </row>
    <row r="71" spans="1:5" s="25" customFormat="1" x14ac:dyDescent="0.3">
      <c r="A71" s="24"/>
      <c r="B71" s="44"/>
      <c r="C71" s="45"/>
    </row>
    <row r="72" spans="1:5" s="25" customFormat="1" x14ac:dyDescent="0.3">
      <c r="A72" s="24"/>
      <c r="B72" s="44"/>
      <c r="C72" s="45"/>
    </row>
    <row r="73" spans="1:5" s="25" customFormat="1" x14ac:dyDescent="0.3">
      <c r="A73" s="24"/>
      <c r="B73" s="44"/>
      <c r="C73" s="45"/>
    </row>
    <row r="74" spans="1:5" s="25" customFormat="1" x14ac:dyDescent="0.3">
      <c r="A74" s="24"/>
      <c r="B74" s="44"/>
      <c r="C74" s="45"/>
    </row>
    <row r="75" spans="1:5" s="25" customFormat="1" x14ac:dyDescent="0.3">
      <c r="A75" s="24"/>
      <c r="B75" s="44"/>
      <c r="C75" s="45"/>
    </row>
    <row r="76" spans="1:5" s="25" customFormat="1" x14ac:dyDescent="0.3">
      <c r="A76" s="24"/>
      <c r="B76" s="44"/>
      <c r="C76" s="45"/>
    </row>
    <row r="77" spans="1:5" s="25" customFormat="1" x14ac:dyDescent="0.3">
      <c r="A77" s="24"/>
      <c r="B77" s="44"/>
      <c r="C77" s="45"/>
    </row>
    <row r="78" spans="1:5" s="25" customFormat="1" x14ac:dyDescent="0.3">
      <c r="A78" s="24"/>
      <c r="B78" s="44"/>
      <c r="C78" s="45"/>
    </row>
    <row r="79" spans="1:5" s="25" customFormat="1" x14ac:dyDescent="0.3">
      <c r="A79" s="24"/>
      <c r="B79" s="44"/>
      <c r="C79" s="45"/>
    </row>
    <row r="80" spans="1:5" s="25" customFormat="1" x14ac:dyDescent="0.3">
      <c r="A80" s="24"/>
      <c r="B80" s="44"/>
      <c r="C80" s="45"/>
    </row>
    <row r="81" spans="1:3" s="25" customFormat="1" x14ac:dyDescent="0.3">
      <c r="A81" s="24"/>
      <c r="B81" s="44"/>
      <c r="C81" s="45"/>
    </row>
    <row r="82" spans="1:3" s="25" customFormat="1" x14ac:dyDescent="0.3">
      <c r="A82" s="24"/>
      <c r="B82" s="44"/>
      <c r="C82" s="45"/>
    </row>
    <row r="83" spans="1:3" s="25" customFormat="1" x14ac:dyDescent="0.3">
      <c r="A83" s="24"/>
      <c r="B83" s="44"/>
      <c r="C83" s="45"/>
    </row>
    <row r="84" spans="1:3" s="25" customFormat="1" x14ac:dyDescent="0.3">
      <c r="A84" s="24"/>
      <c r="B84" s="44"/>
      <c r="C84" s="45"/>
    </row>
    <row r="85" spans="1:3" s="25" customFormat="1" x14ac:dyDescent="0.3">
      <c r="A85" s="24"/>
      <c r="B85" s="44"/>
      <c r="C85" s="45"/>
    </row>
    <row r="86" spans="1:3" s="25" customFormat="1" x14ac:dyDescent="0.3">
      <c r="A86" s="24"/>
      <c r="B86" s="44"/>
      <c r="C86" s="45"/>
    </row>
    <row r="87" spans="1:3" s="25" customFormat="1" x14ac:dyDescent="0.3">
      <c r="A87" s="24"/>
      <c r="B87" s="44"/>
      <c r="C87" s="45"/>
    </row>
    <row r="88" spans="1:3" s="25" customFormat="1" x14ac:dyDescent="0.3">
      <c r="A88" s="24"/>
      <c r="B88" s="44"/>
      <c r="C88" s="45"/>
    </row>
    <row r="89" spans="1:3" s="25" customFormat="1" x14ac:dyDescent="0.3">
      <c r="A89" s="24"/>
      <c r="B89" s="44"/>
      <c r="C89" s="45"/>
    </row>
    <row r="90" spans="1:3" s="25" customFormat="1" x14ac:dyDescent="0.3">
      <c r="A90" s="24"/>
      <c r="B90" s="44"/>
      <c r="C90" s="45"/>
    </row>
    <row r="91" spans="1:3" s="25" customFormat="1" x14ac:dyDescent="0.3">
      <c r="A91" s="24"/>
      <c r="B91" s="44"/>
      <c r="C91" s="45"/>
    </row>
    <row r="92" spans="1:3" s="25" customFormat="1" x14ac:dyDescent="0.3">
      <c r="A92" s="24"/>
      <c r="B92" s="44"/>
      <c r="C92" s="45"/>
    </row>
    <row r="93" spans="1:3" s="25" customFormat="1" x14ac:dyDescent="0.3">
      <c r="A93" s="24"/>
      <c r="B93" s="44"/>
      <c r="C93" s="45"/>
    </row>
    <row r="94" spans="1:3" s="25" customFormat="1" x14ac:dyDescent="0.3">
      <c r="A94" s="24"/>
      <c r="B94" s="44"/>
      <c r="C94" s="45"/>
    </row>
    <row r="95" spans="1:3" s="25" customFormat="1" x14ac:dyDescent="0.3">
      <c r="A95" s="24"/>
      <c r="B95" s="44"/>
      <c r="C95" s="45"/>
    </row>
    <row r="96" spans="1:3" s="25" customFormat="1" x14ac:dyDescent="0.3">
      <c r="A96" s="24"/>
      <c r="B96" s="44"/>
      <c r="C96" s="45"/>
    </row>
    <row r="97" spans="1:3" s="25" customFormat="1" x14ac:dyDescent="0.3">
      <c r="A97" s="24"/>
      <c r="B97" s="44"/>
      <c r="C97" s="45"/>
    </row>
    <row r="98" spans="1:3" s="25" customFormat="1" x14ac:dyDescent="0.3">
      <c r="A98" s="24"/>
      <c r="B98" s="44"/>
      <c r="C98" s="45"/>
    </row>
    <row r="99" spans="1:3" s="25" customFormat="1" x14ac:dyDescent="0.3">
      <c r="A99" s="24"/>
      <c r="B99" s="44"/>
      <c r="C99" s="45"/>
    </row>
    <row r="100" spans="1:3" s="25" customFormat="1" x14ac:dyDescent="0.3">
      <c r="A100" s="24"/>
      <c r="B100" s="44"/>
      <c r="C100" s="45"/>
    </row>
    <row r="101" spans="1:3" s="25" customFormat="1" x14ac:dyDescent="0.3">
      <c r="A101" s="24"/>
      <c r="B101" s="44"/>
      <c r="C101" s="45"/>
    </row>
    <row r="102" spans="1:3" s="25" customFormat="1" x14ac:dyDescent="0.3">
      <c r="A102" s="24"/>
      <c r="B102" s="44"/>
      <c r="C102" s="45"/>
    </row>
    <row r="103" spans="1:3" s="25" customFormat="1" x14ac:dyDescent="0.3">
      <c r="A103" s="24"/>
      <c r="B103" s="44"/>
      <c r="C103" s="45"/>
    </row>
    <row r="104" spans="1:3" s="25" customFormat="1" x14ac:dyDescent="0.3">
      <c r="A104" s="24"/>
      <c r="B104" s="44"/>
      <c r="C104" s="45"/>
    </row>
    <row r="105" spans="1:3" s="25" customFormat="1" x14ac:dyDescent="0.3">
      <c r="A105" s="24"/>
      <c r="B105" s="44"/>
      <c r="C105" s="45"/>
    </row>
    <row r="106" spans="1:3" s="25" customFormat="1" x14ac:dyDescent="0.3">
      <c r="A106" s="24"/>
      <c r="B106" s="44"/>
      <c r="C106" s="45"/>
    </row>
    <row r="107" spans="1:3" s="25" customFormat="1" x14ac:dyDescent="0.3">
      <c r="A107" s="24"/>
      <c r="B107" s="44"/>
      <c r="C107" s="45"/>
    </row>
    <row r="108" spans="1:3" s="25" customFormat="1" x14ac:dyDescent="0.3">
      <c r="A108" s="24"/>
      <c r="B108" s="44"/>
      <c r="C108" s="45"/>
    </row>
    <row r="109" spans="1:3" s="25" customFormat="1" x14ac:dyDescent="0.3">
      <c r="A109" s="24"/>
      <c r="B109" s="44"/>
      <c r="C109" s="45"/>
    </row>
    <row r="110" spans="1:3" s="25" customFormat="1" x14ac:dyDescent="0.3">
      <c r="A110" s="24"/>
      <c r="B110" s="44"/>
      <c r="C110" s="45"/>
    </row>
    <row r="111" spans="1:3" s="25" customFormat="1" x14ac:dyDescent="0.3">
      <c r="A111" s="24"/>
      <c r="B111" s="44"/>
      <c r="C111" s="45"/>
    </row>
    <row r="112" spans="1:3" s="25" customFormat="1" x14ac:dyDescent="0.3">
      <c r="A112" s="24"/>
      <c r="B112" s="44"/>
      <c r="C112" s="45"/>
    </row>
    <row r="113" spans="1:3" s="25" customFormat="1" x14ac:dyDescent="0.3">
      <c r="A113" s="24"/>
      <c r="B113" s="44"/>
      <c r="C113" s="45"/>
    </row>
    <row r="114" spans="1:3" s="25" customFormat="1" x14ac:dyDescent="0.3">
      <c r="A114" s="24"/>
      <c r="B114" s="44"/>
      <c r="C114" s="45"/>
    </row>
    <row r="115" spans="1:3" s="25" customFormat="1" x14ac:dyDescent="0.3">
      <c r="A115" s="24"/>
      <c r="B115" s="44"/>
      <c r="C115" s="45"/>
    </row>
    <row r="116" spans="1:3" s="25" customFormat="1" x14ac:dyDescent="0.3">
      <c r="A116" s="24"/>
      <c r="B116" s="44"/>
      <c r="C116" s="45"/>
    </row>
    <row r="117" spans="1:3" s="25" customFormat="1" x14ac:dyDescent="0.3">
      <c r="A117" s="24"/>
      <c r="B117" s="44"/>
      <c r="C117" s="45"/>
    </row>
    <row r="118" spans="1:3" s="25" customFormat="1" x14ac:dyDescent="0.3">
      <c r="A118" s="24"/>
      <c r="B118" s="44"/>
      <c r="C118" s="45"/>
    </row>
    <row r="119" spans="1:3" s="25" customFormat="1" x14ac:dyDescent="0.3">
      <c r="A119" s="24"/>
      <c r="B119" s="44"/>
      <c r="C119" s="45"/>
    </row>
    <row r="120" spans="1:3" s="25" customFormat="1" x14ac:dyDescent="0.3">
      <c r="A120" s="24"/>
      <c r="B120" s="44"/>
      <c r="C120" s="45"/>
    </row>
    <row r="121" spans="1:3" s="25" customFormat="1" x14ac:dyDescent="0.3">
      <c r="A121" s="24"/>
      <c r="B121" s="44"/>
      <c r="C121" s="45"/>
    </row>
    <row r="122" spans="1:3" s="25" customFormat="1" x14ac:dyDescent="0.3">
      <c r="A122" s="24"/>
      <c r="B122" s="44"/>
      <c r="C122" s="45"/>
    </row>
    <row r="123" spans="1:3" s="25" customFormat="1" x14ac:dyDescent="0.3">
      <c r="A123" s="24"/>
      <c r="B123" s="44"/>
      <c r="C123" s="45"/>
    </row>
    <row r="124" spans="1:3" s="25" customFormat="1" x14ac:dyDescent="0.3">
      <c r="A124" s="24"/>
      <c r="B124" s="44"/>
      <c r="C124" s="45"/>
    </row>
    <row r="125" spans="1:3" s="25" customFormat="1" x14ac:dyDescent="0.3">
      <c r="A125" s="24"/>
      <c r="B125" s="44"/>
      <c r="C125" s="45"/>
    </row>
    <row r="126" spans="1:3" s="25" customFormat="1" x14ac:dyDescent="0.3">
      <c r="A126" s="24"/>
      <c r="B126" s="44"/>
      <c r="C126" s="45"/>
    </row>
    <row r="127" spans="1:3" s="25" customFormat="1" x14ac:dyDescent="0.3">
      <c r="A127" s="24"/>
      <c r="B127" s="44"/>
      <c r="C127" s="45"/>
    </row>
    <row r="128" spans="1:3" s="25" customFormat="1" x14ac:dyDescent="0.3">
      <c r="A128" s="24"/>
      <c r="B128" s="44"/>
      <c r="C128" s="45"/>
    </row>
    <row r="129" spans="1:3" s="25" customFormat="1" x14ac:dyDescent="0.3">
      <c r="A129" s="24"/>
      <c r="B129" s="44"/>
      <c r="C129" s="45"/>
    </row>
    <row r="130" spans="1:3" s="25" customFormat="1" x14ac:dyDescent="0.3">
      <c r="A130" s="24"/>
      <c r="B130" s="44"/>
      <c r="C130" s="45"/>
    </row>
    <row r="131" spans="1:3" s="25" customFormat="1" x14ac:dyDescent="0.3">
      <c r="A131" s="24"/>
      <c r="B131" s="44"/>
      <c r="C131" s="45"/>
    </row>
    <row r="132" spans="1:3" s="25" customFormat="1" x14ac:dyDescent="0.3">
      <c r="A132" s="24"/>
      <c r="B132" s="44"/>
      <c r="C132" s="45"/>
    </row>
    <row r="133" spans="1:3" s="25" customFormat="1" x14ac:dyDescent="0.3">
      <c r="A133" s="24"/>
      <c r="B133" s="44"/>
      <c r="C133" s="45"/>
    </row>
    <row r="134" spans="1:3" s="25" customFormat="1" x14ac:dyDescent="0.3">
      <c r="A134" s="24"/>
      <c r="B134" s="44"/>
      <c r="C134" s="45"/>
    </row>
    <row r="135" spans="1:3" s="25" customFormat="1" x14ac:dyDescent="0.3">
      <c r="A135" s="24"/>
      <c r="B135" s="44"/>
      <c r="C135" s="45"/>
    </row>
    <row r="136" spans="1:3" s="25" customFormat="1" x14ac:dyDescent="0.3">
      <c r="A136" s="24"/>
      <c r="B136" s="44"/>
      <c r="C136" s="45"/>
    </row>
    <row r="137" spans="1:3" s="25" customFormat="1" x14ac:dyDescent="0.3">
      <c r="A137" s="24"/>
      <c r="B137" s="44"/>
      <c r="C137" s="45"/>
    </row>
    <row r="138" spans="1:3" s="25" customFormat="1" x14ac:dyDescent="0.3">
      <c r="A138" s="24"/>
      <c r="B138" s="44"/>
      <c r="C138" s="45"/>
    </row>
    <row r="139" spans="1:3" s="25" customFormat="1" x14ac:dyDescent="0.3">
      <c r="A139" s="24"/>
      <c r="B139" s="44"/>
      <c r="C139" s="45"/>
    </row>
    <row r="140" spans="1:3" s="25" customFormat="1" x14ac:dyDescent="0.3">
      <c r="A140" s="24"/>
      <c r="B140" s="44"/>
      <c r="C140" s="45"/>
    </row>
    <row r="141" spans="1:3" s="25" customFormat="1" x14ac:dyDescent="0.3">
      <c r="A141" s="24"/>
      <c r="B141" s="44"/>
      <c r="C141" s="45"/>
    </row>
    <row r="142" spans="1:3" s="25" customFormat="1" x14ac:dyDescent="0.3">
      <c r="A142" s="24"/>
      <c r="B142" s="44"/>
      <c r="C142" s="45"/>
    </row>
    <row r="143" spans="1:3" s="25" customFormat="1" x14ac:dyDescent="0.3">
      <c r="A143" s="24"/>
      <c r="B143" s="44"/>
      <c r="C143" s="45"/>
    </row>
    <row r="144" spans="1:3" s="25" customFormat="1" x14ac:dyDescent="0.3">
      <c r="A144" s="24"/>
      <c r="B144" s="44"/>
      <c r="C144" s="45"/>
    </row>
    <row r="145" spans="1:3" s="25" customFormat="1" x14ac:dyDescent="0.3">
      <c r="A145" s="24"/>
      <c r="B145" s="44"/>
      <c r="C145" s="45"/>
    </row>
    <row r="146" spans="1:3" s="25" customFormat="1" x14ac:dyDescent="0.3">
      <c r="A146" s="24"/>
      <c r="B146" s="44"/>
      <c r="C146" s="45"/>
    </row>
    <row r="147" spans="1:3" s="25" customFormat="1" x14ac:dyDescent="0.3">
      <c r="A147" s="24"/>
      <c r="B147" s="44"/>
      <c r="C147" s="45"/>
    </row>
    <row r="148" spans="1:3" s="25" customFormat="1" x14ac:dyDescent="0.3">
      <c r="A148" s="24"/>
      <c r="B148" s="44"/>
      <c r="C148" s="45"/>
    </row>
    <row r="149" spans="1:3" s="25" customFormat="1" x14ac:dyDescent="0.3">
      <c r="A149" s="24"/>
      <c r="B149" s="44"/>
      <c r="C149" s="45"/>
    </row>
    <row r="150" spans="1:3" s="25" customFormat="1" x14ac:dyDescent="0.3">
      <c r="A150" s="24"/>
      <c r="B150" s="44"/>
      <c r="C150" s="45"/>
    </row>
    <row r="151" spans="1:3" s="25" customFormat="1" x14ac:dyDescent="0.3">
      <c r="A151" s="24"/>
      <c r="B151" s="44"/>
      <c r="C151" s="45"/>
    </row>
    <row r="152" spans="1:3" s="25" customFormat="1" x14ac:dyDescent="0.3">
      <c r="A152" s="24"/>
      <c r="B152" s="44"/>
      <c r="C152" s="45"/>
    </row>
    <row r="153" spans="1:3" s="25" customFormat="1" x14ac:dyDescent="0.3">
      <c r="A153" s="24"/>
      <c r="B153" s="44"/>
      <c r="C153" s="45"/>
    </row>
    <row r="154" spans="1:3" s="25" customFormat="1" x14ac:dyDescent="0.3">
      <c r="A154" s="24"/>
      <c r="B154" s="44"/>
      <c r="C154" s="45"/>
    </row>
    <row r="155" spans="1:3" s="25" customFormat="1" x14ac:dyDescent="0.3">
      <c r="A155" s="24"/>
      <c r="B155" s="44"/>
      <c r="C155" s="45"/>
    </row>
    <row r="156" spans="1:3" s="25" customFormat="1" x14ac:dyDescent="0.3">
      <c r="A156" s="24"/>
      <c r="B156" s="44"/>
      <c r="C156" s="45"/>
    </row>
    <row r="157" spans="1:3" s="25" customFormat="1" x14ac:dyDescent="0.3">
      <c r="A157" s="24"/>
      <c r="B157" s="44"/>
      <c r="C157" s="45"/>
    </row>
    <row r="158" spans="1:3" s="25" customFormat="1" x14ac:dyDescent="0.3">
      <c r="A158" s="24"/>
      <c r="B158" s="44"/>
      <c r="C158" s="45"/>
    </row>
    <row r="159" spans="1:3" s="25" customFormat="1" x14ac:dyDescent="0.3">
      <c r="A159" s="24"/>
      <c r="B159" s="44"/>
      <c r="C159" s="45"/>
    </row>
    <row r="160" spans="1:3" s="25" customFormat="1" x14ac:dyDescent="0.3">
      <c r="A160" s="24"/>
      <c r="B160" s="44"/>
      <c r="C160" s="45"/>
    </row>
    <row r="161" spans="1:3" s="25" customFormat="1" x14ac:dyDescent="0.3">
      <c r="A161" s="24"/>
      <c r="B161" s="44"/>
      <c r="C161" s="45"/>
    </row>
    <row r="162" spans="1:3" s="25" customFormat="1" x14ac:dyDescent="0.3">
      <c r="A162" s="24"/>
      <c r="B162" s="44"/>
      <c r="C162" s="45"/>
    </row>
    <row r="163" spans="1:3" s="25" customFormat="1" x14ac:dyDescent="0.3">
      <c r="A163" s="24"/>
      <c r="B163" s="44"/>
      <c r="C163" s="45"/>
    </row>
    <row r="164" spans="1:3" s="25" customFormat="1" x14ac:dyDescent="0.3">
      <c r="A164" s="24"/>
      <c r="B164" s="44"/>
      <c r="C164" s="45"/>
    </row>
    <row r="165" spans="1:3" s="25" customFormat="1" x14ac:dyDescent="0.3">
      <c r="A165" s="24"/>
      <c r="B165" s="44"/>
      <c r="C165" s="45"/>
    </row>
    <row r="166" spans="1:3" s="25" customFormat="1" x14ac:dyDescent="0.3">
      <c r="A166" s="24"/>
      <c r="B166" s="44"/>
      <c r="C166" s="45"/>
    </row>
    <row r="167" spans="1:3" s="25" customFormat="1" x14ac:dyDescent="0.3">
      <c r="A167" s="24"/>
      <c r="B167" s="44"/>
      <c r="C167" s="45"/>
    </row>
    <row r="168" spans="1:3" s="25" customFormat="1" x14ac:dyDescent="0.3">
      <c r="A168" s="24"/>
      <c r="B168" s="44"/>
      <c r="C168" s="45"/>
    </row>
    <row r="169" spans="1:3" s="25" customFormat="1" x14ac:dyDescent="0.3">
      <c r="A169" s="24"/>
      <c r="B169" s="44"/>
      <c r="C169" s="45"/>
    </row>
    <row r="170" spans="1:3" s="25" customFormat="1" x14ac:dyDescent="0.3">
      <c r="A170" s="24"/>
      <c r="B170" s="44"/>
      <c r="C170" s="45"/>
    </row>
    <row r="171" spans="1:3" s="25" customFormat="1" x14ac:dyDescent="0.3">
      <c r="A171" s="24"/>
      <c r="B171" s="44"/>
      <c r="C171" s="45"/>
    </row>
    <row r="172" spans="1:3" s="25" customFormat="1" x14ac:dyDescent="0.3">
      <c r="A172" s="24"/>
      <c r="B172" s="44"/>
      <c r="C172" s="45"/>
    </row>
    <row r="173" spans="1:3" s="25" customFormat="1" x14ac:dyDescent="0.3">
      <c r="A173" s="24"/>
      <c r="B173" s="44"/>
      <c r="C173" s="45"/>
    </row>
    <row r="174" spans="1:3" s="25" customFormat="1" x14ac:dyDescent="0.3">
      <c r="A174" s="24"/>
      <c r="B174" s="44"/>
      <c r="C174" s="45"/>
    </row>
    <row r="175" spans="1:3" s="25" customFormat="1" x14ac:dyDescent="0.3">
      <c r="A175" s="24"/>
      <c r="B175" s="44"/>
      <c r="C175" s="45"/>
    </row>
    <row r="176" spans="1:3" s="25" customFormat="1" x14ac:dyDescent="0.3">
      <c r="A176" s="24"/>
      <c r="B176" s="44"/>
      <c r="C176" s="45"/>
    </row>
    <row r="177" spans="1:3" s="25" customFormat="1" x14ac:dyDescent="0.3">
      <c r="A177" s="24"/>
      <c r="B177" s="44"/>
      <c r="C177" s="45"/>
    </row>
    <row r="178" spans="1:3" s="25" customFormat="1" x14ac:dyDescent="0.3">
      <c r="A178" s="24"/>
      <c r="B178" s="44"/>
      <c r="C178" s="45"/>
    </row>
    <row r="179" spans="1:3" s="25" customFormat="1" x14ac:dyDescent="0.3">
      <c r="A179" s="24"/>
      <c r="B179" s="44"/>
      <c r="C179" s="45"/>
    </row>
    <row r="180" spans="1:3" s="25" customFormat="1" x14ac:dyDescent="0.3">
      <c r="A180" s="24"/>
      <c r="B180" s="44"/>
      <c r="C180" s="45"/>
    </row>
    <row r="181" spans="1:3" s="25" customFormat="1" x14ac:dyDescent="0.3">
      <c r="A181" s="24"/>
      <c r="B181" s="44"/>
      <c r="C181" s="45"/>
    </row>
    <row r="182" spans="1:3" s="25" customFormat="1" x14ac:dyDescent="0.3">
      <c r="A182" s="24"/>
      <c r="B182" s="44"/>
      <c r="C182" s="45"/>
    </row>
    <row r="183" spans="1:3" s="25" customFormat="1" x14ac:dyDescent="0.3">
      <c r="A183" s="24"/>
      <c r="B183" s="44"/>
      <c r="C183" s="45"/>
    </row>
    <row r="184" spans="1:3" s="25" customFormat="1" x14ac:dyDescent="0.3">
      <c r="A184" s="24"/>
      <c r="B184" s="44"/>
      <c r="C184" s="45"/>
    </row>
    <row r="185" spans="1:3" s="25" customFormat="1" x14ac:dyDescent="0.3">
      <c r="A185" s="24"/>
      <c r="B185" s="44"/>
      <c r="C185" s="45"/>
    </row>
    <row r="186" spans="1:3" s="25" customFormat="1" x14ac:dyDescent="0.3">
      <c r="A186" s="24"/>
      <c r="B186" s="44"/>
      <c r="C186" s="45"/>
    </row>
    <row r="187" spans="1:3" s="25" customFormat="1" x14ac:dyDescent="0.3">
      <c r="A187" s="24"/>
      <c r="B187" s="44"/>
      <c r="C187" s="45"/>
    </row>
    <row r="188" spans="1:3" s="25" customFormat="1" x14ac:dyDescent="0.3">
      <c r="A188" s="24"/>
      <c r="B188" s="44"/>
      <c r="C188" s="45"/>
    </row>
    <row r="189" spans="1:3" s="25" customFormat="1" x14ac:dyDescent="0.3">
      <c r="A189" s="24"/>
      <c r="B189" s="44"/>
      <c r="C189" s="45"/>
    </row>
    <row r="190" spans="1:3" s="25" customFormat="1" x14ac:dyDescent="0.3">
      <c r="A190" s="24"/>
      <c r="B190" s="44"/>
      <c r="C190" s="45"/>
    </row>
    <row r="191" spans="1:3" s="25" customFormat="1" x14ac:dyDescent="0.3">
      <c r="A191" s="24"/>
      <c r="B191" s="44"/>
      <c r="C191" s="45"/>
    </row>
    <row r="192" spans="1:3" s="25" customFormat="1" x14ac:dyDescent="0.3">
      <c r="A192" s="24"/>
      <c r="B192" s="44"/>
      <c r="C192" s="45"/>
    </row>
    <row r="193" spans="1:3" s="25" customFormat="1" x14ac:dyDescent="0.3">
      <c r="A193" s="24"/>
      <c r="B193" s="44"/>
      <c r="C193" s="45"/>
    </row>
    <row r="194" spans="1:3" s="25" customFormat="1" x14ac:dyDescent="0.3">
      <c r="A194" s="24"/>
      <c r="B194" s="44"/>
      <c r="C194" s="45"/>
    </row>
    <row r="195" spans="1:3" s="25" customFormat="1" x14ac:dyDescent="0.3">
      <c r="A195" s="24"/>
      <c r="B195" s="44"/>
      <c r="C195" s="45"/>
    </row>
    <row r="196" spans="1:3" s="25" customFormat="1" x14ac:dyDescent="0.3">
      <c r="A196" s="24"/>
      <c r="B196" s="44"/>
      <c r="C196" s="45"/>
    </row>
    <row r="197" spans="1:3" s="25" customFormat="1" x14ac:dyDescent="0.3">
      <c r="A197" s="24"/>
      <c r="B197" s="44"/>
      <c r="C197" s="45"/>
    </row>
    <row r="198" spans="1:3" s="25" customFormat="1" x14ac:dyDescent="0.3">
      <c r="A198" s="24"/>
      <c r="B198" s="44"/>
      <c r="C198" s="45"/>
    </row>
    <row r="199" spans="1:3" s="25" customFormat="1" x14ac:dyDescent="0.3">
      <c r="A199" s="24"/>
      <c r="B199" s="44"/>
      <c r="C199" s="45"/>
    </row>
    <row r="200" spans="1:3" s="25" customFormat="1" x14ac:dyDescent="0.3">
      <c r="A200" s="24"/>
      <c r="B200" s="44"/>
      <c r="C200" s="45"/>
    </row>
    <row r="201" spans="1:3" s="25" customFormat="1" x14ac:dyDescent="0.3">
      <c r="A201" s="24"/>
      <c r="B201" s="44"/>
      <c r="C201" s="45"/>
    </row>
    <row r="202" spans="1:3" s="25" customFormat="1" x14ac:dyDescent="0.3">
      <c r="A202" s="24"/>
      <c r="B202" s="44"/>
      <c r="C202" s="45"/>
    </row>
    <row r="203" spans="1:3" s="25" customFormat="1" x14ac:dyDescent="0.3">
      <c r="A203" s="24"/>
      <c r="B203" s="44"/>
      <c r="C203" s="45"/>
    </row>
    <row r="204" spans="1:3" s="25" customFormat="1" x14ac:dyDescent="0.3">
      <c r="A204" s="24"/>
      <c r="B204" s="44"/>
      <c r="C204" s="45"/>
    </row>
    <row r="205" spans="1:3" s="25" customFormat="1" x14ac:dyDescent="0.3">
      <c r="A205" s="24"/>
      <c r="B205" s="44"/>
      <c r="C205" s="45"/>
    </row>
    <row r="206" spans="1:3" s="25" customFormat="1" x14ac:dyDescent="0.3">
      <c r="A206" s="24"/>
      <c r="B206" s="44"/>
      <c r="C206" s="45"/>
    </row>
    <row r="207" spans="1:3" s="25" customFormat="1" x14ac:dyDescent="0.3">
      <c r="A207" s="24"/>
      <c r="B207" s="44"/>
      <c r="C207" s="45"/>
    </row>
    <row r="208" spans="1:3" s="25" customFormat="1" x14ac:dyDescent="0.3">
      <c r="A208" s="24"/>
      <c r="B208" s="44"/>
      <c r="C208" s="45"/>
    </row>
    <row r="209" spans="1:3" s="25" customFormat="1" x14ac:dyDescent="0.3">
      <c r="A209" s="24"/>
      <c r="B209" s="44"/>
      <c r="C209" s="45"/>
    </row>
    <row r="210" spans="1:3" s="25" customFormat="1" x14ac:dyDescent="0.3">
      <c r="A210" s="24"/>
      <c r="B210" s="44"/>
      <c r="C210" s="45"/>
    </row>
    <row r="211" spans="1:3" s="25" customFormat="1" x14ac:dyDescent="0.3">
      <c r="A211" s="24"/>
      <c r="B211" s="44"/>
      <c r="C211" s="45"/>
    </row>
    <row r="212" spans="1:3" s="25" customFormat="1" x14ac:dyDescent="0.3">
      <c r="A212" s="24"/>
      <c r="B212" s="44"/>
      <c r="C212" s="45"/>
    </row>
    <row r="213" spans="1:3" s="25" customFormat="1" x14ac:dyDescent="0.3">
      <c r="A213" s="24"/>
      <c r="B213" s="44"/>
      <c r="C213" s="45"/>
    </row>
    <row r="214" spans="1:3" s="25" customFormat="1" x14ac:dyDescent="0.3">
      <c r="A214" s="24"/>
      <c r="B214" s="44"/>
      <c r="C214" s="45"/>
    </row>
    <row r="215" spans="1:3" s="25" customFormat="1" x14ac:dyDescent="0.3">
      <c r="A215" s="24"/>
      <c r="B215" s="44"/>
      <c r="C215" s="45"/>
    </row>
    <row r="216" spans="1:3" s="25" customFormat="1" x14ac:dyDescent="0.3">
      <c r="A216" s="24"/>
      <c r="B216" s="44"/>
      <c r="C216" s="45"/>
    </row>
    <row r="217" spans="1:3" s="25" customFormat="1" x14ac:dyDescent="0.3">
      <c r="A217" s="24"/>
      <c r="B217" s="44"/>
      <c r="C217" s="45"/>
    </row>
    <row r="218" spans="1:3" s="25" customFormat="1" x14ac:dyDescent="0.3">
      <c r="A218" s="24"/>
      <c r="B218" s="44"/>
      <c r="C218" s="45"/>
    </row>
    <row r="219" spans="1:3" s="25" customFormat="1" x14ac:dyDescent="0.3">
      <c r="A219" s="24"/>
      <c r="B219" s="44"/>
      <c r="C219" s="45"/>
    </row>
    <row r="220" spans="1:3" s="25" customFormat="1" x14ac:dyDescent="0.3">
      <c r="A220" s="24"/>
      <c r="B220" s="44"/>
      <c r="C220" s="45"/>
    </row>
    <row r="221" spans="1:3" s="25" customFormat="1" x14ac:dyDescent="0.3">
      <c r="A221" s="24"/>
      <c r="B221" s="44"/>
      <c r="C221" s="45"/>
    </row>
    <row r="222" spans="1:3" s="25" customFormat="1" x14ac:dyDescent="0.3">
      <c r="A222" s="24"/>
      <c r="B222" s="44"/>
      <c r="C222" s="45"/>
    </row>
    <row r="223" spans="1:3" s="25" customFormat="1" x14ac:dyDescent="0.3">
      <c r="A223" s="24"/>
      <c r="B223" s="44"/>
      <c r="C223" s="45"/>
    </row>
    <row r="224" spans="1:3" s="25" customFormat="1" x14ac:dyDescent="0.3">
      <c r="A224" s="24"/>
      <c r="B224" s="44"/>
      <c r="C224" s="45"/>
    </row>
    <row r="225" spans="1:3" s="25" customFormat="1" x14ac:dyDescent="0.3">
      <c r="A225" s="24"/>
      <c r="B225" s="44"/>
      <c r="C225" s="45"/>
    </row>
    <row r="226" spans="1:3" s="25" customFormat="1" x14ac:dyDescent="0.3">
      <c r="A226" s="24"/>
      <c r="B226" s="44"/>
      <c r="C226" s="45"/>
    </row>
    <row r="227" spans="1:3" s="25" customFormat="1" x14ac:dyDescent="0.3">
      <c r="A227" s="24"/>
      <c r="B227" s="44"/>
      <c r="C227" s="45"/>
    </row>
    <row r="228" spans="1:3" s="25" customFormat="1" x14ac:dyDescent="0.3">
      <c r="A228" s="24"/>
      <c r="B228" s="44"/>
      <c r="C228" s="45"/>
    </row>
    <row r="229" spans="1:3" s="25" customFormat="1" x14ac:dyDescent="0.3">
      <c r="A229" s="24"/>
      <c r="B229" s="44"/>
      <c r="C229" s="45"/>
    </row>
    <row r="230" spans="1:3" s="25" customFormat="1" x14ac:dyDescent="0.3">
      <c r="A230" s="24"/>
      <c r="B230" s="44"/>
      <c r="C230" s="45"/>
    </row>
    <row r="231" spans="1:3" s="25" customFormat="1" x14ac:dyDescent="0.3">
      <c r="A231" s="24"/>
      <c r="B231" s="44"/>
      <c r="C231" s="45"/>
    </row>
    <row r="232" spans="1:3" s="25" customFormat="1" x14ac:dyDescent="0.3">
      <c r="A232" s="24"/>
      <c r="B232" s="44"/>
      <c r="C232" s="45"/>
    </row>
    <row r="233" spans="1:3" s="25" customFormat="1" x14ac:dyDescent="0.3">
      <c r="A233" s="24"/>
      <c r="B233" s="44"/>
      <c r="C233" s="45"/>
    </row>
    <row r="234" spans="1:3" s="25" customFormat="1" x14ac:dyDescent="0.3">
      <c r="A234" s="24"/>
      <c r="B234" s="44"/>
      <c r="C234" s="45"/>
    </row>
    <row r="235" spans="1:3" s="25" customFormat="1" x14ac:dyDescent="0.3">
      <c r="A235" s="24"/>
      <c r="B235" s="44"/>
      <c r="C235" s="45"/>
    </row>
    <row r="236" spans="1:3" s="25" customFormat="1" x14ac:dyDescent="0.3">
      <c r="A236" s="24"/>
      <c r="B236" s="44"/>
      <c r="C236" s="45"/>
    </row>
    <row r="237" spans="1:3" s="25" customFormat="1" x14ac:dyDescent="0.3">
      <c r="A237" s="24"/>
      <c r="B237" s="44"/>
      <c r="C237" s="45"/>
    </row>
    <row r="238" spans="1:3" s="25" customFormat="1" x14ac:dyDescent="0.3">
      <c r="A238" s="24"/>
      <c r="B238" s="44"/>
      <c r="C238" s="45"/>
    </row>
    <row r="239" spans="1:3" s="25" customFormat="1" x14ac:dyDescent="0.3">
      <c r="A239" s="24"/>
      <c r="B239" s="44"/>
      <c r="C239" s="45"/>
    </row>
  </sheetData>
  <autoFilter ref="A6:B59" xr:uid="{0574B438-02B8-49DD-AC79-E11117D163C5}"/>
  <mergeCells count="19">
    <mergeCell ref="A70:B70"/>
    <mergeCell ref="A33:C33"/>
    <mergeCell ref="A35:B35"/>
    <mergeCell ref="A36:C36"/>
    <mergeCell ref="A38:B38"/>
    <mergeCell ref="A39:C39"/>
    <mergeCell ref="A51:B51"/>
    <mergeCell ref="A66:C66"/>
    <mergeCell ref="A69:B69"/>
    <mergeCell ref="A28:B28"/>
    <mergeCell ref="A29:C29"/>
    <mergeCell ref="A32:B32"/>
    <mergeCell ref="A52:C52"/>
    <mergeCell ref="A65:B65"/>
    <mergeCell ref="A3:C3"/>
    <mergeCell ref="A4:C4"/>
    <mergeCell ref="A7:C7"/>
    <mergeCell ref="A15:B15"/>
    <mergeCell ref="A16:C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Diana María Chaves Arroyo</cp:lastModifiedBy>
  <dcterms:created xsi:type="dcterms:W3CDTF">2021-10-13T19:42:12Z</dcterms:created>
  <dcterms:modified xsi:type="dcterms:W3CDTF">2026-08-07T13:20:06Z</dcterms:modified>
</cp:coreProperties>
</file>