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Trabajos varios\Indice de Transparencia\4.2.5 Modificaciones presupuestarias\"/>
    </mc:Choice>
  </mc:AlternateContent>
  <xr:revisionPtr revIDLastSave="0" documentId="13_ncr:9_{4DAFE9ED-AA6E-495E-B528-62D5DF4B9822}" xr6:coauthVersionLast="47" xr6:coauthVersionMax="47" xr10:uidLastSave="{00000000-0000-0000-0000-000000000000}"/>
  <bookViews>
    <workbookView xWindow="28680" yWindow="-120" windowWidth="29040" windowHeight="15720" activeTab="1" xr2:uid="{2DF8C466-F532-469F-80D1-829FE3FAC2AA}"/>
  </bookViews>
  <sheets>
    <sheet name="DISMINUCIONES" sheetId="8" r:id="rId1"/>
    <sheet name="AUMENTOS" sheetId="10" r:id="rId2"/>
  </sheets>
  <definedNames>
    <definedName name="_xlnm._FilterDatabase" localSheetId="1" hidden="1">AUMENTOS!$A$6:$B$100</definedName>
    <definedName name="_xlnm._FilterDatabase" localSheetId="0" hidden="1">DISMINUCIONES!$A$6:$B$98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02" i="10" l="1"/>
  <c r="C34" i="10"/>
  <c r="C54" i="10"/>
  <c r="C55" i="10" s="1"/>
  <c r="C83" i="8"/>
  <c r="C98" i="8"/>
  <c r="C60" i="10" l="1"/>
  <c r="C67" i="10"/>
  <c r="C80" i="10"/>
  <c r="C84" i="10"/>
  <c r="C87" i="10"/>
  <c r="C38" i="10"/>
  <c r="C43" i="10"/>
  <c r="C42" i="10"/>
  <c r="C41" i="10"/>
  <c r="C40" i="10"/>
  <c r="C39" i="10"/>
  <c r="C11" i="10"/>
  <c r="C16" i="10"/>
  <c r="C15" i="10"/>
  <c r="C14" i="10"/>
  <c r="C13" i="10"/>
  <c r="C12" i="10"/>
  <c r="C8" i="10"/>
  <c r="C10" i="10"/>
  <c r="C73" i="10"/>
  <c r="C99" i="10"/>
  <c r="C97" i="10"/>
  <c r="C98" i="10"/>
  <c r="C96" i="10"/>
  <c r="C20" i="10"/>
  <c r="C22" i="10"/>
  <c r="C70" i="10"/>
  <c r="C27" i="10"/>
  <c r="C89" i="8"/>
  <c r="C92" i="8" s="1"/>
  <c r="C8" i="8"/>
  <c r="C96" i="8"/>
  <c r="C77" i="8"/>
  <c r="C65" i="8"/>
  <c r="C52" i="8"/>
  <c r="C42" i="8"/>
  <c r="C33" i="8"/>
  <c r="C28" i="8"/>
  <c r="C23" i="8"/>
  <c r="C99" i="8"/>
  <c r="C103" i="8" s="1"/>
  <c r="C79" i="8"/>
  <c r="C86" i="8" s="1"/>
  <c r="C56" i="8"/>
  <c r="C59" i="8" s="1"/>
  <c r="C73" i="8"/>
  <c r="C74" i="8" s="1"/>
  <c r="C24" i="10" l="1"/>
  <c r="C50" i="10"/>
  <c r="C103" i="10"/>
  <c r="C29" i="8"/>
  <c r="C104" i="8" s="1"/>
</calcChain>
</file>

<file path=xl/sharedStrings.xml><?xml version="1.0" encoding="utf-8"?>
<sst xmlns="http://purl.oclc.org/ooxml/spreadsheetml/main" count="350" uniqueCount="170">
  <si>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</si>
  <si>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</si>
  <si>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</si>
  <si>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</si>
  <si>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</si>
  <si>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</si>
  <si>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 xml:space="preserve">TOTAL ADMINISTRACIÓN GENERAL </t>
  </si>
  <si>
    <t>TOTAL SERVICIO SOCIALES Y COMPLEMENTARIOS</t>
  </si>
  <si>
    <t>TOTAL SEGURIDAD Y VIGILANCIA EN LA COMUNIDAD</t>
  </si>
  <si>
    <t>Servicios de ingeniería</t>
  </si>
  <si>
    <t>Bienes intangibles</t>
  </si>
  <si>
    <t>Sumas libres sin asignación presupuestaria</t>
  </si>
  <si>
    <t>0.03.04</t>
  </si>
  <si>
    <t>Salario escolar</t>
  </si>
  <si>
    <t>TOTAL GESTION Y CONTROL URBANO</t>
  </si>
  <si>
    <t>02-2026</t>
  </si>
  <si>
    <t>0.03.01</t>
  </si>
  <si>
    <t>Retribución por años servidos</t>
  </si>
  <si>
    <t>0.03.02</t>
  </si>
  <si>
    <t>Restricción al ejercicio liberal de la profesión</t>
  </si>
  <si>
    <t xml:space="preserve">TOTAL ESTACIONAMIENTO AUTORIZADO </t>
  </si>
  <si>
    <t xml:space="preserve">TOTAL EDUCATIVOS, CULTURALES, DEPORTIVOS Y RECREATIVOS </t>
  </si>
  <si>
    <t>TOTAL CEMENTERIO</t>
  </si>
  <si>
    <t xml:space="preserve">TOTAL AUDITORIA INTERNA </t>
  </si>
  <si>
    <t>1.04.03</t>
  </si>
  <si>
    <t>1.07.01</t>
  </si>
  <si>
    <t>Actividades de capacitación</t>
  </si>
  <si>
    <t>9.02.01</t>
  </si>
  <si>
    <t xml:space="preserve">TOTAL BIENESTAR ANIMAL </t>
  </si>
  <si>
    <t>2.01.03</t>
  </si>
  <si>
    <t>2.04.01</t>
  </si>
  <si>
    <t>Productos veterinarios</t>
  </si>
  <si>
    <t>Herramientas e instrumentos</t>
  </si>
  <si>
    <t>2.01.01</t>
  </si>
  <si>
    <t xml:space="preserve">Combustibles y lubricantes.  </t>
  </si>
  <si>
    <t>0.01.01</t>
  </si>
  <si>
    <t>Sueldos para cargos fijos</t>
  </si>
  <si>
    <t>1.04.99</t>
  </si>
  <si>
    <t>1.08.01</t>
  </si>
  <si>
    <t>5.01.03</t>
  </si>
  <si>
    <t>5.01.06</t>
  </si>
  <si>
    <t>5.01.99</t>
  </si>
  <si>
    <t>Otros servicios de gestión y apoyo</t>
  </si>
  <si>
    <t>Mantenimiento de edificios, locales y terrenos</t>
  </si>
  <si>
    <t>Equipo de comunicación</t>
  </si>
  <si>
    <t>Equipo sanitario, de laboratorio e investigación</t>
  </si>
  <si>
    <t>Maquinaria, equipo y mobiliario diverso</t>
  </si>
  <si>
    <t>1.03.02</t>
  </si>
  <si>
    <t>1.04.06</t>
  </si>
  <si>
    <t>Servicios generales</t>
  </si>
  <si>
    <t>Publicidad y propaganda</t>
  </si>
  <si>
    <t>1.04.02</t>
  </si>
  <si>
    <t>Servicios jurídicos</t>
  </si>
  <si>
    <t>1.08.07</t>
  </si>
  <si>
    <t>2.02.03</t>
  </si>
  <si>
    <t>5.01.05</t>
  </si>
  <si>
    <t>Retribución por años servidoS</t>
  </si>
  <si>
    <t>Mantenimiento y reparación de equipo y mobiliario de oficina</t>
  </si>
  <si>
    <t>Combustibles y lubricantes</t>
  </si>
  <si>
    <t>Alimentos y bebidas</t>
  </si>
  <si>
    <t>Equipo de cómputo</t>
  </si>
  <si>
    <t>1.07.02</t>
  </si>
  <si>
    <t>1.08.04</t>
  </si>
  <si>
    <t>2.01.99</t>
  </si>
  <si>
    <t>2.03.04</t>
  </si>
  <si>
    <t>Servicios Generales</t>
  </si>
  <si>
    <t>Actividades protocolarias y sociales</t>
  </si>
  <si>
    <t>Mantenimiento y reparación de maquinaria y equipo de producción</t>
  </si>
  <si>
    <t>Otros productos químicos y conexos</t>
  </si>
  <si>
    <t>Materiales y productos eléctricos, telefónicos y de cómputo</t>
  </si>
  <si>
    <t>1.01.02</t>
  </si>
  <si>
    <t>Alquiler de maquinaria, equipo y mobiliario</t>
  </si>
  <si>
    <t>TOTAL GESTION DE RESIDUOS SOLIDOS</t>
  </si>
  <si>
    <t>1.03.01</t>
  </si>
  <si>
    <t>Información</t>
  </si>
  <si>
    <t>2.01.02</t>
  </si>
  <si>
    <t>2.99.06</t>
  </si>
  <si>
    <t>Productos farmacéuticos y medicinales</t>
  </si>
  <si>
    <t>Útiles y materiales de resguardo y seguridad</t>
  </si>
  <si>
    <t xml:space="preserve">TOTAL MERCADOS, PLAZAS Y FERIAS </t>
  </si>
  <si>
    <t xml:space="preserve">Mantenimiento de edificios, locales y terrenos </t>
  </si>
  <si>
    <t>Salario Escolar</t>
  </si>
  <si>
    <t>TOTAL PARQUES Y ORNATO</t>
  </si>
  <si>
    <t xml:space="preserve">5.02.05 EDUCATIVOS, CULTURALES, DEPORTIVOS Y RECREATIVOS </t>
  </si>
  <si>
    <t xml:space="preserve">5.02.13  MERCADOS, PLAZAS Y FERIAS </t>
  </si>
  <si>
    <t xml:space="preserve">5.02.14 PROTECCION DEL MEDIO AMBIENTE </t>
  </si>
  <si>
    <t>1.05.04</t>
  </si>
  <si>
    <t>Viáticos en el exterior</t>
  </si>
  <si>
    <t>2.99.07</t>
  </si>
  <si>
    <t>2.99.99</t>
  </si>
  <si>
    <t>Otros productos químicos</t>
  </si>
  <si>
    <t>Útiles y materiales de cocina y comedor</t>
  </si>
  <si>
    <t>Otros útiles, materiales y suministros</t>
  </si>
  <si>
    <t>Maquinaria y equipo diverso</t>
  </si>
  <si>
    <t>5.02.16 SEGURIDAD Y VIGILANCIA EN LA COMUNIDAD</t>
  </si>
  <si>
    <t>5.01.04</t>
  </si>
  <si>
    <t>Equipo y mobiliario de oficina</t>
  </si>
  <si>
    <t>5.99.03</t>
  </si>
  <si>
    <t>Bienes Intangibles</t>
  </si>
  <si>
    <t>1.04.05</t>
  </si>
  <si>
    <t>Servicios de desarrollo de sistemas informáticos</t>
  </si>
  <si>
    <t>1.08.03</t>
  </si>
  <si>
    <t>Mantenimiento de instalaciones y otras obras</t>
  </si>
  <si>
    <t>1.08.06</t>
  </si>
  <si>
    <t>1.08.08</t>
  </si>
  <si>
    <t>1.08.99</t>
  </si>
  <si>
    <t>Mantenimiento y reparación de equipo de comunicación.</t>
  </si>
  <si>
    <t>Mantenimiento y reparación de otros equipos</t>
  </si>
  <si>
    <t xml:space="preserve">Mantenimiento y reparación de equipo de cómputo y  sistemas de información </t>
  </si>
  <si>
    <t>2.04.02</t>
  </si>
  <si>
    <t>Repuestos y accesorios</t>
  </si>
  <si>
    <t>2.03.01</t>
  </si>
  <si>
    <t>Mantenimiento y reparación de equipo de comunicación</t>
  </si>
  <si>
    <t>Materiales y productos metálicos</t>
  </si>
  <si>
    <t>1.01.99</t>
  </si>
  <si>
    <t>2.01.04</t>
  </si>
  <si>
    <t>5.01.07</t>
  </si>
  <si>
    <t>Otros alquileres</t>
  </si>
  <si>
    <t>Tintas, pinturas y diluyentes</t>
  </si>
  <si>
    <t>Equipo y mobiliario educacional, deportivo y recreativo</t>
  </si>
  <si>
    <t>0.02.01</t>
  </si>
  <si>
    <t>0.04.01</t>
  </si>
  <si>
    <t xml:space="preserve">Contribución Patronal al Seguro de Salud de la Caja Costarricense de Seguro Social. </t>
  </si>
  <si>
    <t>0.04.05</t>
  </si>
  <si>
    <t xml:space="preserve">Contribución Patronal al Banco Popular y de Desarrollo Comunal. </t>
  </si>
  <si>
    <t>0.05.01</t>
  </si>
  <si>
    <t xml:space="preserve">Contribución Patronal al Seguro de Pensiones de la Caja Costarricense de Seguro Social. </t>
  </si>
  <si>
    <t>0.05.02</t>
  </si>
  <si>
    <t xml:space="preserve">Aporte Patronal al Régimen Obligatorio de Pensiones Complementarias. </t>
  </si>
  <si>
    <t>0.05.03</t>
  </si>
  <si>
    <t xml:space="preserve">Aporte Patronal al Fondo de Capitalización Laboral. </t>
  </si>
  <si>
    <t>0.03.03</t>
  </si>
  <si>
    <t xml:space="preserve">Decimotercer mes. </t>
  </si>
  <si>
    <t>Tiempo extraordinario</t>
  </si>
  <si>
    <t>1.03.03</t>
  </si>
  <si>
    <t>Impresión, encuadernación y otros</t>
  </si>
  <si>
    <t>6.06.02</t>
  </si>
  <si>
    <t>1.08.05</t>
  </si>
  <si>
    <t>Reintegros o devoluciones</t>
  </si>
  <si>
    <t>Mantenimiento y reparación de equipo de transporte</t>
  </si>
  <si>
    <t>1.02.04</t>
  </si>
  <si>
    <t>Servicio de telecomunicaciones</t>
  </si>
  <si>
    <t>1.02.01</t>
  </si>
  <si>
    <t>Servicio de agua y alcantarillado</t>
  </si>
  <si>
    <t>5.01.01</t>
  </si>
  <si>
    <t>2.99.04</t>
  </si>
  <si>
    <t>Textiles y vestuario</t>
  </si>
  <si>
    <t>Maquinaria y equipo para la producción</t>
  </si>
  <si>
    <t>1.04.01</t>
  </si>
  <si>
    <t>Servicios en ciencias de la salud</t>
  </si>
  <si>
    <t>1.04.04</t>
  </si>
  <si>
    <t>Servicios en ciencias económicas y sociales</t>
  </si>
  <si>
    <t>1.02.02</t>
  </si>
  <si>
    <t>Servicio de energía eléctrica</t>
  </si>
  <si>
    <t xml:space="preserve">TOTAL MANTENIMIENTO CAMINOS Y CALLES 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</si>
  <si>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</si>
  <si>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</si>
  <si>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</si>
  <si>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</si>
  <si>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</si>
  <si>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 xml:space="preserve">Decimotercer mes.
</t>
  </si>
  <si>
    <t>5.02.17 SERVICIO SOCIALES Y COMPLEMENTARIOS</t>
  </si>
  <si>
    <t>5.02.12 PARQUES Y ORNATO</t>
  </si>
  <si>
    <t>5.02.09 DIRECCIÓN TÉCNICA Y ESTUDIOS</t>
  </si>
  <si>
    <t>5.02.06 ESTACIONAMIENTO AUTORIZADO</t>
  </si>
  <si>
    <t xml:space="preserve">5.02.07 GESTION DE RESIDUOS SOLIDOS </t>
  </si>
  <si>
    <t xml:space="preserve">5.02.04 CEMENTERIO </t>
  </si>
  <si>
    <t xml:space="preserve">5.01.02 AUDITORIA INTERNA </t>
  </si>
  <si>
    <t>5.01.01 ADMINISTRACIÓN GENERAL</t>
  </si>
  <si>
    <t xml:space="preserve">5.02.11 MANTENIMIENTO CAMINOS Y CALLES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</si>
</sst>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7" fillId="5" borderId="0" xfId="3" applyNumberFormat="1" applyFont="1" applyFill="1" applyAlignment="1">
      <alignment horizontal="center" vertical="center"/>
    </xf>
    <xf numFmtId="165" fontId="7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7" fillId="5" borderId="0" xfId="3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6" borderId="6" xfId="0" applyNumberFormat="1" applyFont="1" applyFill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164" fontId="4" fillId="5" borderId="1" xfId="1" applyFont="1" applyFill="1" applyBorder="1" applyAlignment="1" applyProtection="1">
      <alignment vertical="center" wrapText="1"/>
      <protection hidden="1"/>
    </xf>
    <xf numFmtId="164" fontId="4" fillId="5" borderId="1" xfId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64" fontId="4" fillId="0" borderId="1" xfId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1" applyFont="1" applyFill="1" applyBorder="1" applyAlignment="1" applyProtection="1">
      <alignment vertical="center" wrapText="1"/>
      <protection hidden="1"/>
    </xf>
    <xf numFmtId="164" fontId="4" fillId="0" borderId="6" xfId="1" applyFont="1" applyFill="1" applyBorder="1" applyAlignment="1" applyProtection="1">
      <alignment horizontal="center" vertical="center" wrapText="1"/>
      <protection hidden="1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1" applyFont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64" fontId="4" fillId="0" borderId="6" xfId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7" fillId="5" borderId="0" xfId="3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838200</xdr:colOff>
      <xdr:row>2</xdr:row>
      <xdr:rowOff>15241</xdr:rowOff>
    </xdr:from>
    <xdr:to>
      <xdr:col>1</xdr:col>
      <xdr:colOff>857250</xdr:colOff>
      <xdr:row>4</xdr:row>
      <xdr:rowOff>148591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38200" y="381001"/>
          <a:ext cx="1264920" cy="72771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838200</xdr:colOff>
      <xdr:row>2</xdr:row>
      <xdr:rowOff>15241</xdr:rowOff>
    </xdr:from>
    <xdr:to>
      <xdr:col>1</xdr:col>
      <xdr:colOff>853440</xdr:colOff>
      <xdr:row>4</xdr:row>
      <xdr:rowOff>148591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AF4B9-482B-40A0-A948-46E5C581BD86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38200" y="381001"/>
          <a:ext cx="1264920" cy="72771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273"/>
  <sheetViews>
    <sheetView zoomScaleNormal="100" workbookViewId="0">
      <pane ySplit="6" topLeftCell="A65" activePane="bottomLeft" state="frozen"/>
      <selection pane="bottomLeft" activeCell="A66" sqref="A66:C66"/>
    </sheetView>
  </sheetViews>
  <sheetFormatPr baseColWidth="10" defaultColWidth="11.44140625" defaultRowHeight="14.4" x14ac:dyDescent="0.3"/>
  <cols>
    <col min="1" max="1" width="18.33203125" style="19" bestFit="1" customWidth="1"/>
    <col min="2" max="2" width="66.44140625" style="2" customWidth="1"/>
    <col min="3" max="3" width="20" style="5" customWidth="1"/>
    <col min="4" max="4" width="15.88671875" style="10" customWidth="1"/>
    <col min="5" max="5" width="16.109375" style="10" bestFit="1" customWidth="1"/>
    <col min="6" max="38" width="11.44140625" style="10"/>
    <col min="39" max="16384" width="11.44140625" style="1"/>
  </cols>
  <sheetData>
    <row r="1" spans="1:5" s="10" customFormat="1" x14ac:dyDescent="0.3">
      <c r="A1" s="11"/>
      <c r="B1" s="9"/>
      <c r="C1" s="8"/>
    </row>
    <row r="2" spans="1:5" s="12" customFormat="1" x14ac:dyDescent="0.3">
      <c r="A2" s="13"/>
      <c r="D2" s="13"/>
    </row>
    <row r="3" spans="1:5" s="12" customFormat="1" ht="22.5" customHeight="1" x14ac:dyDescent="0.3">
      <c r="A3" s="45" t="s">
        <v>2</v>
      </c>
      <c r="B3" s="45"/>
      <c r="C3" s="45"/>
      <c r="D3" s="15"/>
      <c r="E3" s="15"/>
    </row>
    <row r="4" spans="1:5" s="12" customFormat="1" ht="24.75" customHeight="1" x14ac:dyDescent="0.3">
      <c r="A4" s="45" t="s">
        <v>5</v>
      </c>
      <c r="B4" s="45"/>
      <c r="C4" s="45"/>
      <c r="D4" s="15"/>
      <c r="E4" s="15"/>
    </row>
    <row r="5" spans="1:5" s="12" customFormat="1" ht="24.75" customHeight="1" x14ac:dyDescent="0.3">
      <c r="A5" s="14"/>
      <c r="B5" s="17" t="s">
        <v>15</v>
      </c>
      <c r="C5" s="14"/>
      <c r="D5" s="15"/>
      <c r="E5" s="15"/>
    </row>
    <row r="6" spans="1:5" ht="27" customHeight="1" x14ac:dyDescent="0.3">
      <c r="A6" s="3" t="s">
        <v>0</v>
      </c>
      <c r="B6" s="4" t="s">
        <v>1</v>
      </c>
      <c r="C6" s="6" t="s">
        <v>3</v>
      </c>
    </row>
    <row r="7" spans="1:5" s="10" customFormat="1" ht="29.25" customHeight="1" x14ac:dyDescent="0.3">
      <c r="A7" s="42" t="s">
        <v>168</v>
      </c>
      <c r="B7" s="43"/>
      <c r="C7" s="44"/>
    </row>
    <row r="8" spans="1:5" s="10" customFormat="1" ht="29.25" customHeight="1" x14ac:dyDescent="0.3">
      <c r="A8" s="22" t="s">
        <v>16</v>
      </c>
      <c r="B8" s="7" t="s">
        <v>17</v>
      </c>
      <c r="C8" s="23">
        <f>7000000+6000000+5000000</f>
        <v>18000000</v>
      </c>
    </row>
    <row r="9" spans="1:5" s="10" customFormat="1" ht="29.25" customHeight="1" x14ac:dyDescent="0.3">
      <c r="A9" s="22" t="s">
        <v>18</v>
      </c>
      <c r="B9" s="7" t="s">
        <v>19</v>
      </c>
      <c r="C9" s="23">
        <v>10000000</v>
      </c>
    </row>
    <row r="10" spans="1:5" s="10" customFormat="1" ht="29.25" customHeight="1" x14ac:dyDescent="0.3">
      <c r="A10" s="22" t="s">
        <v>12</v>
      </c>
      <c r="B10" s="7" t="s">
        <v>13</v>
      </c>
      <c r="C10" s="31">
        <v>16073967</v>
      </c>
    </row>
    <row r="11" spans="1:5" s="10" customFormat="1" ht="29.25" customHeight="1" x14ac:dyDescent="0.3">
      <c r="A11" s="22" t="s">
        <v>47</v>
      </c>
      <c r="B11" s="7" t="s">
        <v>50</v>
      </c>
      <c r="C11" s="31">
        <v>2500000</v>
      </c>
    </row>
    <row r="12" spans="1:5" s="10" customFormat="1" ht="29.25" customHeight="1" x14ac:dyDescent="0.3">
      <c r="A12" s="22" t="s">
        <v>51</v>
      </c>
      <c r="B12" s="22" t="s">
        <v>52</v>
      </c>
      <c r="C12" s="31">
        <v>5000000</v>
      </c>
    </row>
    <row r="13" spans="1:5" s="10" customFormat="1" ht="29.25" customHeight="1" x14ac:dyDescent="0.3">
      <c r="A13" s="22" t="s">
        <v>24</v>
      </c>
      <c r="B13" s="22" t="s">
        <v>9</v>
      </c>
      <c r="C13" s="31">
        <v>5200000</v>
      </c>
    </row>
    <row r="14" spans="1:5" s="10" customFormat="1" ht="29.25" customHeight="1" x14ac:dyDescent="0.3">
      <c r="A14" s="22" t="s">
        <v>99</v>
      </c>
      <c r="B14" s="25" t="s">
        <v>100</v>
      </c>
      <c r="C14" s="31">
        <v>11083864</v>
      </c>
    </row>
    <row r="15" spans="1:5" s="10" customFormat="1" ht="29.25" customHeight="1" x14ac:dyDescent="0.3">
      <c r="A15" s="22" t="s">
        <v>86</v>
      </c>
      <c r="B15" s="25" t="s">
        <v>87</v>
      </c>
      <c r="C15" s="31">
        <v>500000</v>
      </c>
    </row>
    <row r="16" spans="1:5" s="10" customFormat="1" ht="29.25" customHeight="1" x14ac:dyDescent="0.3">
      <c r="A16" s="22" t="s">
        <v>48</v>
      </c>
      <c r="B16" s="25" t="s">
        <v>49</v>
      </c>
      <c r="C16" s="31">
        <v>1500000</v>
      </c>
    </row>
    <row r="17" spans="1:3" s="10" customFormat="1" ht="29.25" customHeight="1" x14ac:dyDescent="0.3">
      <c r="A17" s="22" t="s">
        <v>101</v>
      </c>
      <c r="B17" s="25" t="s">
        <v>102</v>
      </c>
      <c r="C17" s="31">
        <v>1000000</v>
      </c>
    </row>
    <row r="18" spans="1:3" s="10" customFormat="1" ht="29.25" customHeight="1" x14ac:dyDescent="0.3">
      <c r="A18" s="22" t="s">
        <v>103</v>
      </c>
      <c r="B18" s="25" t="s">
        <v>106</v>
      </c>
      <c r="C18" s="31">
        <v>1000000</v>
      </c>
    </row>
    <row r="19" spans="1:3" s="10" customFormat="1" ht="29.25" customHeight="1" x14ac:dyDescent="0.3">
      <c r="A19" s="22" t="s">
        <v>104</v>
      </c>
      <c r="B19" s="25" t="s">
        <v>108</v>
      </c>
      <c r="C19" s="31">
        <v>2000000</v>
      </c>
    </row>
    <row r="20" spans="1:3" s="10" customFormat="1" ht="29.25" customHeight="1" x14ac:dyDescent="0.3">
      <c r="A20" s="22" t="s">
        <v>105</v>
      </c>
      <c r="B20" s="25" t="s">
        <v>107</v>
      </c>
      <c r="C20" s="31">
        <v>500000</v>
      </c>
    </row>
    <row r="21" spans="1:3" s="10" customFormat="1" ht="29.25" customHeight="1" x14ac:dyDescent="0.3">
      <c r="A21" s="25" t="s">
        <v>33</v>
      </c>
      <c r="B21" s="25" t="s">
        <v>34</v>
      </c>
      <c r="C21" s="31">
        <v>900000</v>
      </c>
    </row>
    <row r="22" spans="1:3" s="10" customFormat="1" ht="29.25" customHeight="1" x14ac:dyDescent="0.3">
      <c r="A22" s="22" t="s">
        <v>63</v>
      </c>
      <c r="B22" s="22" t="s">
        <v>90</v>
      </c>
      <c r="C22" s="26">
        <v>100000</v>
      </c>
    </row>
    <row r="23" spans="1:3" s="10" customFormat="1" ht="29.25" customHeight="1" x14ac:dyDescent="0.3">
      <c r="A23" s="22" t="s">
        <v>64</v>
      </c>
      <c r="B23" s="22" t="s">
        <v>69</v>
      </c>
      <c r="C23" s="26">
        <f>100000+400000</f>
        <v>500000</v>
      </c>
    </row>
    <row r="24" spans="1:3" s="10" customFormat="1" ht="29.25" customHeight="1" x14ac:dyDescent="0.3">
      <c r="A24" s="22" t="s">
        <v>109</v>
      </c>
      <c r="B24" s="22" t="s">
        <v>110</v>
      </c>
      <c r="C24" s="26">
        <v>3000000</v>
      </c>
    </row>
    <row r="25" spans="1:3" s="10" customFormat="1" ht="29.25" customHeight="1" x14ac:dyDescent="0.3">
      <c r="A25" s="22" t="s">
        <v>88</v>
      </c>
      <c r="B25" s="22" t="s">
        <v>91</v>
      </c>
      <c r="C25" s="26">
        <v>250000</v>
      </c>
    </row>
    <row r="26" spans="1:3" s="10" customFormat="1" ht="29.25" customHeight="1" x14ac:dyDescent="0.3">
      <c r="A26" s="22" t="s">
        <v>89</v>
      </c>
      <c r="B26" s="22" t="s">
        <v>92</v>
      </c>
      <c r="C26" s="26">
        <v>712300</v>
      </c>
    </row>
    <row r="27" spans="1:3" s="10" customFormat="1" ht="29.25" customHeight="1" x14ac:dyDescent="0.3">
      <c r="A27" s="22" t="s">
        <v>41</v>
      </c>
      <c r="B27" s="22" t="s">
        <v>93</v>
      </c>
      <c r="C27" s="32">
        <v>190000</v>
      </c>
    </row>
    <row r="28" spans="1:3" s="10" customFormat="1" ht="29.25" customHeight="1" x14ac:dyDescent="0.3">
      <c r="A28" s="22" t="s">
        <v>97</v>
      </c>
      <c r="B28" s="22" t="s">
        <v>10</v>
      </c>
      <c r="C28" s="26">
        <f>6000000+24322811</f>
        <v>30322811</v>
      </c>
    </row>
    <row r="29" spans="1:3" s="10" customFormat="1" ht="29.25" customHeight="1" x14ac:dyDescent="0.3">
      <c r="A29" s="40" t="s">
        <v>6</v>
      </c>
      <c r="B29" s="41"/>
      <c r="C29" s="20">
        <f>SUM(C8:C28)</f>
        <v>110332942</v>
      </c>
    </row>
    <row r="30" spans="1:3" s="10" customFormat="1" ht="29.25" customHeight="1" x14ac:dyDescent="0.3">
      <c r="A30" s="42" t="s">
        <v>167</v>
      </c>
      <c r="B30" s="43"/>
      <c r="C30" s="44"/>
    </row>
    <row r="31" spans="1:3" s="10" customFormat="1" ht="29.25" customHeight="1" x14ac:dyDescent="0.3">
      <c r="A31" s="22" t="s">
        <v>24</v>
      </c>
      <c r="B31" s="22" t="s">
        <v>9</v>
      </c>
      <c r="C31" s="26">
        <v>1000000</v>
      </c>
    </row>
    <row r="32" spans="1:3" s="10" customFormat="1" ht="29.25" customHeight="1" x14ac:dyDescent="0.3">
      <c r="A32" s="22" t="s">
        <v>25</v>
      </c>
      <c r="B32" s="22" t="s">
        <v>26</v>
      </c>
      <c r="C32" s="26">
        <v>1500000</v>
      </c>
    </row>
    <row r="33" spans="1:3" s="10" customFormat="1" ht="29.25" customHeight="1" x14ac:dyDescent="0.3">
      <c r="A33" s="40" t="s">
        <v>23</v>
      </c>
      <c r="B33" s="41"/>
      <c r="C33" s="20">
        <f>+SUM(C31:C32)</f>
        <v>2500000</v>
      </c>
    </row>
    <row r="34" spans="1:3" s="10" customFormat="1" ht="29.25" customHeight="1" x14ac:dyDescent="0.3">
      <c r="A34" s="42" t="s">
        <v>166</v>
      </c>
      <c r="B34" s="43"/>
      <c r="C34" s="44"/>
    </row>
    <row r="35" spans="1:3" s="10" customFormat="1" ht="29.25" customHeight="1" x14ac:dyDescent="0.3">
      <c r="A35" s="22" t="s">
        <v>35</v>
      </c>
      <c r="B35" s="7" t="s">
        <v>36</v>
      </c>
      <c r="C35" s="23">
        <v>3683653</v>
      </c>
    </row>
    <row r="36" spans="1:3" s="10" customFormat="1" ht="29.25" customHeight="1" x14ac:dyDescent="0.3">
      <c r="A36" s="22" t="s">
        <v>12</v>
      </c>
      <c r="B36" s="7" t="s">
        <v>13</v>
      </c>
      <c r="C36" s="23">
        <v>1241188</v>
      </c>
    </row>
    <row r="37" spans="1:3" s="10" customFormat="1" ht="29.25" customHeight="1" x14ac:dyDescent="0.3">
      <c r="A37" s="22" t="s">
        <v>37</v>
      </c>
      <c r="B37" s="22" t="s">
        <v>42</v>
      </c>
      <c r="C37" s="24">
        <v>190000</v>
      </c>
    </row>
    <row r="38" spans="1:3" s="10" customFormat="1" ht="29.25" customHeight="1" x14ac:dyDescent="0.3">
      <c r="A38" s="22" t="s">
        <v>38</v>
      </c>
      <c r="B38" s="22" t="s">
        <v>43</v>
      </c>
      <c r="C38" s="24">
        <v>13723836</v>
      </c>
    </row>
    <row r="39" spans="1:3" s="10" customFormat="1" ht="29.25" customHeight="1" x14ac:dyDescent="0.3">
      <c r="A39" s="25" t="s">
        <v>39</v>
      </c>
      <c r="B39" s="25" t="s">
        <v>44</v>
      </c>
      <c r="C39" s="26">
        <v>400000</v>
      </c>
    </row>
    <row r="40" spans="1:3" s="10" customFormat="1" ht="29.25" customHeight="1" x14ac:dyDescent="0.3">
      <c r="A40" s="22" t="s">
        <v>40</v>
      </c>
      <c r="B40" s="22" t="s">
        <v>45</v>
      </c>
      <c r="C40" s="24">
        <v>45000</v>
      </c>
    </row>
    <row r="41" spans="1:3" s="10" customFormat="1" ht="29.25" customHeight="1" x14ac:dyDescent="0.3">
      <c r="A41" s="22" t="s">
        <v>41</v>
      </c>
      <c r="B41" s="22" t="s">
        <v>46</v>
      </c>
      <c r="C41" s="24">
        <v>565000</v>
      </c>
    </row>
    <row r="42" spans="1:3" s="10" customFormat="1" ht="29.25" customHeight="1" x14ac:dyDescent="0.3">
      <c r="A42" s="40" t="s">
        <v>22</v>
      </c>
      <c r="B42" s="41"/>
      <c r="C42" s="20">
        <f>SUM(C35:C41)</f>
        <v>19848677</v>
      </c>
    </row>
    <row r="43" spans="1:3" s="10" customFormat="1" ht="29.25" customHeight="1" x14ac:dyDescent="0.3">
      <c r="A43" s="42" t="s">
        <v>83</v>
      </c>
      <c r="B43" s="43"/>
      <c r="C43" s="44"/>
    </row>
    <row r="44" spans="1:3" s="10" customFormat="1" ht="29.25" customHeight="1" x14ac:dyDescent="0.3">
      <c r="A44" s="22" t="s">
        <v>12</v>
      </c>
      <c r="B44" s="7" t="s">
        <v>13</v>
      </c>
      <c r="C44" s="23">
        <v>1911608</v>
      </c>
    </row>
    <row r="45" spans="1:3" s="10" customFormat="1" ht="29.25" customHeight="1" x14ac:dyDescent="0.3">
      <c r="A45" s="22" t="s">
        <v>48</v>
      </c>
      <c r="B45" s="27" t="s">
        <v>65</v>
      </c>
      <c r="C45" s="24">
        <v>600000</v>
      </c>
    </row>
    <row r="46" spans="1:3" s="10" customFormat="1" ht="29.25" customHeight="1" x14ac:dyDescent="0.3">
      <c r="A46" s="22" t="s">
        <v>25</v>
      </c>
      <c r="B46" s="22" t="s">
        <v>26</v>
      </c>
      <c r="C46" s="24">
        <v>15000000</v>
      </c>
    </row>
    <row r="47" spans="1:3" s="10" customFormat="1" ht="29.25" customHeight="1" x14ac:dyDescent="0.3">
      <c r="A47" s="22" t="s">
        <v>61</v>
      </c>
      <c r="B47" s="22" t="s">
        <v>66</v>
      </c>
      <c r="C47" s="24">
        <v>500000</v>
      </c>
    </row>
    <row r="48" spans="1:3" s="10" customFormat="1" ht="29.25" customHeight="1" x14ac:dyDescent="0.3">
      <c r="A48" s="22" t="s">
        <v>38</v>
      </c>
      <c r="B48" s="22" t="s">
        <v>43</v>
      </c>
      <c r="C48" s="24">
        <v>2000000</v>
      </c>
    </row>
    <row r="49" spans="1:3" s="10" customFormat="1" ht="29.25" customHeight="1" x14ac:dyDescent="0.3">
      <c r="A49" s="22" t="s">
        <v>62</v>
      </c>
      <c r="B49" s="22" t="s">
        <v>67</v>
      </c>
      <c r="C49" s="24">
        <v>1320000</v>
      </c>
    </row>
    <row r="50" spans="1:3" s="10" customFormat="1" ht="29.25" customHeight="1" x14ac:dyDescent="0.3">
      <c r="A50" s="22" t="s">
        <v>63</v>
      </c>
      <c r="B50" s="22" t="s">
        <v>68</v>
      </c>
      <c r="C50" s="24">
        <v>300000</v>
      </c>
    </row>
    <row r="51" spans="1:3" s="10" customFormat="1" ht="29.25" customHeight="1" x14ac:dyDescent="0.3">
      <c r="A51" s="22" t="s">
        <v>64</v>
      </c>
      <c r="B51" s="22" t="s">
        <v>69</v>
      </c>
      <c r="C51" s="24">
        <v>250000</v>
      </c>
    </row>
    <row r="52" spans="1:3" s="10" customFormat="1" ht="29.25" customHeight="1" x14ac:dyDescent="0.3">
      <c r="A52" s="40" t="s">
        <v>21</v>
      </c>
      <c r="B52" s="41"/>
      <c r="C52" s="20">
        <f>SUM(C44:C51)</f>
        <v>21881608</v>
      </c>
    </row>
    <row r="53" spans="1:3" s="10" customFormat="1" ht="29.25" customHeight="1" x14ac:dyDescent="0.3">
      <c r="A53" s="42" t="s">
        <v>165</v>
      </c>
      <c r="B53" s="43"/>
      <c r="C53" s="44"/>
    </row>
    <row r="54" spans="1:3" s="10" customFormat="1" ht="29.25" customHeight="1" x14ac:dyDescent="0.3">
      <c r="A54" s="25" t="s">
        <v>73</v>
      </c>
      <c r="B54" s="25" t="s">
        <v>74</v>
      </c>
      <c r="C54" s="26">
        <v>651244</v>
      </c>
    </row>
    <row r="55" spans="1:3" s="10" customFormat="1" ht="29.25" customHeight="1" x14ac:dyDescent="0.3">
      <c r="A55" s="25" t="s">
        <v>47</v>
      </c>
      <c r="B55" s="25" t="s">
        <v>50</v>
      </c>
      <c r="C55" s="26">
        <v>48542</v>
      </c>
    </row>
    <row r="56" spans="1:3" s="10" customFormat="1" ht="29.25" customHeight="1" x14ac:dyDescent="0.3">
      <c r="A56" s="25" t="s">
        <v>48</v>
      </c>
      <c r="B56" s="25" t="s">
        <v>49</v>
      </c>
      <c r="C56" s="26">
        <f>10000000+2425000</f>
        <v>12425000</v>
      </c>
    </row>
    <row r="57" spans="1:3" s="10" customFormat="1" ht="29.25" customHeight="1" x14ac:dyDescent="0.3">
      <c r="A57" s="25" t="s">
        <v>75</v>
      </c>
      <c r="B57" s="25" t="s">
        <v>77</v>
      </c>
      <c r="C57" s="26">
        <v>2000</v>
      </c>
    </row>
    <row r="58" spans="1:3" s="10" customFormat="1" ht="29.25" customHeight="1" x14ac:dyDescent="0.3">
      <c r="A58" s="25" t="s">
        <v>76</v>
      </c>
      <c r="B58" s="25" t="s">
        <v>78</v>
      </c>
      <c r="C58" s="26">
        <v>214</v>
      </c>
    </row>
    <row r="59" spans="1:3" s="10" customFormat="1" ht="29.25" customHeight="1" x14ac:dyDescent="0.3">
      <c r="A59" s="40" t="s">
        <v>72</v>
      </c>
      <c r="B59" s="41"/>
      <c r="C59" s="20">
        <f>SUM(C54:C58)</f>
        <v>13127000</v>
      </c>
    </row>
    <row r="60" spans="1:3" s="10" customFormat="1" ht="29.25" customHeight="1" x14ac:dyDescent="0.3">
      <c r="A60" s="42" t="s">
        <v>164</v>
      </c>
      <c r="B60" s="43"/>
      <c r="C60" s="44"/>
    </row>
    <row r="61" spans="1:3" s="10" customFormat="1" ht="29.25" customHeight="1" x14ac:dyDescent="0.3">
      <c r="A61" s="22" t="s">
        <v>12</v>
      </c>
      <c r="B61" s="7" t="s">
        <v>13</v>
      </c>
      <c r="C61" s="23">
        <v>268228</v>
      </c>
    </row>
    <row r="62" spans="1:3" s="10" customFormat="1" ht="29.25" customHeight="1" x14ac:dyDescent="0.3">
      <c r="A62" s="25" t="s">
        <v>70</v>
      </c>
      <c r="B62" s="25" t="s">
        <v>71</v>
      </c>
      <c r="C62" s="26">
        <v>1800000</v>
      </c>
    </row>
    <row r="63" spans="1:3" s="10" customFormat="1" ht="29.25" customHeight="1" x14ac:dyDescent="0.3">
      <c r="A63" s="25" t="s">
        <v>37</v>
      </c>
      <c r="B63" s="25" t="s">
        <v>42</v>
      </c>
      <c r="C63" s="26">
        <v>160000</v>
      </c>
    </row>
    <row r="64" spans="1:3" s="10" customFormat="1" ht="29.25" customHeight="1" x14ac:dyDescent="0.3">
      <c r="A64" s="25" t="s">
        <v>39</v>
      </c>
      <c r="B64" s="25" t="s">
        <v>44</v>
      </c>
      <c r="C64" s="26">
        <v>902570</v>
      </c>
    </row>
    <row r="65" spans="1:3" s="10" customFormat="1" ht="29.25" customHeight="1" x14ac:dyDescent="0.3">
      <c r="A65" s="40" t="s">
        <v>20</v>
      </c>
      <c r="B65" s="41"/>
      <c r="C65" s="20">
        <f>SUM(C61:C64)</f>
        <v>3130798</v>
      </c>
    </row>
    <row r="66" spans="1:3" s="10" customFormat="1" ht="29.25" customHeight="1" x14ac:dyDescent="0.3">
      <c r="A66" s="42" t="s">
        <v>163</v>
      </c>
      <c r="B66" s="43"/>
      <c r="C66" s="44"/>
    </row>
    <row r="67" spans="1:3" s="10" customFormat="1" ht="29.25" customHeight="1" x14ac:dyDescent="0.3">
      <c r="A67" s="22" t="s">
        <v>16</v>
      </c>
      <c r="B67" s="22" t="s">
        <v>56</v>
      </c>
      <c r="C67" s="24">
        <v>5500000</v>
      </c>
    </row>
    <row r="68" spans="1:3" s="10" customFormat="1" ht="29.25" customHeight="1" x14ac:dyDescent="0.3">
      <c r="A68" s="22" t="s">
        <v>18</v>
      </c>
      <c r="B68" s="22" t="s">
        <v>19</v>
      </c>
      <c r="C68" s="24">
        <v>10500000</v>
      </c>
    </row>
    <row r="69" spans="1:3" s="10" customFormat="1" ht="29.25" customHeight="1" x14ac:dyDescent="0.3">
      <c r="A69" s="25" t="s">
        <v>37</v>
      </c>
      <c r="B69" s="25" t="s">
        <v>42</v>
      </c>
      <c r="C69" s="26">
        <v>27000</v>
      </c>
    </row>
    <row r="70" spans="1:3" s="10" customFormat="1" ht="29.25" customHeight="1" x14ac:dyDescent="0.3">
      <c r="A70" s="25" t="s">
        <v>53</v>
      </c>
      <c r="B70" s="25" t="s">
        <v>57</v>
      </c>
      <c r="C70" s="26">
        <v>373000</v>
      </c>
    </row>
    <row r="71" spans="1:3" s="10" customFormat="1" ht="29.25" customHeight="1" x14ac:dyDescent="0.3">
      <c r="A71" s="25" t="s">
        <v>33</v>
      </c>
      <c r="B71" s="25" t="s">
        <v>58</v>
      </c>
      <c r="C71" s="26">
        <v>500000</v>
      </c>
    </row>
    <row r="72" spans="1:3" s="10" customFormat="1" ht="29.25" customHeight="1" x14ac:dyDescent="0.3">
      <c r="A72" s="25" t="s">
        <v>54</v>
      </c>
      <c r="B72" s="25" t="s">
        <v>59</v>
      </c>
      <c r="C72" s="26">
        <v>400000</v>
      </c>
    </row>
    <row r="73" spans="1:3" s="10" customFormat="1" ht="29.25" customHeight="1" x14ac:dyDescent="0.3">
      <c r="A73" s="22" t="s">
        <v>55</v>
      </c>
      <c r="B73" s="27" t="s">
        <v>60</v>
      </c>
      <c r="C73" s="23">
        <f>400000+750000</f>
        <v>1150000</v>
      </c>
    </row>
    <row r="74" spans="1:3" s="10" customFormat="1" ht="29.25" customHeight="1" x14ac:dyDescent="0.3">
      <c r="A74" s="40" t="s">
        <v>14</v>
      </c>
      <c r="B74" s="48"/>
      <c r="C74" s="21">
        <f>SUM(C67:C73)</f>
        <v>18450000</v>
      </c>
    </row>
    <row r="75" spans="1:3" s="10" customFormat="1" ht="29.25" customHeight="1" x14ac:dyDescent="0.3">
      <c r="A75" s="42" t="s">
        <v>162</v>
      </c>
      <c r="B75" s="43"/>
      <c r="C75" s="44"/>
    </row>
    <row r="76" spans="1:3" s="10" customFormat="1" ht="29.25" customHeight="1" x14ac:dyDescent="0.3">
      <c r="A76" s="22" t="s">
        <v>12</v>
      </c>
      <c r="B76" s="22" t="s">
        <v>81</v>
      </c>
      <c r="C76" s="23">
        <v>2472669</v>
      </c>
    </row>
    <row r="77" spans="1:3" s="10" customFormat="1" ht="29.25" customHeight="1" x14ac:dyDescent="0.3">
      <c r="A77" s="40" t="s">
        <v>82</v>
      </c>
      <c r="B77" s="41"/>
      <c r="C77" s="21">
        <f>SUM(C76:C76)</f>
        <v>2472669</v>
      </c>
    </row>
    <row r="78" spans="1:3" s="10" customFormat="1" ht="29.25" customHeight="1" x14ac:dyDescent="0.3">
      <c r="A78" s="42" t="s">
        <v>84</v>
      </c>
      <c r="B78" s="43"/>
      <c r="C78" s="44"/>
    </row>
    <row r="79" spans="1:3" s="10" customFormat="1" ht="29.25" customHeight="1" x14ac:dyDescent="0.3">
      <c r="A79" s="22" t="s">
        <v>12</v>
      </c>
      <c r="B79" s="22" t="s">
        <v>81</v>
      </c>
      <c r="C79" s="23">
        <f>1387237+649418</f>
        <v>2036655</v>
      </c>
    </row>
    <row r="80" spans="1:3" s="10" customFormat="1" ht="29.25" customHeight="1" x14ac:dyDescent="0.3">
      <c r="A80" s="22" t="s">
        <v>70</v>
      </c>
      <c r="B80" s="22" t="s">
        <v>71</v>
      </c>
      <c r="C80" s="24">
        <v>1200000</v>
      </c>
    </row>
    <row r="81" spans="1:3" s="10" customFormat="1" ht="29.25" customHeight="1" x14ac:dyDescent="0.3">
      <c r="A81" s="22" t="s">
        <v>47</v>
      </c>
      <c r="B81" s="28" t="s">
        <v>50</v>
      </c>
      <c r="C81" s="24">
        <v>57542</v>
      </c>
    </row>
    <row r="82" spans="1:3" s="10" customFormat="1" ht="29.25" customHeight="1" x14ac:dyDescent="0.3">
      <c r="A82" s="22" t="s">
        <v>37</v>
      </c>
      <c r="B82" s="22" t="s">
        <v>42</v>
      </c>
      <c r="C82" s="24">
        <v>1500000</v>
      </c>
    </row>
    <row r="83" spans="1:3" s="10" customFormat="1" ht="29.25" customHeight="1" x14ac:dyDescent="0.3">
      <c r="A83" s="22" t="s">
        <v>38</v>
      </c>
      <c r="B83" s="22" t="s">
        <v>80</v>
      </c>
      <c r="C83" s="24">
        <f>4630000+1520000</f>
        <v>6150000</v>
      </c>
    </row>
    <row r="84" spans="1:3" s="10" customFormat="1" ht="29.25" customHeight="1" x14ac:dyDescent="0.3">
      <c r="A84" s="22" t="s">
        <v>75</v>
      </c>
      <c r="B84" s="22" t="s">
        <v>77</v>
      </c>
      <c r="C84" s="24">
        <v>250000</v>
      </c>
    </row>
    <row r="85" spans="1:3" s="10" customFormat="1" ht="29.25" customHeight="1" x14ac:dyDescent="0.3">
      <c r="A85" s="22" t="s">
        <v>55</v>
      </c>
      <c r="B85" s="22" t="s">
        <v>60</v>
      </c>
      <c r="C85" s="24">
        <v>1600000</v>
      </c>
    </row>
    <row r="86" spans="1:3" s="10" customFormat="1" ht="29.25" customHeight="1" x14ac:dyDescent="0.3">
      <c r="A86" s="40" t="s">
        <v>79</v>
      </c>
      <c r="B86" s="41"/>
      <c r="C86" s="21">
        <f>SUM(C79:C85)</f>
        <v>12794197</v>
      </c>
    </row>
    <row r="87" spans="1:3" s="10" customFormat="1" ht="29.25" customHeight="1" x14ac:dyDescent="0.3">
      <c r="A87" s="42" t="s">
        <v>85</v>
      </c>
      <c r="B87" s="43"/>
      <c r="C87" s="44"/>
    </row>
    <row r="88" spans="1:3" s="10" customFormat="1" ht="29.25" customHeight="1" x14ac:dyDescent="0.3">
      <c r="A88" s="29" t="s">
        <v>35</v>
      </c>
      <c r="B88" s="30" t="s">
        <v>36</v>
      </c>
      <c r="C88" s="23">
        <v>12000000</v>
      </c>
    </row>
    <row r="89" spans="1:3" s="10" customFormat="1" ht="29.25" customHeight="1" x14ac:dyDescent="0.3">
      <c r="A89" s="22" t="s">
        <v>12</v>
      </c>
      <c r="B89" s="22" t="s">
        <v>81</v>
      </c>
      <c r="C89" s="23">
        <f>1329466+83300+333200</f>
        <v>1745966</v>
      </c>
    </row>
    <row r="90" spans="1:3" s="10" customFormat="1" ht="29.25" customHeight="1" x14ac:dyDescent="0.3">
      <c r="A90" s="22" t="s">
        <v>29</v>
      </c>
      <c r="B90" s="22" t="s">
        <v>31</v>
      </c>
      <c r="C90" s="23">
        <v>9500000</v>
      </c>
    </row>
    <row r="91" spans="1:3" s="10" customFormat="1" ht="29.25" customHeight="1" x14ac:dyDescent="0.3">
      <c r="A91" s="22" t="s">
        <v>30</v>
      </c>
      <c r="B91" s="22" t="s">
        <v>32</v>
      </c>
      <c r="C91" s="23">
        <v>1500000</v>
      </c>
    </row>
    <row r="92" spans="1:3" s="10" customFormat="1" ht="29.25" customHeight="1" x14ac:dyDescent="0.3">
      <c r="A92" s="40" t="s">
        <v>28</v>
      </c>
      <c r="B92" s="41"/>
      <c r="C92" s="21">
        <f>SUM(C88:C91)</f>
        <v>24745966</v>
      </c>
    </row>
    <row r="93" spans="1:3" s="10" customFormat="1" ht="29.25" customHeight="1" x14ac:dyDescent="0.3">
      <c r="A93" s="42" t="s">
        <v>94</v>
      </c>
      <c r="B93" s="43"/>
      <c r="C93" s="44"/>
    </row>
    <row r="94" spans="1:3" s="10" customFormat="1" ht="29.25" customHeight="1" x14ac:dyDescent="0.3">
      <c r="A94" s="18" t="s">
        <v>12</v>
      </c>
      <c r="B94" s="7" t="s">
        <v>13</v>
      </c>
      <c r="C94" s="23">
        <v>272214</v>
      </c>
    </row>
    <row r="95" spans="1:3" s="10" customFormat="1" ht="29.25" customHeight="1" x14ac:dyDescent="0.3">
      <c r="A95" s="25" t="s">
        <v>95</v>
      </c>
      <c r="B95" s="25" t="s">
        <v>96</v>
      </c>
      <c r="C95" s="23">
        <v>1000000</v>
      </c>
    </row>
    <row r="96" spans="1:3" s="10" customFormat="1" ht="29.25" customHeight="1" x14ac:dyDescent="0.3">
      <c r="A96" s="40" t="s">
        <v>8</v>
      </c>
      <c r="B96" s="41"/>
      <c r="C96" s="21">
        <f>SUM(C94:C95)</f>
        <v>1272214</v>
      </c>
    </row>
    <row r="97" spans="1:5" s="10" customFormat="1" ht="29.25" customHeight="1" x14ac:dyDescent="0.3">
      <c r="A97" s="42" t="s">
        <v>161</v>
      </c>
      <c r="B97" s="43"/>
      <c r="C97" s="44"/>
    </row>
    <row r="98" spans="1:5" s="10" customFormat="1" ht="29.25" customHeight="1" x14ac:dyDescent="0.3">
      <c r="A98" s="22" t="s">
        <v>12</v>
      </c>
      <c r="B98" s="22" t="s">
        <v>81</v>
      </c>
      <c r="C98" s="23">
        <f>1146430+83300+83300+341836</f>
        <v>1654866</v>
      </c>
    </row>
    <row r="99" spans="1:5" s="10" customFormat="1" ht="29.25" customHeight="1" x14ac:dyDescent="0.3">
      <c r="A99" s="22" t="s">
        <v>61</v>
      </c>
      <c r="B99" s="22" t="s">
        <v>66</v>
      </c>
      <c r="C99" s="23">
        <f>1750000+360000</f>
        <v>2110000</v>
      </c>
    </row>
    <row r="100" spans="1:5" s="10" customFormat="1" ht="29.25" customHeight="1" x14ac:dyDescent="0.3">
      <c r="A100" s="22" t="s">
        <v>95</v>
      </c>
      <c r="B100" s="22" t="s">
        <v>96</v>
      </c>
      <c r="C100" s="23">
        <v>900000</v>
      </c>
    </row>
    <row r="101" spans="1:5" s="10" customFormat="1" ht="29.25" customHeight="1" x14ac:dyDescent="0.3">
      <c r="A101" s="22" t="s">
        <v>97</v>
      </c>
      <c r="B101" s="22" t="s">
        <v>98</v>
      </c>
      <c r="C101" s="23">
        <v>3250000</v>
      </c>
    </row>
    <row r="102" spans="1:5" s="10" customFormat="1" ht="29.25" customHeight="1" x14ac:dyDescent="0.3">
      <c r="A102" s="22" t="s">
        <v>27</v>
      </c>
      <c r="B102" s="22" t="s">
        <v>11</v>
      </c>
      <c r="C102" s="23">
        <v>161300280</v>
      </c>
    </row>
    <row r="103" spans="1:5" s="10" customFormat="1" ht="29.25" customHeight="1" x14ac:dyDescent="0.3">
      <c r="A103" s="40" t="s">
        <v>7</v>
      </c>
      <c r="B103" s="41"/>
      <c r="C103" s="21">
        <f>SUM(C98:C102)</f>
        <v>169215146</v>
      </c>
      <c r="D103" s="11"/>
      <c r="E103" s="8"/>
    </row>
    <row r="104" spans="1:5" s="10" customFormat="1" ht="15" thickBot="1" x14ac:dyDescent="0.35">
      <c r="A104" s="46" t="s">
        <v>4</v>
      </c>
      <c r="B104" s="47"/>
      <c r="C104" s="16">
        <f>+C103+C96+C92+C86+C77+C74+C65+C59+C52+C42+C33+C29</f>
        <v>399771217</v>
      </c>
      <c r="D104" s="8"/>
    </row>
    <row r="105" spans="1:5" s="10" customFormat="1" x14ac:dyDescent="0.3">
      <c r="A105" s="11"/>
      <c r="B105" s="9"/>
      <c r="C105" s="8"/>
    </row>
    <row r="106" spans="1:5" s="10" customFormat="1" x14ac:dyDescent="0.3">
      <c r="A106" s="11"/>
      <c r="B106" s="9"/>
      <c r="C106" s="8"/>
    </row>
    <row r="107" spans="1:5" s="10" customFormat="1" x14ac:dyDescent="0.3">
      <c r="A107" s="11"/>
      <c r="B107" s="9"/>
      <c r="C107" s="8"/>
    </row>
    <row r="108" spans="1:5" s="10" customFormat="1" x14ac:dyDescent="0.3">
      <c r="A108" s="11"/>
      <c r="B108" s="9"/>
      <c r="C108" s="8"/>
    </row>
    <row r="109" spans="1:5" s="10" customFormat="1" x14ac:dyDescent="0.3">
      <c r="A109" s="11"/>
      <c r="B109" s="9"/>
      <c r="C109" s="8"/>
    </row>
    <row r="110" spans="1:5" s="10" customFormat="1" x14ac:dyDescent="0.3">
      <c r="A110" s="11"/>
      <c r="B110" s="9"/>
      <c r="C110" s="8"/>
    </row>
    <row r="111" spans="1:5" s="10" customFormat="1" x14ac:dyDescent="0.3">
      <c r="A111" s="11"/>
      <c r="B111" s="9"/>
      <c r="C111" s="8"/>
    </row>
    <row r="112" spans="1:5" s="10" customFormat="1" x14ac:dyDescent="0.3">
      <c r="A112" s="11"/>
      <c r="B112" s="9"/>
      <c r="C112" s="8"/>
    </row>
    <row r="113" spans="1:3" s="10" customFormat="1" x14ac:dyDescent="0.3">
      <c r="A113" s="11"/>
      <c r="B113" s="9"/>
      <c r="C113" s="8"/>
    </row>
    <row r="114" spans="1:3" s="10" customFormat="1" x14ac:dyDescent="0.3">
      <c r="A114" s="11"/>
      <c r="B114" s="9"/>
      <c r="C114" s="8"/>
    </row>
    <row r="115" spans="1:3" s="10" customFormat="1" x14ac:dyDescent="0.3">
      <c r="A115" s="11"/>
      <c r="B115" s="9"/>
      <c r="C115" s="8"/>
    </row>
    <row r="116" spans="1:3" s="10" customFormat="1" x14ac:dyDescent="0.3">
      <c r="A116" s="11"/>
      <c r="B116" s="9"/>
      <c r="C116" s="8"/>
    </row>
    <row r="117" spans="1:3" s="10" customFormat="1" x14ac:dyDescent="0.3">
      <c r="A117" s="11"/>
      <c r="B117" s="9"/>
      <c r="C117" s="8"/>
    </row>
    <row r="118" spans="1:3" s="10" customFormat="1" x14ac:dyDescent="0.3">
      <c r="A118" s="11"/>
      <c r="B118" s="9"/>
      <c r="C118" s="8"/>
    </row>
    <row r="119" spans="1:3" s="10" customFormat="1" x14ac:dyDescent="0.3">
      <c r="A119" s="11"/>
      <c r="B119" s="9"/>
      <c r="C119" s="8"/>
    </row>
    <row r="120" spans="1:3" s="10" customFormat="1" x14ac:dyDescent="0.3">
      <c r="A120" s="11"/>
      <c r="B120" s="9"/>
      <c r="C120" s="8"/>
    </row>
    <row r="121" spans="1:3" s="10" customFormat="1" x14ac:dyDescent="0.3">
      <c r="A121" s="11"/>
      <c r="B121" s="9"/>
      <c r="C121" s="8"/>
    </row>
    <row r="122" spans="1:3" s="10" customFormat="1" x14ac:dyDescent="0.3">
      <c r="A122" s="11"/>
      <c r="B122" s="9"/>
      <c r="C122" s="8"/>
    </row>
    <row r="123" spans="1:3" s="10" customFormat="1" x14ac:dyDescent="0.3">
      <c r="A123" s="11"/>
      <c r="B123" s="9"/>
      <c r="C123" s="8"/>
    </row>
    <row r="124" spans="1:3" s="10" customFormat="1" x14ac:dyDescent="0.3">
      <c r="A124" s="11"/>
      <c r="B124" s="9"/>
      <c r="C124" s="8"/>
    </row>
    <row r="125" spans="1:3" s="10" customFormat="1" x14ac:dyDescent="0.3">
      <c r="A125" s="11"/>
      <c r="B125" s="9"/>
      <c r="C125" s="8"/>
    </row>
    <row r="126" spans="1:3" s="10" customFormat="1" x14ac:dyDescent="0.3">
      <c r="A126" s="11"/>
      <c r="B126" s="9"/>
      <c r="C126" s="8"/>
    </row>
    <row r="127" spans="1:3" s="10" customFormat="1" x14ac:dyDescent="0.3">
      <c r="A127" s="11"/>
      <c r="B127" s="9"/>
      <c r="C127" s="8"/>
    </row>
    <row r="128" spans="1:3" s="10" customFormat="1" x14ac:dyDescent="0.3">
      <c r="A128" s="11"/>
      <c r="B128" s="9"/>
      <c r="C128" s="8"/>
    </row>
    <row r="129" spans="1:3" s="10" customFormat="1" x14ac:dyDescent="0.3">
      <c r="A129" s="11"/>
      <c r="B129" s="9"/>
      <c r="C129" s="8"/>
    </row>
    <row r="130" spans="1:3" s="10" customFormat="1" x14ac:dyDescent="0.3">
      <c r="A130" s="11"/>
      <c r="B130" s="9"/>
      <c r="C130" s="8"/>
    </row>
    <row r="131" spans="1:3" s="10" customFormat="1" x14ac:dyDescent="0.3">
      <c r="A131" s="11"/>
      <c r="B131" s="9"/>
      <c r="C131" s="8"/>
    </row>
    <row r="132" spans="1:3" s="10" customFormat="1" x14ac:dyDescent="0.3">
      <c r="A132" s="11"/>
      <c r="B132" s="9"/>
      <c r="C132" s="8"/>
    </row>
    <row r="133" spans="1:3" s="10" customFormat="1" x14ac:dyDescent="0.3">
      <c r="A133" s="11"/>
      <c r="B133" s="9"/>
      <c r="C133" s="8"/>
    </row>
    <row r="134" spans="1:3" s="10" customFormat="1" x14ac:dyDescent="0.3">
      <c r="A134" s="11"/>
      <c r="B134" s="9"/>
      <c r="C134" s="8"/>
    </row>
    <row r="135" spans="1:3" s="10" customFormat="1" x14ac:dyDescent="0.3">
      <c r="A135" s="11"/>
      <c r="B135" s="9"/>
      <c r="C135" s="8"/>
    </row>
    <row r="136" spans="1:3" s="10" customFormat="1" x14ac:dyDescent="0.3">
      <c r="A136" s="11"/>
      <c r="B136" s="9"/>
      <c r="C136" s="8"/>
    </row>
    <row r="137" spans="1:3" s="10" customFormat="1" x14ac:dyDescent="0.3">
      <c r="A137" s="11"/>
      <c r="B137" s="9"/>
      <c r="C137" s="8"/>
    </row>
    <row r="138" spans="1:3" s="10" customFormat="1" x14ac:dyDescent="0.3">
      <c r="A138" s="11"/>
      <c r="B138" s="9"/>
      <c r="C138" s="8"/>
    </row>
    <row r="139" spans="1:3" s="10" customFormat="1" x14ac:dyDescent="0.3">
      <c r="A139" s="11"/>
      <c r="B139" s="9"/>
      <c r="C139" s="8"/>
    </row>
    <row r="140" spans="1:3" s="10" customFormat="1" x14ac:dyDescent="0.3">
      <c r="A140" s="11"/>
      <c r="B140" s="9"/>
      <c r="C140" s="8"/>
    </row>
    <row r="141" spans="1:3" s="10" customFormat="1" x14ac:dyDescent="0.3">
      <c r="A141" s="11"/>
      <c r="B141" s="9"/>
      <c r="C141" s="8"/>
    </row>
    <row r="142" spans="1:3" s="10" customFormat="1" x14ac:dyDescent="0.3">
      <c r="A142" s="11"/>
      <c r="B142" s="9"/>
      <c r="C142" s="8"/>
    </row>
    <row r="143" spans="1:3" s="10" customFormat="1" x14ac:dyDescent="0.3">
      <c r="A143" s="11"/>
      <c r="B143" s="9"/>
      <c r="C143" s="8"/>
    </row>
    <row r="144" spans="1:3" s="10" customFormat="1" x14ac:dyDescent="0.3">
      <c r="A144" s="11"/>
      <c r="B144" s="9"/>
      <c r="C144" s="8"/>
    </row>
    <row r="145" spans="1:3" s="10" customFormat="1" x14ac:dyDescent="0.3">
      <c r="A145" s="11"/>
      <c r="B145" s="9"/>
      <c r="C145" s="8"/>
    </row>
    <row r="146" spans="1:3" s="10" customFormat="1" x14ac:dyDescent="0.3">
      <c r="A146" s="11"/>
      <c r="B146" s="9"/>
      <c r="C146" s="8"/>
    </row>
    <row r="147" spans="1:3" s="10" customFormat="1" x14ac:dyDescent="0.3">
      <c r="A147" s="11"/>
      <c r="B147" s="9"/>
      <c r="C147" s="8"/>
    </row>
    <row r="148" spans="1:3" s="10" customFormat="1" x14ac:dyDescent="0.3">
      <c r="A148" s="11"/>
      <c r="B148" s="9"/>
      <c r="C148" s="8"/>
    </row>
    <row r="149" spans="1:3" s="10" customFormat="1" x14ac:dyDescent="0.3">
      <c r="A149" s="11"/>
      <c r="B149" s="9"/>
      <c r="C149" s="8"/>
    </row>
    <row r="150" spans="1:3" s="10" customFormat="1" x14ac:dyDescent="0.3">
      <c r="A150" s="11"/>
      <c r="B150" s="9"/>
      <c r="C150" s="8"/>
    </row>
    <row r="151" spans="1:3" s="10" customFormat="1" x14ac:dyDescent="0.3">
      <c r="A151" s="11"/>
      <c r="B151" s="9"/>
      <c r="C151" s="8"/>
    </row>
    <row r="152" spans="1:3" s="10" customFormat="1" x14ac:dyDescent="0.3">
      <c r="A152" s="11"/>
      <c r="B152" s="9"/>
      <c r="C152" s="8"/>
    </row>
    <row r="153" spans="1:3" s="10" customFormat="1" x14ac:dyDescent="0.3">
      <c r="A153" s="11"/>
      <c r="B153" s="9"/>
      <c r="C153" s="8"/>
    </row>
    <row r="154" spans="1:3" s="10" customFormat="1" x14ac:dyDescent="0.3">
      <c r="A154" s="11"/>
      <c r="B154" s="9"/>
      <c r="C154" s="8"/>
    </row>
    <row r="155" spans="1:3" s="10" customFormat="1" x14ac:dyDescent="0.3">
      <c r="A155" s="11"/>
      <c r="B155" s="9"/>
      <c r="C155" s="8"/>
    </row>
    <row r="156" spans="1:3" s="10" customFormat="1" x14ac:dyDescent="0.3">
      <c r="A156" s="11"/>
      <c r="B156" s="9"/>
      <c r="C156" s="8"/>
    </row>
    <row r="157" spans="1:3" s="10" customFormat="1" x14ac:dyDescent="0.3">
      <c r="A157" s="11"/>
      <c r="B157" s="9"/>
      <c r="C157" s="8"/>
    </row>
    <row r="158" spans="1:3" s="10" customFormat="1" x14ac:dyDescent="0.3">
      <c r="A158" s="11"/>
      <c r="B158" s="9"/>
      <c r="C158" s="8"/>
    </row>
    <row r="159" spans="1:3" s="10" customFormat="1" x14ac:dyDescent="0.3">
      <c r="A159" s="11"/>
      <c r="B159" s="9"/>
      <c r="C159" s="8"/>
    </row>
    <row r="160" spans="1:3" s="10" customFormat="1" x14ac:dyDescent="0.3">
      <c r="A160" s="11"/>
      <c r="B160" s="9"/>
      <c r="C160" s="8"/>
    </row>
    <row r="161" spans="1:3" s="10" customFormat="1" x14ac:dyDescent="0.3">
      <c r="A161" s="11"/>
      <c r="B161" s="9"/>
      <c r="C161" s="8"/>
    </row>
    <row r="162" spans="1:3" s="10" customFormat="1" x14ac:dyDescent="0.3">
      <c r="A162" s="11"/>
      <c r="B162" s="9"/>
      <c r="C162" s="8"/>
    </row>
    <row r="163" spans="1:3" s="10" customFormat="1" x14ac:dyDescent="0.3">
      <c r="A163" s="11"/>
      <c r="B163" s="9"/>
      <c r="C163" s="8"/>
    </row>
    <row r="164" spans="1:3" s="10" customFormat="1" x14ac:dyDescent="0.3">
      <c r="A164" s="11"/>
      <c r="B164" s="9"/>
      <c r="C164" s="8"/>
    </row>
    <row r="165" spans="1:3" s="10" customFormat="1" x14ac:dyDescent="0.3">
      <c r="A165" s="11"/>
      <c r="B165" s="9"/>
      <c r="C165" s="8"/>
    </row>
    <row r="166" spans="1:3" s="10" customFormat="1" x14ac:dyDescent="0.3">
      <c r="A166" s="11"/>
      <c r="B166" s="9"/>
      <c r="C166" s="8"/>
    </row>
    <row r="167" spans="1:3" s="10" customFormat="1" x14ac:dyDescent="0.3">
      <c r="A167" s="11"/>
      <c r="B167" s="9"/>
      <c r="C167" s="8"/>
    </row>
    <row r="168" spans="1:3" s="10" customFormat="1" x14ac:dyDescent="0.3">
      <c r="A168" s="11"/>
      <c r="B168" s="9"/>
      <c r="C168" s="8"/>
    </row>
    <row r="169" spans="1:3" s="10" customFormat="1" x14ac:dyDescent="0.3">
      <c r="A169" s="11"/>
      <c r="B169" s="9"/>
      <c r="C169" s="8"/>
    </row>
    <row r="170" spans="1:3" s="10" customFormat="1" x14ac:dyDescent="0.3">
      <c r="A170" s="11"/>
      <c r="B170" s="9"/>
      <c r="C170" s="8"/>
    </row>
    <row r="171" spans="1:3" s="10" customFormat="1" x14ac:dyDescent="0.3">
      <c r="A171" s="11"/>
      <c r="B171" s="9"/>
      <c r="C171" s="8"/>
    </row>
    <row r="172" spans="1:3" s="10" customFormat="1" x14ac:dyDescent="0.3">
      <c r="A172" s="11"/>
      <c r="B172" s="9"/>
      <c r="C172" s="8"/>
    </row>
    <row r="173" spans="1:3" s="10" customFormat="1" x14ac:dyDescent="0.3">
      <c r="A173" s="11"/>
      <c r="B173" s="9"/>
      <c r="C173" s="8"/>
    </row>
    <row r="174" spans="1:3" s="10" customFormat="1" x14ac:dyDescent="0.3">
      <c r="A174" s="11"/>
      <c r="B174" s="9"/>
      <c r="C174" s="8"/>
    </row>
    <row r="175" spans="1:3" s="10" customFormat="1" x14ac:dyDescent="0.3">
      <c r="A175" s="11"/>
      <c r="B175" s="9"/>
      <c r="C175" s="8"/>
    </row>
    <row r="176" spans="1:3" s="10" customFormat="1" x14ac:dyDescent="0.3">
      <c r="A176" s="11"/>
      <c r="B176" s="9"/>
      <c r="C176" s="8"/>
    </row>
    <row r="177" spans="1:3" s="10" customFormat="1" x14ac:dyDescent="0.3">
      <c r="A177" s="11"/>
      <c r="B177" s="9"/>
      <c r="C177" s="8"/>
    </row>
    <row r="178" spans="1:3" s="10" customFormat="1" x14ac:dyDescent="0.3">
      <c r="A178" s="11"/>
      <c r="B178" s="9"/>
      <c r="C178" s="8"/>
    </row>
    <row r="179" spans="1:3" s="10" customFormat="1" x14ac:dyDescent="0.3">
      <c r="A179" s="11"/>
      <c r="B179" s="9"/>
      <c r="C179" s="8"/>
    </row>
    <row r="180" spans="1:3" s="10" customFormat="1" x14ac:dyDescent="0.3">
      <c r="A180" s="11"/>
      <c r="B180" s="9"/>
      <c r="C180" s="8"/>
    </row>
    <row r="181" spans="1:3" s="10" customFormat="1" x14ac:dyDescent="0.3">
      <c r="A181" s="11"/>
      <c r="B181" s="9"/>
      <c r="C181" s="8"/>
    </row>
    <row r="182" spans="1:3" s="10" customFormat="1" x14ac:dyDescent="0.3">
      <c r="A182" s="11"/>
      <c r="B182" s="9"/>
      <c r="C182" s="8"/>
    </row>
    <row r="183" spans="1:3" s="10" customFormat="1" x14ac:dyDescent="0.3">
      <c r="A183" s="11"/>
      <c r="B183" s="9"/>
      <c r="C183" s="8"/>
    </row>
    <row r="184" spans="1:3" s="10" customFormat="1" x14ac:dyDescent="0.3">
      <c r="A184" s="11"/>
      <c r="B184" s="9"/>
      <c r="C184" s="8"/>
    </row>
    <row r="185" spans="1:3" s="10" customFormat="1" x14ac:dyDescent="0.3">
      <c r="A185" s="11"/>
      <c r="B185" s="9"/>
      <c r="C185" s="8"/>
    </row>
    <row r="186" spans="1:3" s="10" customFormat="1" x14ac:dyDescent="0.3">
      <c r="A186" s="11"/>
      <c r="B186" s="9"/>
      <c r="C186" s="8"/>
    </row>
    <row r="187" spans="1:3" s="10" customFormat="1" x14ac:dyDescent="0.3">
      <c r="A187" s="11"/>
      <c r="B187" s="9"/>
      <c r="C187" s="8"/>
    </row>
    <row r="188" spans="1:3" s="10" customFormat="1" x14ac:dyDescent="0.3">
      <c r="A188" s="11"/>
      <c r="B188" s="9"/>
      <c r="C188" s="8"/>
    </row>
    <row r="189" spans="1:3" s="10" customFormat="1" x14ac:dyDescent="0.3">
      <c r="A189" s="11"/>
      <c r="B189" s="9"/>
      <c r="C189" s="8"/>
    </row>
    <row r="190" spans="1:3" s="10" customFormat="1" x14ac:dyDescent="0.3">
      <c r="A190" s="11"/>
      <c r="B190" s="9"/>
      <c r="C190" s="8"/>
    </row>
    <row r="191" spans="1:3" s="10" customFormat="1" x14ac:dyDescent="0.3">
      <c r="A191" s="11"/>
      <c r="B191" s="9"/>
      <c r="C191" s="8"/>
    </row>
    <row r="192" spans="1:3" s="10" customFormat="1" x14ac:dyDescent="0.3">
      <c r="A192" s="11"/>
      <c r="B192" s="9"/>
      <c r="C192" s="8"/>
    </row>
    <row r="193" spans="1:3" s="10" customFormat="1" x14ac:dyDescent="0.3">
      <c r="A193" s="11"/>
      <c r="B193" s="9"/>
      <c r="C193" s="8"/>
    </row>
    <row r="194" spans="1:3" s="10" customFormat="1" x14ac:dyDescent="0.3">
      <c r="A194" s="11"/>
      <c r="B194" s="9"/>
      <c r="C194" s="8"/>
    </row>
    <row r="195" spans="1:3" s="10" customFormat="1" x14ac:dyDescent="0.3">
      <c r="A195" s="11"/>
      <c r="B195" s="9"/>
      <c r="C195" s="8"/>
    </row>
    <row r="196" spans="1:3" s="10" customFormat="1" x14ac:dyDescent="0.3">
      <c r="A196" s="11"/>
      <c r="B196" s="9"/>
      <c r="C196" s="8"/>
    </row>
    <row r="197" spans="1:3" s="10" customFormat="1" x14ac:dyDescent="0.3">
      <c r="A197" s="11"/>
      <c r="B197" s="9"/>
      <c r="C197" s="8"/>
    </row>
    <row r="198" spans="1:3" s="10" customFormat="1" x14ac:dyDescent="0.3">
      <c r="A198" s="11"/>
      <c r="B198" s="9"/>
      <c r="C198" s="8"/>
    </row>
    <row r="199" spans="1:3" s="10" customFormat="1" x14ac:dyDescent="0.3">
      <c r="A199" s="11"/>
      <c r="B199" s="9"/>
      <c r="C199" s="8"/>
    </row>
    <row r="200" spans="1:3" s="10" customFormat="1" x14ac:dyDescent="0.3">
      <c r="A200" s="11"/>
      <c r="B200" s="9"/>
      <c r="C200" s="8"/>
    </row>
    <row r="201" spans="1:3" s="10" customFormat="1" x14ac:dyDescent="0.3">
      <c r="A201" s="11"/>
      <c r="B201" s="9"/>
      <c r="C201" s="8"/>
    </row>
    <row r="202" spans="1:3" s="10" customFormat="1" x14ac:dyDescent="0.3">
      <c r="A202" s="11"/>
      <c r="B202" s="9"/>
      <c r="C202" s="8"/>
    </row>
    <row r="203" spans="1:3" s="10" customFormat="1" x14ac:dyDescent="0.3">
      <c r="A203" s="11"/>
      <c r="B203" s="9"/>
      <c r="C203" s="8"/>
    </row>
    <row r="204" spans="1:3" s="10" customFormat="1" x14ac:dyDescent="0.3">
      <c r="A204" s="11"/>
      <c r="B204" s="9"/>
      <c r="C204" s="8"/>
    </row>
    <row r="205" spans="1:3" s="10" customFormat="1" x14ac:dyDescent="0.3">
      <c r="A205" s="11"/>
      <c r="B205" s="9"/>
      <c r="C205" s="8"/>
    </row>
    <row r="206" spans="1:3" s="10" customFormat="1" x14ac:dyDescent="0.3">
      <c r="A206" s="11"/>
      <c r="B206" s="9"/>
      <c r="C206" s="8"/>
    </row>
    <row r="207" spans="1:3" s="10" customFormat="1" x14ac:dyDescent="0.3">
      <c r="A207" s="11"/>
      <c r="B207" s="9"/>
      <c r="C207" s="8"/>
    </row>
    <row r="208" spans="1:3" s="10" customFormat="1" x14ac:dyDescent="0.3">
      <c r="A208" s="11"/>
      <c r="B208" s="9"/>
      <c r="C208" s="8"/>
    </row>
    <row r="209" spans="1:3" s="10" customFormat="1" x14ac:dyDescent="0.3">
      <c r="A209" s="11"/>
      <c r="B209" s="9"/>
      <c r="C209" s="8"/>
    </row>
    <row r="210" spans="1:3" s="10" customFormat="1" x14ac:dyDescent="0.3">
      <c r="A210" s="11"/>
      <c r="B210" s="9"/>
      <c r="C210" s="8"/>
    </row>
    <row r="211" spans="1:3" s="10" customFormat="1" x14ac:dyDescent="0.3">
      <c r="A211" s="11"/>
      <c r="B211" s="9"/>
      <c r="C211" s="8"/>
    </row>
    <row r="212" spans="1:3" s="10" customFormat="1" x14ac:dyDescent="0.3">
      <c r="A212" s="11"/>
      <c r="B212" s="9"/>
      <c r="C212" s="8"/>
    </row>
    <row r="213" spans="1:3" s="10" customFormat="1" x14ac:dyDescent="0.3">
      <c r="A213" s="11"/>
      <c r="B213" s="9"/>
      <c r="C213" s="8"/>
    </row>
    <row r="214" spans="1:3" s="10" customFormat="1" x14ac:dyDescent="0.3">
      <c r="A214" s="11"/>
      <c r="B214" s="9"/>
      <c r="C214" s="8"/>
    </row>
    <row r="215" spans="1:3" s="10" customFormat="1" x14ac:dyDescent="0.3">
      <c r="A215" s="11"/>
      <c r="B215" s="9"/>
      <c r="C215" s="8"/>
    </row>
    <row r="216" spans="1:3" s="10" customFormat="1" x14ac:dyDescent="0.3">
      <c r="A216" s="11"/>
      <c r="B216" s="9"/>
      <c r="C216" s="8"/>
    </row>
    <row r="217" spans="1:3" s="10" customFormat="1" x14ac:dyDescent="0.3">
      <c r="A217" s="11"/>
      <c r="B217" s="9"/>
      <c r="C217" s="8"/>
    </row>
    <row r="218" spans="1:3" s="10" customFormat="1" x14ac:dyDescent="0.3">
      <c r="A218" s="11"/>
      <c r="B218" s="9"/>
      <c r="C218" s="8"/>
    </row>
    <row r="219" spans="1:3" s="10" customFormat="1" x14ac:dyDescent="0.3">
      <c r="A219" s="11"/>
      <c r="B219" s="9"/>
      <c r="C219" s="8"/>
    </row>
    <row r="220" spans="1:3" s="10" customFormat="1" x14ac:dyDescent="0.3">
      <c r="A220" s="11"/>
      <c r="B220" s="9"/>
      <c r="C220" s="8"/>
    </row>
    <row r="221" spans="1:3" s="10" customFormat="1" x14ac:dyDescent="0.3">
      <c r="A221" s="11"/>
      <c r="B221" s="9"/>
      <c r="C221" s="8"/>
    </row>
    <row r="222" spans="1:3" s="10" customFormat="1" x14ac:dyDescent="0.3">
      <c r="A222" s="11"/>
      <c r="B222" s="9"/>
      <c r="C222" s="8"/>
    </row>
    <row r="223" spans="1:3" s="10" customFormat="1" x14ac:dyDescent="0.3">
      <c r="A223" s="11"/>
      <c r="B223" s="9"/>
      <c r="C223" s="8"/>
    </row>
    <row r="224" spans="1:3" s="10" customFormat="1" x14ac:dyDescent="0.3">
      <c r="A224" s="11"/>
      <c r="B224" s="9"/>
      <c r="C224" s="8"/>
    </row>
    <row r="225" spans="1:3" s="10" customFormat="1" x14ac:dyDescent="0.3">
      <c r="A225" s="11"/>
      <c r="B225" s="9"/>
      <c r="C225" s="8"/>
    </row>
    <row r="226" spans="1:3" s="10" customFormat="1" x14ac:dyDescent="0.3">
      <c r="A226" s="11"/>
      <c r="B226" s="9"/>
      <c r="C226" s="8"/>
    </row>
    <row r="227" spans="1:3" s="10" customFormat="1" x14ac:dyDescent="0.3">
      <c r="A227" s="11"/>
      <c r="B227" s="9"/>
      <c r="C227" s="8"/>
    </row>
    <row r="228" spans="1:3" s="10" customFormat="1" x14ac:dyDescent="0.3">
      <c r="A228" s="11"/>
      <c r="B228" s="9"/>
      <c r="C228" s="8"/>
    </row>
    <row r="229" spans="1:3" s="10" customFormat="1" x14ac:dyDescent="0.3">
      <c r="A229" s="11"/>
      <c r="B229" s="9"/>
      <c r="C229" s="8"/>
    </row>
    <row r="230" spans="1:3" s="10" customFormat="1" x14ac:dyDescent="0.3">
      <c r="A230" s="11"/>
      <c r="B230" s="9"/>
      <c r="C230" s="8"/>
    </row>
    <row r="231" spans="1:3" s="10" customFormat="1" x14ac:dyDescent="0.3">
      <c r="A231" s="11"/>
      <c r="B231" s="9"/>
      <c r="C231" s="8"/>
    </row>
    <row r="232" spans="1:3" s="10" customFormat="1" x14ac:dyDescent="0.3">
      <c r="A232" s="11"/>
      <c r="B232" s="9"/>
      <c r="C232" s="8"/>
    </row>
    <row r="233" spans="1:3" s="10" customFormat="1" x14ac:dyDescent="0.3">
      <c r="A233" s="11"/>
      <c r="B233" s="9"/>
      <c r="C233" s="8"/>
    </row>
    <row r="234" spans="1:3" s="10" customFormat="1" x14ac:dyDescent="0.3">
      <c r="A234" s="11"/>
      <c r="B234" s="9"/>
      <c r="C234" s="8"/>
    </row>
    <row r="235" spans="1:3" s="10" customFormat="1" x14ac:dyDescent="0.3">
      <c r="A235" s="11"/>
      <c r="B235" s="9"/>
      <c r="C235" s="8"/>
    </row>
    <row r="236" spans="1:3" s="10" customFormat="1" x14ac:dyDescent="0.3">
      <c r="A236" s="11"/>
      <c r="B236" s="9"/>
      <c r="C236" s="8"/>
    </row>
    <row r="237" spans="1:3" s="10" customFormat="1" x14ac:dyDescent="0.3">
      <c r="A237" s="11"/>
      <c r="B237" s="9"/>
      <c r="C237" s="8"/>
    </row>
    <row r="238" spans="1:3" s="10" customFormat="1" x14ac:dyDescent="0.3">
      <c r="A238" s="11"/>
      <c r="B238" s="9"/>
      <c r="C238" s="8"/>
    </row>
    <row r="239" spans="1:3" s="10" customFormat="1" x14ac:dyDescent="0.3">
      <c r="A239" s="11"/>
      <c r="B239" s="9"/>
      <c r="C239" s="8"/>
    </row>
    <row r="240" spans="1:3" s="10" customFormat="1" x14ac:dyDescent="0.3">
      <c r="A240" s="11"/>
      <c r="B240" s="9"/>
      <c r="C240" s="8"/>
    </row>
    <row r="241" spans="1:3" s="10" customFormat="1" x14ac:dyDescent="0.3">
      <c r="A241" s="11"/>
      <c r="B241" s="9"/>
      <c r="C241" s="8"/>
    </row>
    <row r="242" spans="1:3" s="10" customFormat="1" x14ac:dyDescent="0.3">
      <c r="A242" s="11"/>
      <c r="B242" s="9"/>
      <c r="C242" s="8"/>
    </row>
    <row r="243" spans="1:3" s="10" customFormat="1" x14ac:dyDescent="0.3">
      <c r="A243" s="11"/>
      <c r="B243" s="9"/>
      <c r="C243" s="8"/>
    </row>
    <row r="244" spans="1:3" s="10" customFormat="1" x14ac:dyDescent="0.3">
      <c r="A244" s="11"/>
      <c r="B244" s="9"/>
      <c r="C244" s="8"/>
    </row>
    <row r="245" spans="1:3" s="10" customFormat="1" x14ac:dyDescent="0.3">
      <c r="A245" s="11"/>
      <c r="B245" s="9"/>
      <c r="C245" s="8"/>
    </row>
    <row r="246" spans="1:3" s="10" customFormat="1" x14ac:dyDescent="0.3">
      <c r="A246" s="11"/>
      <c r="B246" s="9"/>
      <c r="C246" s="8"/>
    </row>
    <row r="247" spans="1:3" s="10" customFormat="1" x14ac:dyDescent="0.3">
      <c r="A247" s="11"/>
      <c r="B247" s="9"/>
      <c r="C247" s="8"/>
    </row>
    <row r="248" spans="1:3" s="10" customFormat="1" x14ac:dyDescent="0.3">
      <c r="A248" s="11"/>
      <c r="B248" s="9"/>
      <c r="C248" s="8"/>
    </row>
    <row r="249" spans="1:3" s="10" customFormat="1" x14ac:dyDescent="0.3">
      <c r="A249" s="11"/>
      <c r="B249" s="9"/>
      <c r="C249" s="8"/>
    </row>
    <row r="250" spans="1:3" s="10" customFormat="1" x14ac:dyDescent="0.3">
      <c r="A250" s="11"/>
      <c r="B250" s="9"/>
      <c r="C250" s="8"/>
    </row>
    <row r="251" spans="1:3" s="10" customFormat="1" x14ac:dyDescent="0.3">
      <c r="A251" s="11"/>
      <c r="B251" s="9"/>
      <c r="C251" s="8"/>
    </row>
    <row r="252" spans="1:3" s="10" customFormat="1" x14ac:dyDescent="0.3">
      <c r="A252" s="11"/>
      <c r="B252" s="9"/>
      <c r="C252" s="8"/>
    </row>
    <row r="253" spans="1:3" s="10" customFormat="1" x14ac:dyDescent="0.3">
      <c r="A253" s="11"/>
      <c r="B253" s="9"/>
      <c r="C253" s="8"/>
    </row>
    <row r="254" spans="1:3" s="10" customFormat="1" x14ac:dyDescent="0.3">
      <c r="A254" s="11"/>
      <c r="B254" s="9"/>
      <c r="C254" s="8"/>
    </row>
    <row r="255" spans="1:3" s="10" customFormat="1" x14ac:dyDescent="0.3">
      <c r="A255" s="11"/>
      <c r="B255" s="9"/>
      <c r="C255" s="8"/>
    </row>
    <row r="256" spans="1:3" s="10" customFormat="1" x14ac:dyDescent="0.3">
      <c r="A256" s="11"/>
      <c r="B256" s="9"/>
      <c r="C256" s="8"/>
    </row>
    <row r="257" spans="1:3" s="10" customFormat="1" x14ac:dyDescent="0.3">
      <c r="A257" s="11"/>
      <c r="B257" s="9"/>
      <c r="C257" s="8"/>
    </row>
    <row r="258" spans="1:3" s="10" customFormat="1" x14ac:dyDescent="0.3">
      <c r="A258" s="11"/>
      <c r="B258" s="9"/>
      <c r="C258" s="8"/>
    </row>
    <row r="259" spans="1:3" s="10" customFormat="1" x14ac:dyDescent="0.3">
      <c r="A259" s="11"/>
      <c r="B259" s="9"/>
      <c r="C259" s="8"/>
    </row>
    <row r="260" spans="1:3" s="10" customFormat="1" x14ac:dyDescent="0.3">
      <c r="A260" s="11"/>
      <c r="B260" s="9"/>
      <c r="C260" s="8"/>
    </row>
    <row r="261" spans="1:3" s="10" customFormat="1" x14ac:dyDescent="0.3">
      <c r="A261" s="11"/>
      <c r="B261" s="9"/>
      <c r="C261" s="8"/>
    </row>
    <row r="262" spans="1:3" s="10" customFormat="1" x14ac:dyDescent="0.3">
      <c r="A262" s="11"/>
      <c r="B262" s="9"/>
      <c r="C262" s="8"/>
    </row>
    <row r="263" spans="1:3" s="10" customFormat="1" x14ac:dyDescent="0.3">
      <c r="A263" s="11"/>
      <c r="B263" s="9"/>
      <c r="C263" s="8"/>
    </row>
    <row r="264" spans="1:3" s="10" customFormat="1" x14ac:dyDescent="0.3">
      <c r="A264" s="11"/>
      <c r="B264" s="9"/>
      <c r="C264" s="8"/>
    </row>
    <row r="265" spans="1:3" s="10" customFormat="1" x14ac:dyDescent="0.3">
      <c r="A265" s="11"/>
      <c r="B265" s="9"/>
      <c r="C265" s="8"/>
    </row>
    <row r="266" spans="1:3" s="10" customFormat="1" x14ac:dyDescent="0.3">
      <c r="A266" s="11"/>
      <c r="B266" s="9"/>
      <c r="C266" s="8"/>
    </row>
    <row r="267" spans="1:3" s="10" customFormat="1" x14ac:dyDescent="0.3">
      <c r="A267" s="11"/>
      <c r="B267" s="9"/>
      <c r="C267" s="8"/>
    </row>
    <row r="268" spans="1:3" s="10" customFormat="1" x14ac:dyDescent="0.3">
      <c r="A268" s="11"/>
      <c r="B268" s="9"/>
      <c r="C268" s="8"/>
    </row>
    <row r="269" spans="1:3" s="10" customFormat="1" x14ac:dyDescent="0.3">
      <c r="A269" s="11"/>
      <c r="B269" s="9"/>
      <c r="C269" s="8"/>
    </row>
    <row r="270" spans="1:3" s="10" customFormat="1" x14ac:dyDescent="0.3">
      <c r="A270" s="11"/>
      <c r="B270" s="9"/>
      <c r="C270" s="8"/>
    </row>
    <row r="271" spans="1:3" s="10" customFormat="1" x14ac:dyDescent="0.3">
      <c r="A271" s="11"/>
      <c r="B271" s="9"/>
      <c r="C271" s="8"/>
    </row>
    <row r="272" spans="1:3" s="10" customFormat="1" x14ac:dyDescent="0.3">
      <c r="A272" s="11"/>
      <c r="B272" s="9"/>
      <c r="C272" s="8"/>
    </row>
    <row r="273" spans="1:3" x14ac:dyDescent="0.3">
      <c r="A273" s="11"/>
      <c r="B273" s="9"/>
      <c r="C273" s="8"/>
    </row>
  </sheetData>
  <autoFilter ref="A6:B98" xr:uid="{0574B438-02B8-49DD-AC79-E11117D163C5}"/>
  <mergeCells count="27">
    <mergeCell ref="A3:C3"/>
    <mergeCell ref="A4:C4"/>
    <mergeCell ref="A104:B104"/>
    <mergeCell ref="A7:C7"/>
    <mergeCell ref="A65:B65"/>
    <mergeCell ref="A74:B74"/>
    <mergeCell ref="A78:C78"/>
    <mergeCell ref="A86:B86"/>
    <mergeCell ref="A97:C97"/>
    <mergeCell ref="A93:C93"/>
    <mergeCell ref="A96:B96"/>
    <mergeCell ref="A43:C43"/>
    <mergeCell ref="A29:B29"/>
    <mergeCell ref="A52:B52"/>
    <mergeCell ref="A42:B42"/>
    <mergeCell ref="A30:C30"/>
    <mergeCell ref="A33:B33"/>
    <mergeCell ref="A34:C34"/>
    <mergeCell ref="A103:B103"/>
    <mergeCell ref="A87:C87"/>
    <mergeCell ref="A92:B92"/>
    <mergeCell ref="A53:C53"/>
    <mergeCell ref="A59:B59"/>
    <mergeCell ref="A75:C75"/>
    <mergeCell ref="A77:B77"/>
    <mergeCell ref="A60:C60"/>
    <mergeCell ref="A66:C66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C932-1E9C-4B5B-AB0C-5C4131A369E8}">
  <dimension ref="A1:AL272"/>
  <sheetViews>
    <sheetView tabSelected="1" zoomScaleNormal="100" workbookViewId="0">
      <pane ySplit="6" topLeftCell="A83" activePane="bottomLeft" state="frozen"/>
      <selection pane="bottomLeft" activeCell="A72" sqref="A72"/>
    </sheetView>
  </sheetViews>
  <sheetFormatPr baseColWidth="10" defaultColWidth="11.44140625" defaultRowHeight="14.4" x14ac:dyDescent="0.3"/>
  <cols>
    <col min="1" max="1" width="18.33203125" style="19" bestFit="1" customWidth="1"/>
    <col min="2" max="2" width="66.44140625" style="2" customWidth="1"/>
    <col min="3" max="3" width="21.88671875" style="5" customWidth="1"/>
    <col min="4" max="4" width="15.88671875" style="10" customWidth="1"/>
    <col min="5" max="5" width="16.109375" style="10" bestFit="1" customWidth="1"/>
    <col min="6" max="38" width="11.44140625" style="10"/>
    <col min="39" max="16384" width="11.44140625" style="1"/>
  </cols>
  <sheetData>
    <row r="1" spans="1:5" s="10" customFormat="1" x14ac:dyDescent="0.3">
      <c r="A1" s="11"/>
      <c r="B1" s="9"/>
      <c r="C1" s="8"/>
    </row>
    <row r="2" spans="1:5" s="12" customFormat="1" x14ac:dyDescent="0.3">
      <c r="A2" s="13"/>
      <c r="D2" s="13"/>
    </row>
    <row r="3" spans="1:5" s="12" customFormat="1" ht="22.5" customHeight="1" x14ac:dyDescent="0.3">
      <c r="A3" s="45" t="s">
        <v>2</v>
      </c>
      <c r="B3" s="45"/>
      <c r="C3" s="45"/>
      <c r="D3" s="15"/>
      <c r="E3" s="15"/>
    </row>
    <row r="4" spans="1:5" s="12" customFormat="1" ht="24.75" customHeight="1" x14ac:dyDescent="0.3">
      <c r="A4" s="45" t="s">
        <v>5</v>
      </c>
      <c r="B4" s="45"/>
      <c r="C4" s="45"/>
      <c r="D4" s="15"/>
      <c r="E4" s="15"/>
    </row>
    <row r="5" spans="1:5" s="12" customFormat="1" ht="24.75" customHeight="1" x14ac:dyDescent="0.3">
      <c r="A5" s="14"/>
      <c r="B5" s="17" t="s">
        <v>15</v>
      </c>
      <c r="C5" s="14"/>
      <c r="D5" s="15"/>
      <c r="E5" s="15"/>
    </row>
    <row r="6" spans="1:5" ht="27" customHeight="1" x14ac:dyDescent="0.3">
      <c r="A6" s="3" t="s">
        <v>0</v>
      </c>
      <c r="B6" s="4" t="s">
        <v>1</v>
      </c>
      <c r="C6" s="6" t="s">
        <v>3</v>
      </c>
    </row>
    <row r="7" spans="1:5" s="10" customFormat="1" ht="29.25" customHeight="1" x14ac:dyDescent="0.3">
      <c r="A7" s="42" t="s">
        <v>168</v>
      </c>
      <c r="B7" s="43"/>
      <c r="C7" s="44"/>
    </row>
    <row r="8" spans="1:5" s="10" customFormat="1" ht="29.25" customHeight="1" x14ac:dyDescent="0.3">
      <c r="A8" s="18" t="s">
        <v>35</v>
      </c>
      <c r="B8" s="18" t="s">
        <v>36</v>
      </c>
      <c r="C8" s="24">
        <f>9600000+14200000+1000000+3854000</f>
        <v>28654000</v>
      </c>
    </row>
    <row r="9" spans="1:5" s="10" customFormat="1" ht="29.25" customHeight="1" x14ac:dyDescent="0.3">
      <c r="A9" s="18" t="s">
        <v>16</v>
      </c>
      <c r="B9" s="18" t="s">
        <v>17</v>
      </c>
      <c r="C9" s="24">
        <v>85000</v>
      </c>
    </row>
    <row r="10" spans="1:5" s="10" customFormat="1" ht="29.25" customHeight="1" x14ac:dyDescent="0.3">
      <c r="A10" s="22" t="s">
        <v>18</v>
      </c>
      <c r="B10" s="22" t="s">
        <v>19</v>
      </c>
      <c r="C10" s="24">
        <f>2400000+1600000+1700000</f>
        <v>5700000</v>
      </c>
    </row>
    <row r="11" spans="1:5" s="10" customFormat="1" ht="29.25" customHeight="1" x14ac:dyDescent="0.3">
      <c r="A11" s="36" t="s">
        <v>131</v>
      </c>
      <c r="B11" s="37" t="s">
        <v>160</v>
      </c>
      <c r="C11" s="24">
        <f>200000+133333+7083+633333+1183333+141667+321167</f>
        <v>2619916</v>
      </c>
    </row>
    <row r="12" spans="1:5" s="10" customFormat="1" ht="29.25" customHeight="1" x14ac:dyDescent="0.3">
      <c r="A12" s="29" t="s">
        <v>121</v>
      </c>
      <c r="B12" s="30" t="s">
        <v>155</v>
      </c>
      <c r="C12" s="24">
        <f>222000+269000+32863+703000+1313500+664000+1700000+2259250+96000+356495</f>
        <v>7616108</v>
      </c>
    </row>
    <row r="13" spans="1:5" s="10" customFormat="1" ht="29.25" customHeight="1" x14ac:dyDescent="0.3">
      <c r="A13" s="29" t="s">
        <v>123</v>
      </c>
      <c r="B13" s="30" t="s">
        <v>156</v>
      </c>
      <c r="C13" s="24">
        <f>12000+15000+2425+38000+71000+36000+87000+122500+6000+19270</f>
        <v>409195</v>
      </c>
    </row>
    <row r="14" spans="1:5" s="10" customFormat="1" ht="29.25" customHeight="1" x14ac:dyDescent="0.3">
      <c r="A14" s="29" t="s">
        <v>125</v>
      </c>
      <c r="B14" s="30" t="s">
        <v>157</v>
      </c>
      <c r="C14" s="24">
        <f>133920+112280+11743+424080+792360+376000+831000+1293860+3000+215053</f>
        <v>4193296</v>
      </c>
    </row>
    <row r="15" spans="1:5" s="10" customFormat="1" ht="29.25" customHeight="1" x14ac:dyDescent="0.3">
      <c r="A15" s="29" t="s">
        <v>127</v>
      </c>
      <c r="B15" s="30" t="s">
        <v>158</v>
      </c>
      <c r="C15" s="24">
        <f>72000+88000+10050+228000+426000+216000+519000+733000+31000+115620</f>
        <v>2438670</v>
      </c>
    </row>
    <row r="16" spans="1:5" s="10" customFormat="1" ht="29.25" customHeight="1" x14ac:dyDescent="0.3">
      <c r="A16" s="29" t="s">
        <v>129</v>
      </c>
      <c r="B16" s="30" t="s">
        <v>159</v>
      </c>
      <c r="C16" s="24">
        <f>36000+44000+6275+114000+213000+108000+260000+366500+16000+57810</f>
        <v>1221585</v>
      </c>
    </row>
    <row r="17" spans="1:3" s="10" customFormat="1" ht="29.25" customHeight="1" x14ac:dyDescent="0.3">
      <c r="A17" s="22" t="s">
        <v>152</v>
      </c>
      <c r="B17" s="22" t="s">
        <v>153</v>
      </c>
      <c r="C17" s="23">
        <v>2000000</v>
      </c>
    </row>
    <row r="18" spans="1:3" s="10" customFormat="1" ht="29.25" customHeight="1" x14ac:dyDescent="0.3">
      <c r="A18" s="22" t="s">
        <v>47</v>
      </c>
      <c r="B18" s="22" t="s">
        <v>50</v>
      </c>
      <c r="C18" s="23">
        <v>2500000</v>
      </c>
    </row>
    <row r="19" spans="1:3" s="10" customFormat="1" ht="29.25" customHeight="1" x14ac:dyDescent="0.3">
      <c r="A19" s="25" t="s">
        <v>109</v>
      </c>
      <c r="B19" s="25" t="s">
        <v>110</v>
      </c>
      <c r="C19" s="23">
        <v>550000</v>
      </c>
    </row>
    <row r="20" spans="1:3" s="10" customFormat="1" ht="29.25" customHeight="1" x14ac:dyDescent="0.3">
      <c r="A20" s="25" t="s">
        <v>39</v>
      </c>
      <c r="B20" s="25" t="s">
        <v>44</v>
      </c>
      <c r="C20" s="31">
        <f>350000+5200000</f>
        <v>5550000</v>
      </c>
    </row>
    <row r="21" spans="1:3" s="10" customFormat="1" ht="29.25" customHeight="1" x14ac:dyDescent="0.3">
      <c r="A21" s="22" t="s">
        <v>95</v>
      </c>
      <c r="B21" s="22" t="s">
        <v>96</v>
      </c>
      <c r="C21" s="31">
        <v>1852300</v>
      </c>
    </row>
    <row r="22" spans="1:3" s="10" customFormat="1" ht="29.25" customHeight="1" x14ac:dyDescent="0.3">
      <c r="A22" s="22" t="s">
        <v>55</v>
      </c>
      <c r="B22" s="22" t="s">
        <v>60</v>
      </c>
      <c r="C22" s="31">
        <f>36983864+24322811+5000000</f>
        <v>66306675</v>
      </c>
    </row>
    <row r="23" spans="1:3" s="10" customFormat="1" ht="29.25" customHeight="1" x14ac:dyDescent="0.3">
      <c r="A23" s="22" t="s">
        <v>41</v>
      </c>
      <c r="B23" s="22" t="s">
        <v>46</v>
      </c>
      <c r="C23" s="31">
        <v>1500000</v>
      </c>
    </row>
    <row r="24" spans="1:3" s="10" customFormat="1" ht="29.25" customHeight="1" x14ac:dyDescent="0.3">
      <c r="A24" s="40" t="s">
        <v>6</v>
      </c>
      <c r="B24" s="41"/>
      <c r="C24" s="20">
        <f>SUM(C8:C23)</f>
        <v>133196745</v>
      </c>
    </row>
    <row r="25" spans="1:3" s="10" customFormat="1" ht="29.25" customHeight="1" x14ac:dyDescent="0.3">
      <c r="A25" s="42" t="s">
        <v>167</v>
      </c>
      <c r="B25" s="43"/>
      <c r="C25" s="44"/>
    </row>
    <row r="26" spans="1:3" s="10" customFormat="1" ht="29.25" customHeight="1" x14ac:dyDescent="0.3">
      <c r="A26" s="22" t="s">
        <v>95</v>
      </c>
      <c r="B26" s="22" t="s">
        <v>96</v>
      </c>
      <c r="C26" s="26">
        <v>2500000</v>
      </c>
    </row>
    <row r="27" spans="1:3" s="10" customFormat="1" ht="29.25" customHeight="1" x14ac:dyDescent="0.3">
      <c r="A27" s="40" t="s">
        <v>23</v>
      </c>
      <c r="B27" s="41"/>
      <c r="C27" s="20">
        <f>+SUM(C26:C26)</f>
        <v>2500000</v>
      </c>
    </row>
    <row r="28" spans="1:3" s="10" customFormat="1" ht="29.25" customHeight="1" x14ac:dyDescent="0.3">
      <c r="A28" s="42" t="s">
        <v>166</v>
      </c>
      <c r="B28" s="43"/>
      <c r="C28" s="44"/>
    </row>
    <row r="29" spans="1:3" s="10" customFormat="1" ht="29.25" customHeight="1" x14ac:dyDescent="0.3">
      <c r="A29" s="22" t="s">
        <v>37</v>
      </c>
      <c r="B29" s="22" t="s">
        <v>42</v>
      </c>
      <c r="C29" s="24">
        <v>190000</v>
      </c>
    </row>
    <row r="30" spans="1:3" s="10" customFormat="1" ht="29.25" customHeight="1" x14ac:dyDescent="0.3">
      <c r="A30" s="22" t="s">
        <v>103</v>
      </c>
      <c r="B30" s="22" t="s">
        <v>112</v>
      </c>
      <c r="C30" s="24">
        <v>610000</v>
      </c>
    </row>
    <row r="31" spans="1:3" s="10" customFormat="1" ht="29.25" customHeight="1" x14ac:dyDescent="0.3">
      <c r="A31" s="25" t="s">
        <v>53</v>
      </c>
      <c r="B31" s="25" t="s">
        <v>57</v>
      </c>
      <c r="C31" s="26">
        <v>400000</v>
      </c>
    </row>
    <row r="32" spans="1:3" s="10" customFormat="1" ht="29.25" customHeight="1" x14ac:dyDescent="0.3">
      <c r="A32" s="33" t="s">
        <v>111</v>
      </c>
      <c r="B32" s="30" t="s">
        <v>113</v>
      </c>
      <c r="C32" s="34">
        <v>2724127</v>
      </c>
    </row>
    <row r="33" spans="1:3" s="10" customFormat="1" ht="29.25" customHeight="1" x14ac:dyDescent="0.3">
      <c r="A33" s="22" t="s">
        <v>41</v>
      </c>
      <c r="B33" s="22" t="s">
        <v>46</v>
      </c>
      <c r="C33" s="24">
        <v>10999709</v>
      </c>
    </row>
    <row r="34" spans="1:3" s="10" customFormat="1" ht="29.25" customHeight="1" x14ac:dyDescent="0.3">
      <c r="A34" s="40" t="s">
        <v>22</v>
      </c>
      <c r="B34" s="41"/>
      <c r="C34" s="20">
        <f>SUM(C29:C33)</f>
        <v>14923836</v>
      </c>
    </row>
    <row r="35" spans="1:3" s="10" customFormat="1" ht="29.25" customHeight="1" x14ac:dyDescent="0.3">
      <c r="A35" s="42" t="s">
        <v>83</v>
      </c>
      <c r="B35" s="43"/>
      <c r="C35" s="44"/>
    </row>
    <row r="36" spans="1:3" s="10" customFormat="1" ht="29.25" customHeight="1" x14ac:dyDescent="0.3">
      <c r="A36" s="18" t="s">
        <v>35</v>
      </c>
      <c r="B36" s="18" t="s">
        <v>36</v>
      </c>
      <c r="C36" s="39">
        <v>250000</v>
      </c>
    </row>
    <row r="37" spans="1:3" s="10" customFormat="1" ht="29.25" customHeight="1" x14ac:dyDescent="0.3">
      <c r="A37" s="36" t="s">
        <v>120</v>
      </c>
      <c r="B37" s="37" t="s">
        <v>133</v>
      </c>
      <c r="C37" s="24">
        <v>468152</v>
      </c>
    </row>
    <row r="38" spans="1:3" s="10" customFormat="1" ht="29.25" customHeight="1" x14ac:dyDescent="0.3">
      <c r="A38" s="36" t="s">
        <v>131</v>
      </c>
      <c r="B38" s="37" t="s">
        <v>132</v>
      </c>
      <c r="C38" s="24">
        <f>39013+21000</f>
        <v>60013</v>
      </c>
    </row>
    <row r="39" spans="1:3" s="10" customFormat="1" ht="29.25" customHeight="1" x14ac:dyDescent="0.3">
      <c r="A39" s="29" t="s">
        <v>121</v>
      </c>
      <c r="B39" s="30" t="s">
        <v>122</v>
      </c>
      <c r="C39" s="24">
        <f>43304+23125</f>
        <v>66429</v>
      </c>
    </row>
    <row r="40" spans="1:3" s="10" customFormat="1" ht="29.25" customHeight="1" x14ac:dyDescent="0.3">
      <c r="A40" s="29" t="s">
        <v>123</v>
      </c>
      <c r="B40" s="30" t="s">
        <v>124</v>
      </c>
      <c r="C40" s="24">
        <f>2341+1250</f>
        <v>3591</v>
      </c>
    </row>
    <row r="41" spans="1:3" s="10" customFormat="1" ht="29.25" customHeight="1" x14ac:dyDescent="0.3">
      <c r="A41" s="29" t="s">
        <v>125</v>
      </c>
      <c r="B41" s="30" t="s">
        <v>126</v>
      </c>
      <c r="C41" s="24">
        <f>26123+13950</f>
        <v>40073</v>
      </c>
    </row>
    <row r="42" spans="1:3" s="10" customFormat="1" ht="29.25" customHeight="1" x14ac:dyDescent="0.3">
      <c r="A42" s="29" t="s">
        <v>127</v>
      </c>
      <c r="B42" s="30" t="s">
        <v>128</v>
      </c>
      <c r="C42" s="24">
        <f>14045+7500</f>
        <v>21545</v>
      </c>
    </row>
    <row r="43" spans="1:3" s="10" customFormat="1" ht="29.25" customHeight="1" x14ac:dyDescent="0.3">
      <c r="A43" s="29" t="s">
        <v>129</v>
      </c>
      <c r="B43" s="30" t="s">
        <v>130</v>
      </c>
      <c r="C43" s="24">
        <f>7022+3750</f>
        <v>10772</v>
      </c>
    </row>
    <row r="44" spans="1:3" s="10" customFormat="1" ht="29.25" customHeight="1" x14ac:dyDescent="0.3">
      <c r="A44" s="22" t="s">
        <v>114</v>
      </c>
      <c r="B44" s="25" t="s">
        <v>117</v>
      </c>
      <c r="C44" s="24">
        <v>15000000</v>
      </c>
    </row>
    <row r="45" spans="1:3" s="10" customFormat="1" ht="29.25" customHeight="1" x14ac:dyDescent="0.3">
      <c r="A45" s="22" t="s">
        <v>115</v>
      </c>
      <c r="B45" s="22" t="s">
        <v>118</v>
      </c>
      <c r="C45" s="24">
        <v>300000</v>
      </c>
    </row>
    <row r="46" spans="1:3" s="10" customFormat="1" ht="29.25" customHeight="1" x14ac:dyDescent="0.3">
      <c r="A46" s="22" t="s">
        <v>55</v>
      </c>
      <c r="B46" s="22" t="s">
        <v>60</v>
      </c>
      <c r="C46" s="24">
        <v>250000</v>
      </c>
    </row>
    <row r="47" spans="1:3" s="10" customFormat="1" ht="29.25" customHeight="1" x14ac:dyDescent="0.3">
      <c r="A47" s="35" t="s">
        <v>116</v>
      </c>
      <c r="B47" s="35" t="s">
        <v>119</v>
      </c>
      <c r="C47" s="24">
        <v>500000</v>
      </c>
    </row>
    <row r="48" spans="1:3" s="10" customFormat="1" ht="29.25" customHeight="1" x14ac:dyDescent="0.3">
      <c r="A48" s="22" t="s">
        <v>41</v>
      </c>
      <c r="B48" s="22" t="s">
        <v>46</v>
      </c>
      <c r="C48" s="24">
        <v>1320000</v>
      </c>
    </row>
    <row r="49" spans="1:3" s="10" customFormat="1" ht="29.25" customHeight="1" x14ac:dyDescent="0.3">
      <c r="A49" s="22" t="s">
        <v>97</v>
      </c>
      <c r="B49" s="22" t="s">
        <v>10</v>
      </c>
      <c r="C49" s="24">
        <v>2000000</v>
      </c>
    </row>
    <row r="50" spans="1:3" s="10" customFormat="1" ht="29.25" customHeight="1" x14ac:dyDescent="0.3">
      <c r="A50" s="40" t="s">
        <v>21</v>
      </c>
      <c r="B50" s="41"/>
      <c r="C50" s="20">
        <f>SUM(C36:C49)</f>
        <v>20290575</v>
      </c>
    </row>
    <row r="51" spans="1:3" s="10" customFormat="1" ht="29.25" customHeight="1" x14ac:dyDescent="0.3">
      <c r="A51" s="42" t="s">
        <v>165</v>
      </c>
      <c r="B51" s="43"/>
      <c r="C51" s="44"/>
    </row>
    <row r="52" spans="1:3" s="10" customFormat="1" ht="29.25" customHeight="1" x14ac:dyDescent="0.3">
      <c r="A52" s="25" t="s">
        <v>47</v>
      </c>
      <c r="B52" s="25" t="s">
        <v>50</v>
      </c>
      <c r="C52" s="26">
        <v>495000</v>
      </c>
    </row>
    <row r="53" spans="1:3" s="10" customFormat="1" ht="29.25" customHeight="1" x14ac:dyDescent="0.3">
      <c r="A53" s="25" t="s">
        <v>137</v>
      </c>
      <c r="B53" s="25" t="s">
        <v>139</v>
      </c>
      <c r="C53" s="26">
        <v>207000</v>
      </c>
    </row>
    <row r="54" spans="1:3" s="10" customFormat="1" ht="29.25" customHeight="1" x14ac:dyDescent="0.3">
      <c r="A54" s="25" t="s">
        <v>136</v>
      </c>
      <c r="B54" s="25" t="s">
        <v>138</v>
      </c>
      <c r="C54" s="26">
        <f>2425000+10000000</f>
        <v>12425000</v>
      </c>
    </row>
    <row r="55" spans="1:3" s="10" customFormat="1" ht="29.25" customHeight="1" x14ac:dyDescent="0.3">
      <c r="A55" s="40" t="s">
        <v>72</v>
      </c>
      <c r="B55" s="41"/>
      <c r="C55" s="20">
        <f>SUM(C52:C54)</f>
        <v>13127000</v>
      </c>
    </row>
    <row r="56" spans="1:3" s="10" customFormat="1" ht="29.25" customHeight="1" x14ac:dyDescent="0.3">
      <c r="A56" s="42" t="s">
        <v>164</v>
      </c>
      <c r="B56" s="43"/>
      <c r="C56" s="44"/>
    </row>
    <row r="57" spans="1:3" s="10" customFormat="1" ht="29.25" customHeight="1" x14ac:dyDescent="0.3">
      <c r="A57" s="25" t="s">
        <v>47</v>
      </c>
      <c r="B57" s="25" t="s">
        <v>50</v>
      </c>
      <c r="C57" s="26">
        <v>2642570</v>
      </c>
    </row>
    <row r="58" spans="1:3" s="10" customFormat="1" ht="29.25" customHeight="1" x14ac:dyDescent="0.3">
      <c r="A58" s="25" t="s">
        <v>134</v>
      </c>
      <c r="B58" s="25" t="s">
        <v>135</v>
      </c>
      <c r="C58" s="26">
        <v>220000</v>
      </c>
    </row>
    <row r="59" spans="1:3" s="10" customFormat="1" ht="29.25" customHeight="1" x14ac:dyDescent="0.3">
      <c r="A59" s="25" t="s">
        <v>33</v>
      </c>
      <c r="B59" s="25" t="s">
        <v>58</v>
      </c>
      <c r="C59" s="26">
        <v>250000</v>
      </c>
    </row>
    <row r="60" spans="1:3" s="10" customFormat="1" ht="29.25" customHeight="1" x14ac:dyDescent="0.3">
      <c r="A60" s="40" t="s">
        <v>20</v>
      </c>
      <c r="B60" s="41"/>
      <c r="C60" s="20">
        <f>SUM(C57:C59)</f>
        <v>3112570</v>
      </c>
    </row>
    <row r="61" spans="1:3" s="10" customFormat="1" ht="29.25" customHeight="1" x14ac:dyDescent="0.3">
      <c r="A61" s="42" t="s">
        <v>163</v>
      </c>
      <c r="B61" s="43"/>
      <c r="C61" s="44"/>
    </row>
    <row r="62" spans="1:3" s="10" customFormat="1" ht="29.25" customHeight="1" x14ac:dyDescent="0.3">
      <c r="A62" s="18" t="s">
        <v>35</v>
      </c>
      <c r="B62" s="18" t="s">
        <v>36</v>
      </c>
      <c r="C62" s="24">
        <v>16000000</v>
      </c>
    </row>
    <row r="63" spans="1:3" s="10" customFormat="1" ht="29.25" customHeight="1" x14ac:dyDescent="0.3">
      <c r="A63" s="22" t="s">
        <v>140</v>
      </c>
      <c r="B63" s="22" t="s">
        <v>141</v>
      </c>
      <c r="C63" s="24">
        <v>50000</v>
      </c>
    </row>
    <row r="64" spans="1:3" s="10" customFormat="1" ht="29.25" customHeight="1" x14ac:dyDescent="0.3">
      <c r="A64" s="22" t="s">
        <v>39</v>
      </c>
      <c r="B64" s="22" t="s">
        <v>44</v>
      </c>
      <c r="C64" s="24">
        <v>350000</v>
      </c>
    </row>
    <row r="65" spans="1:3" s="10" customFormat="1" ht="29.25" customHeight="1" x14ac:dyDescent="0.3">
      <c r="A65" s="25" t="s">
        <v>95</v>
      </c>
      <c r="B65" s="25" t="s">
        <v>96</v>
      </c>
      <c r="C65" s="24">
        <v>1300000</v>
      </c>
    </row>
    <row r="66" spans="1:3" s="10" customFormat="1" ht="29.25" customHeight="1" x14ac:dyDescent="0.3">
      <c r="A66" s="25" t="s">
        <v>97</v>
      </c>
      <c r="B66" s="25" t="s">
        <v>10</v>
      </c>
      <c r="C66" s="26">
        <v>750000</v>
      </c>
    </row>
    <row r="67" spans="1:3" s="10" customFormat="1" ht="29.25" customHeight="1" x14ac:dyDescent="0.3">
      <c r="A67" s="40" t="s">
        <v>14</v>
      </c>
      <c r="B67" s="48"/>
      <c r="C67" s="21">
        <f>SUM(C62:C66)</f>
        <v>18450000</v>
      </c>
    </row>
    <row r="68" spans="1:3" s="10" customFormat="1" ht="29.25" customHeight="1" x14ac:dyDescent="0.3">
      <c r="A68" s="42" t="s">
        <v>162</v>
      </c>
      <c r="B68" s="43"/>
      <c r="C68" s="44"/>
    </row>
    <row r="69" spans="1:3" s="10" customFormat="1" ht="29.25" customHeight="1" x14ac:dyDescent="0.3">
      <c r="A69" s="25" t="s">
        <v>33</v>
      </c>
      <c r="B69" s="25" t="s">
        <v>58</v>
      </c>
      <c r="C69" s="23">
        <v>2472669</v>
      </c>
    </row>
    <row r="70" spans="1:3" s="10" customFormat="1" ht="29.25" customHeight="1" x14ac:dyDescent="0.3">
      <c r="A70" s="40" t="s">
        <v>82</v>
      </c>
      <c r="B70" s="41"/>
      <c r="C70" s="21">
        <f>SUM(C69:C69)</f>
        <v>2472669</v>
      </c>
    </row>
    <row r="71" spans="1:3" s="10" customFormat="1" ht="29.25" customHeight="1" x14ac:dyDescent="0.3">
      <c r="A71" s="42" t="s">
        <v>169</v>
      </c>
      <c r="B71" s="43"/>
      <c r="C71" s="44"/>
    </row>
    <row r="72" spans="1:3" s="10" customFormat="1" ht="29.25" customHeight="1" x14ac:dyDescent="0.3">
      <c r="A72" s="22" t="s">
        <v>142</v>
      </c>
      <c r="B72" s="22" t="s">
        <v>143</v>
      </c>
      <c r="C72" s="26">
        <v>1000000</v>
      </c>
    </row>
    <row r="73" spans="1:3" s="10" customFormat="1" ht="29.25" customHeight="1" x14ac:dyDescent="0.3">
      <c r="A73" s="40" t="s">
        <v>154</v>
      </c>
      <c r="B73" s="41"/>
      <c r="C73" s="20">
        <f>+SUM(C72:C72)</f>
        <v>1000000</v>
      </c>
    </row>
    <row r="74" spans="1:3" s="10" customFormat="1" ht="29.25" customHeight="1" x14ac:dyDescent="0.3">
      <c r="A74" s="42" t="s">
        <v>84</v>
      </c>
      <c r="B74" s="43"/>
      <c r="C74" s="44"/>
    </row>
    <row r="75" spans="1:3" s="10" customFormat="1" ht="29.25" customHeight="1" x14ac:dyDescent="0.3">
      <c r="A75" s="25" t="s">
        <v>142</v>
      </c>
      <c r="B75" s="25" t="s">
        <v>143</v>
      </c>
      <c r="C75" s="26">
        <v>8937542</v>
      </c>
    </row>
    <row r="76" spans="1:3" s="10" customFormat="1" ht="29.25" customHeight="1" x14ac:dyDescent="0.3">
      <c r="A76" s="22" t="s">
        <v>62</v>
      </c>
      <c r="B76" s="22" t="s">
        <v>67</v>
      </c>
      <c r="C76" s="26">
        <v>550000</v>
      </c>
    </row>
    <row r="77" spans="1:3" s="10" customFormat="1" ht="29.25" customHeight="1" x14ac:dyDescent="0.3">
      <c r="A77" s="25" t="s">
        <v>111</v>
      </c>
      <c r="B77" s="25" t="s">
        <v>113</v>
      </c>
      <c r="C77" s="26">
        <v>300000</v>
      </c>
    </row>
    <row r="78" spans="1:3" s="10" customFormat="1" ht="29.25" customHeight="1" x14ac:dyDescent="0.3">
      <c r="A78" s="35" t="s">
        <v>145</v>
      </c>
      <c r="B78" s="38" t="s">
        <v>146</v>
      </c>
      <c r="C78" s="24">
        <v>450000</v>
      </c>
    </row>
    <row r="79" spans="1:3" s="10" customFormat="1" ht="29.25" customHeight="1" x14ac:dyDescent="0.3">
      <c r="A79" s="22" t="s">
        <v>144</v>
      </c>
      <c r="B79" s="22" t="s">
        <v>147</v>
      </c>
      <c r="C79" s="24">
        <v>520000</v>
      </c>
    </row>
    <row r="80" spans="1:3" s="10" customFormat="1" ht="29.25" customHeight="1" x14ac:dyDescent="0.3">
      <c r="A80" s="40" t="s">
        <v>79</v>
      </c>
      <c r="B80" s="41"/>
      <c r="C80" s="21">
        <f>SUM(C75:C79)</f>
        <v>10757542</v>
      </c>
    </row>
    <row r="81" spans="1:3" s="10" customFormat="1" ht="29.25" customHeight="1" x14ac:dyDescent="0.3">
      <c r="A81" s="42" t="s">
        <v>85</v>
      </c>
      <c r="B81" s="43"/>
      <c r="C81" s="44"/>
    </row>
    <row r="82" spans="1:3" s="10" customFormat="1" ht="29.25" customHeight="1" x14ac:dyDescent="0.3">
      <c r="A82" s="22" t="s">
        <v>148</v>
      </c>
      <c r="B82" s="7" t="s">
        <v>149</v>
      </c>
      <c r="C82" s="24">
        <v>9500000</v>
      </c>
    </row>
    <row r="83" spans="1:3" s="10" customFormat="1" ht="29.25" customHeight="1" x14ac:dyDescent="0.3">
      <c r="A83" s="22" t="s">
        <v>33</v>
      </c>
      <c r="B83" s="7" t="s">
        <v>58</v>
      </c>
      <c r="C83" s="24">
        <v>1500000</v>
      </c>
    </row>
    <row r="84" spans="1:3" s="10" customFormat="1" ht="29.25" customHeight="1" x14ac:dyDescent="0.3">
      <c r="A84" s="40" t="s">
        <v>28</v>
      </c>
      <c r="B84" s="41"/>
      <c r="C84" s="21">
        <f>SUM(C82:C83)</f>
        <v>11000000</v>
      </c>
    </row>
    <row r="85" spans="1:3" s="10" customFormat="1" ht="29.25" customHeight="1" x14ac:dyDescent="0.3">
      <c r="A85" s="42" t="s">
        <v>94</v>
      </c>
      <c r="B85" s="43"/>
      <c r="C85" s="44"/>
    </row>
    <row r="86" spans="1:3" s="10" customFormat="1" ht="29.25" customHeight="1" x14ac:dyDescent="0.3">
      <c r="A86" s="25" t="s">
        <v>109</v>
      </c>
      <c r="B86" s="25" t="s">
        <v>110</v>
      </c>
      <c r="C86" s="23">
        <v>1000000</v>
      </c>
    </row>
    <row r="87" spans="1:3" s="10" customFormat="1" ht="29.25" customHeight="1" x14ac:dyDescent="0.3">
      <c r="A87" s="40" t="s">
        <v>8</v>
      </c>
      <c r="B87" s="41"/>
      <c r="C87" s="21">
        <f>SUM(C86:C86)</f>
        <v>1000000</v>
      </c>
    </row>
    <row r="88" spans="1:3" s="10" customFormat="1" ht="29.25" customHeight="1" x14ac:dyDescent="0.3">
      <c r="A88" s="42" t="s">
        <v>161</v>
      </c>
      <c r="B88" s="43"/>
      <c r="C88" s="44"/>
    </row>
    <row r="89" spans="1:3" s="10" customFormat="1" ht="29.25" customHeight="1" x14ac:dyDescent="0.3">
      <c r="A89" s="36" t="s">
        <v>131</v>
      </c>
      <c r="B89" s="37" t="s">
        <v>132</v>
      </c>
      <c r="C89" s="24">
        <v>25000</v>
      </c>
    </row>
    <row r="90" spans="1:3" s="10" customFormat="1" ht="29.25" customHeight="1" x14ac:dyDescent="0.3">
      <c r="A90" s="29" t="s">
        <v>121</v>
      </c>
      <c r="B90" s="30" t="s">
        <v>122</v>
      </c>
      <c r="C90" s="24">
        <v>200000</v>
      </c>
    </row>
    <row r="91" spans="1:3" s="10" customFormat="1" ht="29.25" customHeight="1" x14ac:dyDescent="0.3">
      <c r="A91" s="29" t="s">
        <v>123</v>
      </c>
      <c r="B91" s="30" t="s">
        <v>124</v>
      </c>
      <c r="C91" s="24">
        <v>10000</v>
      </c>
    </row>
    <row r="92" spans="1:3" s="10" customFormat="1" ht="29.25" customHeight="1" x14ac:dyDescent="0.3">
      <c r="A92" s="29" t="s">
        <v>125</v>
      </c>
      <c r="B92" s="30" t="s">
        <v>126</v>
      </c>
      <c r="C92" s="24">
        <v>70000</v>
      </c>
    </row>
    <row r="93" spans="1:3" s="10" customFormat="1" ht="29.25" customHeight="1" x14ac:dyDescent="0.3">
      <c r="A93" s="29" t="s">
        <v>127</v>
      </c>
      <c r="B93" s="30" t="s">
        <v>128</v>
      </c>
      <c r="C93" s="24">
        <v>50000</v>
      </c>
    </row>
    <row r="94" spans="1:3" s="10" customFormat="1" ht="29.25" customHeight="1" x14ac:dyDescent="0.3">
      <c r="A94" s="29" t="s">
        <v>129</v>
      </c>
      <c r="B94" s="30" t="s">
        <v>130</v>
      </c>
      <c r="C94" s="24">
        <v>25000</v>
      </c>
    </row>
    <row r="95" spans="1:3" s="10" customFormat="1" ht="29.25" customHeight="1" x14ac:dyDescent="0.3">
      <c r="A95" s="22" t="s">
        <v>148</v>
      </c>
      <c r="B95" s="22" t="s">
        <v>149</v>
      </c>
      <c r="C95" s="26">
        <v>8740000</v>
      </c>
    </row>
    <row r="96" spans="1:3" s="10" customFormat="1" ht="29.25" customHeight="1" x14ac:dyDescent="0.3">
      <c r="A96" s="22" t="s">
        <v>150</v>
      </c>
      <c r="B96" s="22" t="s">
        <v>151</v>
      </c>
      <c r="C96" s="26">
        <f>4305600+4305600</f>
        <v>8611200</v>
      </c>
    </row>
    <row r="97" spans="1:5" s="10" customFormat="1" ht="29.25" customHeight="1" x14ac:dyDescent="0.3">
      <c r="A97" s="22" t="s">
        <v>37</v>
      </c>
      <c r="B97" s="22" t="s">
        <v>42</v>
      </c>
      <c r="C97" s="26">
        <f>41573280+3250000</f>
        <v>44823280</v>
      </c>
    </row>
    <row r="98" spans="1:5" s="10" customFormat="1" ht="29.25" customHeight="1" x14ac:dyDescent="0.3">
      <c r="A98" s="22" t="s">
        <v>25</v>
      </c>
      <c r="B98" s="22" t="s">
        <v>26</v>
      </c>
      <c r="C98" s="24">
        <f>65697000+360000</f>
        <v>66057000</v>
      </c>
    </row>
    <row r="99" spans="1:5" s="10" customFormat="1" ht="29.25" customHeight="1" x14ac:dyDescent="0.3">
      <c r="A99" s="22" t="s">
        <v>61</v>
      </c>
      <c r="B99" s="22" t="s">
        <v>66</v>
      </c>
      <c r="C99" s="31">
        <f>26554000+900000</f>
        <v>27454000</v>
      </c>
    </row>
    <row r="100" spans="1:5" s="10" customFormat="1" ht="29.25" customHeight="1" x14ac:dyDescent="0.3">
      <c r="A100" s="22" t="s">
        <v>54</v>
      </c>
      <c r="B100" s="22" t="s">
        <v>59</v>
      </c>
      <c r="C100" s="24">
        <v>1750000</v>
      </c>
    </row>
    <row r="101" spans="1:5" s="10" customFormat="1" ht="29.25" customHeight="1" x14ac:dyDescent="0.3">
      <c r="A101" s="22" t="s">
        <v>39</v>
      </c>
      <c r="B101" s="22" t="s">
        <v>44</v>
      </c>
      <c r="C101" s="26">
        <v>10124800</v>
      </c>
    </row>
    <row r="102" spans="1:5" s="10" customFormat="1" ht="29.25" customHeight="1" x14ac:dyDescent="0.3">
      <c r="A102" s="40" t="s">
        <v>7</v>
      </c>
      <c r="B102" s="41"/>
      <c r="C102" s="21">
        <f>SUM(C89:C101)</f>
        <v>167940280</v>
      </c>
      <c r="D102" s="8"/>
      <c r="E102" s="8"/>
    </row>
    <row r="103" spans="1:5" s="10" customFormat="1" ht="15" thickBot="1" x14ac:dyDescent="0.35">
      <c r="A103" s="46" t="s">
        <v>4</v>
      </c>
      <c r="B103" s="47"/>
      <c r="C103" s="16">
        <f>+C102+C87+C84+C80+C70+C67+C60+C55+C50+C34+C27+C24+C73</f>
        <v>399771217</v>
      </c>
      <c r="D103" s="11"/>
    </row>
    <row r="104" spans="1:5" s="10" customFormat="1" x14ac:dyDescent="0.3">
      <c r="A104" s="11"/>
      <c r="B104" s="9"/>
      <c r="C104" s="8"/>
    </row>
    <row r="105" spans="1:5" s="10" customFormat="1" x14ac:dyDescent="0.3">
      <c r="A105" s="11"/>
      <c r="B105" s="9"/>
      <c r="C105" s="8"/>
    </row>
    <row r="106" spans="1:5" s="10" customFormat="1" x14ac:dyDescent="0.3">
      <c r="A106" s="11"/>
      <c r="B106" s="9"/>
      <c r="C106" s="8"/>
    </row>
    <row r="107" spans="1:5" s="10" customFormat="1" x14ac:dyDescent="0.3">
      <c r="A107" s="11"/>
      <c r="B107" s="9"/>
      <c r="C107" s="8"/>
    </row>
    <row r="108" spans="1:5" s="10" customFormat="1" x14ac:dyDescent="0.3">
      <c r="A108" s="11"/>
      <c r="B108" s="9"/>
      <c r="C108" s="8"/>
    </row>
    <row r="109" spans="1:5" s="10" customFormat="1" x14ac:dyDescent="0.3">
      <c r="A109" s="11"/>
      <c r="B109" s="9"/>
      <c r="C109" s="8"/>
    </row>
    <row r="110" spans="1:5" s="10" customFormat="1" x14ac:dyDescent="0.3">
      <c r="A110" s="11"/>
      <c r="B110" s="9"/>
      <c r="C110" s="8"/>
    </row>
    <row r="111" spans="1:5" s="10" customFormat="1" x14ac:dyDescent="0.3">
      <c r="A111" s="11"/>
      <c r="B111" s="9"/>
      <c r="C111" s="8"/>
    </row>
    <row r="112" spans="1:5" s="10" customFormat="1" x14ac:dyDescent="0.3">
      <c r="A112" s="11"/>
      <c r="B112" s="9"/>
      <c r="C112" s="8"/>
    </row>
    <row r="113" spans="1:3" s="10" customFormat="1" x14ac:dyDescent="0.3">
      <c r="A113" s="11"/>
      <c r="B113" s="9"/>
      <c r="C113" s="8"/>
    </row>
    <row r="114" spans="1:3" s="10" customFormat="1" x14ac:dyDescent="0.3">
      <c r="A114" s="11"/>
      <c r="B114" s="9"/>
      <c r="C114" s="8"/>
    </row>
    <row r="115" spans="1:3" s="10" customFormat="1" x14ac:dyDescent="0.3">
      <c r="A115" s="11"/>
      <c r="B115" s="9"/>
      <c r="C115" s="8"/>
    </row>
    <row r="116" spans="1:3" s="10" customFormat="1" x14ac:dyDescent="0.3">
      <c r="A116" s="11"/>
      <c r="B116" s="9"/>
      <c r="C116" s="8"/>
    </row>
    <row r="117" spans="1:3" s="10" customFormat="1" x14ac:dyDescent="0.3">
      <c r="A117" s="11"/>
      <c r="B117" s="9"/>
      <c r="C117" s="8"/>
    </row>
    <row r="118" spans="1:3" s="10" customFormat="1" x14ac:dyDescent="0.3">
      <c r="A118" s="11"/>
      <c r="B118" s="9"/>
      <c r="C118" s="8"/>
    </row>
    <row r="119" spans="1:3" s="10" customFormat="1" x14ac:dyDescent="0.3">
      <c r="A119" s="11"/>
      <c r="B119" s="9"/>
      <c r="C119" s="8"/>
    </row>
    <row r="120" spans="1:3" s="10" customFormat="1" x14ac:dyDescent="0.3">
      <c r="A120" s="11"/>
      <c r="B120" s="9"/>
      <c r="C120" s="8"/>
    </row>
    <row r="121" spans="1:3" s="10" customFormat="1" x14ac:dyDescent="0.3">
      <c r="A121" s="11"/>
      <c r="B121" s="9"/>
      <c r="C121" s="8"/>
    </row>
    <row r="122" spans="1:3" s="10" customFormat="1" x14ac:dyDescent="0.3">
      <c r="A122" s="11"/>
      <c r="B122" s="9"/>
      <c r="C122" s="8"/>
    </row>
    <row r="123" spans="1:3" s="10" customFormat="1" x14ac:dyDescent="0.3">
      <c r="A123" s="11"/>
      <c r="B123" s="9"/>
      <c r="C123" s="8"/>
    </row>
    <row r="124" spans="1:3" s="10" customFormat="1" x14ac:dyDescent="0.3">
      <c r="A124" s="11"/>
      <c r="B124" s="9"/>
      <c r="C124" s="8"/>
    </row>
    <row r="125" spans="1:3" s="10" customFormat="1" x14ac:dyDescent="0.3">
      <c r="A125" s="11"/>
      <c r="B125" s="9"/>
      <c r="C125" s="8"/>
    </row>
    <row r="126" spans="1:3" s="10" customFormat="1" x14ac:dyDescent="0.3">
      <c r="A126" s="11"/>
      <c r="B126" s="9"/>
      <c r="C126" s="8"/>
    </row>
    <row r="127" spans="1:3" s="10" customFormat="1" x14ac:dyDescent="0.3">
      <c r="A127" s="11"/>
      <c r="B127" s="9"/>
      <c r="C127" s="8"/>
    </row>
    <row r="128" spans="1:3" s="10" customFormat="1" x14ac:dyDescent="0.3">
      <c r="A128" s="11"/>
      <c r="B128" s="9"/>
      <c r="C128" s="8"/>
    </row>
    <row r="129" spans="1:3" s="10" customFormat="1" x14ac:dyDescent="0.3">
      <c r="A129" s="11"/>
      <c r="B129" s="9"/>
      <c r="C129" s="8"/>
    </row>
    <row r="130" spans="1:3" s="10" customFormat="1" x14ac:dyDescent="0.3">
      <c r="A130" s="11"/>
      <c r="B130" s="9"/>
      <c r="C130" s="8"/>
    </row>
    <row r="131" spans="1:3" s="10" customFormat="1" x14ac:dyDescent="0.3">
      <c r="A131" s="11"/>
      <c r="B131" s="9"/>
      <c r="C131" s="8"/>
    </row>
    <row r="132" spans="1:3" s="10" customFormat="1" x14ac:dyDescent="0.3">
      <c r="A132" s="11"/>
      <c r="B132" s="9"/>
      <c r="C132" s="8"/>
    </row>
    <row r="133" spans="1:3" s="10" customFormat="1" x14ac:dyDescent="0.3">
      <c r="A133" s="11"/>
      <c r="B133" s="9"/>
      <c r="C133" s="8"/>
    </row>
    <row r="134" spans="1:3" s="10" customFormat="1" x14ac:dyDescent="0.3">
      <c r="A134" s="11"/>
      <c r="B134" s="9"/>
      <c r="C134" s="8"/>
    </row>
    <row r="135" spans="1:3" s="10" customFormat="1" x14ac:dyDescent="0.3">
      <c r="A135" s="11"/>
      <c r="B135" s="9"/>
      <c r="C135" s="8"/>
    </row>
    <row r="136" spans="1:3" s="10" customFormat="1" x14ac:dyDescent="0.3">
      <c r="A136" s="11"/>
      <c r="B136" s="9"/>
      <c r="C136" s="8"/>
    </row>
    <row r="137" spans="1:3" s="10" customFormat="1" x14ac:dyDescent="0.3">
      <c r="A137" s="11"/>
      <c r="B137" s="9"/>
      <c r="C137" s="8"/>
    </row>
    <row r="138" spans="1:3" s="10" customFormat="1" x14ac:dyDescent="0.3">
      <c r="A138" s="11"/>
      <c r="B138" s="9"/>
      <c r="C138" s="8"/>
    </row>
    <row r="139" spans="1:3" s="10" customFormat="1" x14ac:dyDescent="0.3">
      <c r="A139" s="11"/>
      <c r="B139" s="9"/>
      <c r="C139" s="8"/>
    </row>
    <row r="140" spans="1:3" s="10" customFormat="1" x14ac:dyDescent="0.3">
      <c r="A140" s="11"/>
      <c r="B140" s="9"/>
      <c r="C140" s="8"/>
    </row>
    <row r="141" spans="1:3" s="10" customFormat="1" x14ac:dyDescent="0.3">
      <c r="A141" s="11"/>
      <c r="B141" s="9"/>
      <c r="C141" s="8"/>
    </row>
    <row r="142" spans="1:3" s="10" customFormat="1" x14ac:dyDescent="0.3">
      <c r="A142" s="11"/>
      <c r="B142" s="9"/>
      <c r="C142" s="8"/>
    </row>
    <row r="143" spans="1:3" s="10" customFormat="1" x14ac:dyDescent="0.3">
      <c r="A143" s="11"/>
      <c r="B143" s="9"/>
      <c r="C143" s="8"/>
    </row>
    <row r="144" spans="1:3" s="10" customFormat="1" x14ac:dyDescent="0.3">
      <c r="A144" s="11"/>
      <c r="B144" s="9"/>
      <c r="C144" s="8"/>
    </row>
    <row r="145" spans="1:3" s="10" customFormat="1" x14ac:dyDescent="0.3">
      <c r="A145" s="11"/>
      <c r="B145" s="9"/>
      <c r="C145" s="8"/>
    </row>
    <row r="146" spans="1:3" s="10" customFormat="1" x14ac:dyDescent="0.3">
      <c r="A146" s="11"/>
      <c r="B146" s="9"/>
      <c r="C146" s="8"/>
    </row>
    <row r="147" spans="1:3" s="10" customFormat="1" x14ac:dyDescent="0.3">
      <c r="A147" s="11"/>
      <c r="B147" s="9"/>
      <c r="C147" s="8"/>
    </row>
    <row r="148" spans="1:3" s="10" customFormat="1" x14ac:dyDescent="0.3">
      <c r="A148" s="11"/>
      <c r="B148" s="9"/>
      <c r="C148" s="8"/>
    </row>
    <row r="149" spans="1:3" s="10" customFormat="1" x14ac:dyDescent="0.3">
      <c r="A149" s="11"/>
      <c r="B149" s="9"/>
      <c r="C149" s="8"/>
    </row>
    <row r="150" spans="1:3" s="10" customFormat="1" x14ac:dyDescent="0.3">
      <c r="A150" s="11"/>
      <c r="B150" s="9"/>
      <c r="C150" s="8"/>
    </row>
    <row r="151" spans="1:3" s="10" customFormat="1" x14ac:dyDescent="0.3">
      <c r="A151" s="11"/>
      <c r="B151" s="9"/>
      <c r="C151" s="8"/>
    </row>
    <row r="152" spans="1:3" s="10" customFormat="1" x14ac:dyDescent="0.3">
      <c r="A152" s="11"/>
      <c r="B152" s="9"/>
      <c r="C152" s="8"/>
    </row>
    <row r="153" spans="1:3" s="10" customFormat="1" x14ac:dyDescent="0.3">
      <c r="A153" s="11"/>
      <c r="B153" s="9"/>
      <c r="C153" s="8"/>
    </row>
    <row r="154" spans="1:3" s="10" customFormat="1" x14ac:dyDescent="0.3">
      <c r="A154" s="11"/>
      <c r="B154" s="9"/>
      <c r="C154" s="8"/>
    </row>
    <row r="155" spans="1:3" s="10" customFormat="1" x14ac:dyDescent="0.3">
      <c r="A155" s="11"/>
      <c r="B155" s="9"/>
      <c r="C155" s="8"/>
    </row>
    <row r="156" spans="1:3" s="10" customFormat="1" x14ac:dyDescent="0.3">
      <c r="A156" s="11"/>
      <c r="B156" s="9"/>
      <c r="C156" s="8"/>
    </row>
    <row r="157" spans="1:3" s="10" customFormat="1" x14ac:dyDescent="0.3">
      <c r="A157" s="11"/>
      <c r="B157" s="9"/>
      <c r="C157" s="8"/>
    </row>
    <row r="158" spans="1:3" s="10" customFormat="1" x14ac:dyDescent="0.3">
      <c r="A158" s="11"/>
      <c r="B158" s="9"/>
      <c r="C158" s="8"/>
    </row>
    <row r="159" spans="1:3" s="10" customFormat="1" x14ac:dyDescent="0.3">
      <c r="A159" s="11"/>
      <c r="B159" s="9"/>
      <c r="C159" s="8"/>
    </row>
    <row r="160" spans="1:3" s="10" customFormat="1" x14ac:dyDescent="0.3">
      <c r="A160" s="11"/>
      <c r="B160" s="9"/>
      <c r="C160" s="8"/>
    </row>
    <row r="161" spans="1:3" s="10" customFormat="1" x14ac:dyDescent="0.3">
      <c r="A161" s="11"/>
      <c r="B161" s="9"/>
      <c r="C161" s="8"/>
    </row>
    <row r="162" spans="1:3" s="10" customFormat="1" x14ac:dyDescent="0.3">
      <c r="A162" s="11"/>
      <c r="B162" s="9"/>
      <c r="C162" s="8"/>
    </row>
    <row r="163" spans="1:3" s="10" customFormat="1" x14ac:dyDescent="0.3">
      <c r="A163" s="11"/>
      <c r="B163" s="9"/>
      <c r="C163" s="8"/>
    </row>
    <row r="164" spans="1:3" s="10" customFormat="1" x14ac:dyDescent="0.3">
      <c r="A164" s="11"/>
      <c r="B164" s="9"/>
      <c r="C164" s="8"/>
    </row>
    <row r="165" spans="1:3" s="10" customFormat="1" x14ac:dyDescent="0.3">
      <c r="A165" s="11"/>
      <c r="B165" s="9"/>
      <c r="C165" s="8"/>
    </row>
    <row r="166" spans="1:3" s="10" customFormat="1" x14ac:dyDescent="0.3">
      <c r="A166" s="11"/>
      <c r="B166" s="9"/>
      <c r="C166" s="8"/>
    </row>
    <row r="167" spans="1:3" s="10" customFormat="1" x14ac:dyDescent="0.3">
      <c r="A167" s="11"/>
      <c r="B167" s="9"/>
      <c r="C167" s="8"/>
    </row>
    <row r="168" spans="1:3" s="10" customFormat="1" x14ac:dyDescent="0.3">
      <c r="A168" s="11"/>
      <c r="B168" s="9"/>
      <c r="C168" s="8"/>
    </row>
    <row r="169" spans="1:3" s="10" customFormat="1" x14ac:dyDescent="0.3">
      <c r="A169" s="11"/>
      <c r="B169" s="9"/>
      <c r="C169" s="8"/>
    </row>
    <row r="170" spans="1:3" s="10" customFormat="1" x14ac:dyDescent="0.3">
      <c r="A170" s="11"/>
      <c r="B170" s="9"/>
      <c r="C170" s="8"/>
    </row>
    <row r="171" spans="1:3" s="10" customFormat="1" x14ac:dyDescent="0.3">
      <c r="A171" s="11"/>
      <c r="B171" s="9"/>
      <c r="C171" s="8"/>
    </row>
    <row r="172" spans="1:3" s="10" customFormat="1" x14ac:dyDescent="0.3">
      <c r="A172" s="11"/>
      <c r="B172" s="9"/>
      <c r="C172" s="8"/>
    </row>
    <row r="173" spans="1:3" s="10" customFormat="1" x14ac:dyDescent="0.3">
      <c r="A173" s="11"/>
      <c r="B173" s="9"/>
      <c r="C173" s="8"/>
    </row>
    <row r="174" spans="1:3" s="10" customFormat="1" x14ac:dyDescent="0.3">
      <c r="A174" s="11"/>
      <c r="B174" s="9"/>
      <c r="C174" s="8"/>
    </row>
    <row r="175" spans="1:3" s="10" customFormat="1" x14ac:dyDescent="0.3">
      <c r="A175" s="11"/>
      <c r="B175" s="9"/>
      <c r="C175" s="8"/>
    </row>
    <row r="176" spans="1:3" s="10" customFormat="1" x14ac:dyDescent="0.3">
      <c r="A176" s="11"/>
      <c r="B176" s="9"/>
      <c r="C176" s="8"/>
    </row>
    <row r="177" spans="1:3" s="10" customFormat="1" x14ac:dyDescent="0.3">
      <c r="A177" s="11"/>
      <c r="B177" s="9"/>
      <c r="C177" s="8"/>
    </row>
    <row r="178" spans="1:3" s="10" customFormat="1" x14ac:dyDescent="0.3">
      <c r="A178" s="11"/>
      <c r="B178" s="9"/>
      <c r="C178" s="8"/>
    </row>
    <row r="179" spans="1:3" s="10" customFormat="1" x14ac:dyDescent="0.3">
      <c r="A179" s="11"/>
      <c r="B179" s="9"/>
      <c r="C179" s="8"/>
    </row>
    <row r="180" spans="1:3" s="10" customFormat="1" x14ac:dyDescent="0.3">
      <c r="A180" s="11"/>
      <c r="B180" s="9"/>
      <c r="C180" s="8"/>
    </row>
    <row r="181" spans="1:3" s="10" customFormat="1" x14ac:dyDescent="0.3">
      <c r="A181" s="11"/>
      <c r="B181" s="9"/>
      <c r="C181" s="8"/>
    </row>
    <row r="182" spans="1:3" s="10" customFormat="1" x14ac:dyDescent="0.3">
      <c r="A182" s="11"/>
      <c r="B182" s="9"/>
      <c r="C182" s="8"/>
    </row>
    <row r="183" spans="1:3" s="10" customFormat="1" x14ac:dyDescent="0.3">
      <c r="A183" s="11"/>
      <c r="B183" s="9"/>
      <c r="C183" s="8"/>
    </row>
    <row r="184" spans="1:3" s="10" customFormat="1" x14ac:dyDescent="0.3">
      <c r="A184" s="11"/>
      <c r="B184" s="9"/>
      <c r="C184" s="8"/>
    </row>
    <row r="185" spans="1:3" s="10" customFormat="1" x14ac:dyDescent="0.3">
      <c r="A185" s="11"/>
      <c r="B185" s="9"/>
      <c r="C185" s="8"/>
    </row>
    <row r="186" spans="1:3" s="10" customFormat="1" x14ac:dyDescent="0.3">
      <c r="A186" s="11"/>
      <c r="B186" s="9"/>
      <c r="C186" s="8"/>
    </row>
    <row r="187" spans="1:3" s="10" customFormat="1" x14ac:dyDescent="0.3">
      <c r="A187" s="11"/>
      <c r="B187" s="9"/>
      <c r="C187" s="8"/>
    </row>
    <row r="188" spans="1:3" s="10" customFormat="1" x14ac:dyDescent="0.3">
      <c r="A188" s="11"/>
      <c r="B188" s="9"/>
      <c r="C188" s="8"/>
    </row>
    <row r="189" spans="1:3" s="10" customFormat="1" x14ac:dyDescent="0.3">
      <c r="A189" s="11"/>
      <c r="B189" s="9"/>
      <c r="C189" s="8"/>
    </row>
    <row r="190" spans="1:3" s="10" customFormat="1" x14ac:dyDescent="0.3">
      <c r="A190" s="11"/>
      <c r="B190" s="9"/>
      <c r="C190" s="8"/>
    </row>
    <row r="191" spans="1:3" s="10" customFormat="1" x14ac:dyDescent="0.3">
      <c r="A191" s="11"/>
      <c r="B191" s="9"/>
      <c r="C191" s="8"/>
    </row>
    <row r="192" spans="1:3" s="10" customFormat="1" x14ac:dyDescent="0.3">
      <c r="A192" s="11"/>
      <c r="B192" s="9"/>
      <c r="C192" s="8"/>
    </row>
    <row r="193" spans="1:3" s="10" customFormat="1" x14ac:dyDescent="0.3">
      <c r="A193" s="11"/>
      <c r="B193" s="9"/>
      <c r="C193" s="8"/>
    </row>
    <row r="194" spans="1:3" s="10" customFormat="1" x14ac:dyDescent="0.3">
      <c r="A194" s="11"/>
      <c r="B194" s="9"/>
      <c r="C194" s="8"/>
    </row>
    <row r="195" spans="1:3" s="10" customFormat="1" x14ac:dyDescent="0.3">
      <c r="A195" s="11"/>
      <c r="B195" s="9"/>
      <c r="C195" s="8"/>
    </row>
    <row r="196" spans="1:3" s="10" customFormat="1" x14ac:dyDescent="0.3">
      <c r="A196" s="11"/>
      <c r="B196" s="9"/>
      <c r="C196" s="8"/>
    </row>
    <row r="197" spans="1:3" s="10" customFormat="1" x14ac:dyDescent="0.3">
      <c r="A197" s="11"/>
      <c r="B197" s="9"/>
      <c r="C197" s="8"/>
    </row>
    <row r="198" spans="1:3" s="10" customFormat="1" x14ac:dyDescent="0.3">
      <c r="A198" s="11"/>
      <c r="B198" s="9"/>
      <c r="C198" s="8"/>
    </row>
    <row r="199" spans="1:3" s="10" customFormat="1" x14ac:dyDescent="0.3">
      <c r="A199" s="11"/>
      <c r="B199" s="9"/>
      <c r="C199" s="8"/>
    </row>
    <row r="200" spans="1:3" s="10" customFormat="1" x14ac:dyDescent="0.3">
      <c r="A200" s="11"/>
      <c r="B200" s="9"/>
      <c r="C200" s="8"/>
    </row>
    <row r="201" spans="1:3" s="10" customFormat="1" x14ac:dyDescent="0.3">
      <c r="A201" s="11"/>
      <c r="B201" s="9"/>
      <c r="C201" s="8"/>
    </row>
    <row r="202" spans="1:3" s="10" customFormat="1" x14ac:dyDescent="0.3">
      <c r="A202" s="11"/>
      <c r="B202" s="9"/>
      <c r="C202" s="8"/>
    </row>
    <row r="203" spans="1:3" s="10" customFormat="1" x14ac:dyDescent="0.3">
      <c r="A203" s="11"/>
      <c r="B203" s="9"/>
      <c r="C203" s="8"/>
    </row>
    <row r="204" spans="1:3" s="10" customFormat="1" x14ac:dyDescent="0.3">
      <c r="A204" s="11"/>
      <c r="B204" s="9"/>
      <c r="C204" s="8"/>
    </row>
    <row r="205" spans="1:3" s="10" customFormat="1" x14ac:dyDescent="0.3">
      <c r="A205" s="11"/>
      <c r="B205" s="9"/>
      <c r="C205" s="8"/>
    </row>
    <row r="206" spans="1:3" s="10" customFormat="1" x14ac:dyDescent="0.3">
      <c r="A206" s="11"/>
      <c r="B206" s="9"/>
      <c r="C206" s="8"/>
    </row>
    <row r="207" spans="1:3" s="10" customFormat="1" x14ac:dyDescent="0.3">
      <c r="A207" s="11"/>
      <c r="B207" s="9"/>
      <c r="C207" s="8"/>
    </row>
    <row r="208" spans="1:3" s="10" customFormat="1" x14ac:dyDescent="0.3">
      <c r="A208" s="11"/>
      <c r="B208" s="9"/>
      <c r="C208" s="8"/>
    </row>
    <row r="209" spans="1:3" s="10" customFormat="1" x14ac:dyDescent="0.3">
      <c r="A209" s="11"/>
      <c r="B209" s="9"/>
      <c r="C209" s="8"/>
    </row>
    <row r="210" spans="1:3" s="10" customFormat="1" x14ac:dyDescent="0.3">
      <c r="A210" s="11"/>
      <c r="B210" s="9"/>
      <c r="C210" s="8"/>
    </row>
    <row r="211" spans="1:3" s="10" customFormat="1" x14ac:dyDescent="0.3">
      <c r="A211" s="11"/>
      <c r="B211" s="9"/>
      <c r="C211" s="8"/>
    </row>
    <row r="212" spans="1:3" s="10" customFormat="1" x14ac:dyDescent="0.3">
      <c r="A212" s="11"/>
      <c r="B212" s="9"/>
      <c r="C212" s="8"/>
    </row>
    <row r="213" spans="1:3" s="10" customFormat="1" x14ac:dyDescent="0.3">
      <c r="A213" s="11"/>
      <c r="B213" s="9"/>
      <c r="C213" s="8"/>
    </row>
    <row r="214" spans="1:3" s="10" customFormat="1" x14ac:dyDescent="0.3">
      <c r="A214" s="11"/>
      <c r="B214" s="9"/>
      <c r="C214" s="8"/>
    </row>
    <row r="215" spans="1:3" s="10" customFormat="1" x14ac:dyDescent="0.3">
      <c r="A215" s="11"/>
      <c r="B215" s="9"/>
      <c r="C215" s="8"/>
    </row>
    <row r="216" spans="1:3" s="10" customFormat="1" x14ac:dyDescent="0.3">
      <c r="A216" s="11"/>
      <c r="B216" s="9"/>
      <c r="C216" s="8"/>
    </row>
    <row r="217" spans="1:3" s="10" customFormat="1" x14ac:dyDescent="0.3">
      <c r="A217" s="11"/>
      <c r="B217" s="9"/>
      <c r="C217" s="8"/>
    </row>
    <row r="218" spans="1:3" s="10" customFormat="1" x14ac:dyDescent="0.3">
      <c r="A218" s="11"/>
      <c r="B218" s="9"/>
      <c r="C218" s="8"/>
    </row>
    <row r="219" spans="1:3" s="10" customFormat="1" x14ac:dyDescent="0.3">
      <c r="A219" s="11"/>
      <c r="B219" s="9"/>
      <c r="C219" s="8"/>
    </row>
    <row r="220" spans="1:3" s="10" customFormat="1" x14ac:dyDescent="0.3">
      <c r="A220" s="11"/>
      <c r="B220" s="9"/>
      <c r="C220" s="8"/>
    </row>
    <row r="221" spans="1:3" s="10" customFormat="1" x14ac:dyDescent="0.3">
      <c r="A221" s="11"/>
      <c r="B221" s="9"/>
      <c r="C221" s="8"/>
    </row>
    <row r="222" spans="1:3" s="10" customFormat="1" x14ac:dyDescent="0.3">
      <c r="A222" s="11"/>
      <c r="B222" s="9"/>
      <c r="C222" s="8"/>
    </row>
    <row r="223" spans="1:3" s="10" customFormat="1" x14ac:dyDescent="0.3">
      <c r="A223" s="11"/>
      <c r="B223" s="9"/>
      <c r="C223" s="8"/>
    </row>
    <row r="224" spans="1:3" s="10" customFormat="1" x14ac:dyDescent="0.3">
      <c r="A224" s="11"/>
      <c r="B224" s="9"/>
      <c r="C224" s="8"/>
    </row>
    <row r="225" spans="1:3" s="10" customFormat="1" x14ac:dyDescent="0.3">
      <c r="A225" s="11"/>
      <c r="B225" s="9"/>
      <c r="C225" s="8"/>
    </row>
    <row r="226" spans="1:3" s="10" customFormat="1" x14ac:dyDescent="0.3">
      <c r="A226" s="11"/>
      <c r="B226" s="9"/>
      <c r="C226" s="8"/>
    </row>
    <row r="227" spans="1:3" s="10" customFormat="1" x14ac:dyDescent="0.3">
      <c r="A227" s="11"/>
      <c r="B227" s="9"/>
      <c r="C227" s="8"/>
    </row>
    <row r="228" spans="1:3" s="10" customFormat="1" x14ac:dyDescent="0.3">
      <c r="A228" s="11"/>
      <c r="B228" s="9"/>
      <c r="C228" s="8"/>
    </row>
    <row r="229" spans="1:3" s="10" customFormat="1" x14ac:dyDescent="0.3">
      <c r="A229" s="11"/>
      <c r="B229" s="9"/>
      <c r="C229" s="8"/>
    </row>
    <row r="230" spans="1:3" s="10" customFormat="1" x14ac:dyDescent="0.3">
      <c r="A230" s="11"/>
      <c r="B230" s="9"/>
      <c r="C230" s="8"/>
    </row>
    <row r="231" spans="1:3" s="10" customFormat="1" x14ac:dyDescent="0.3">
      <c r="A231" s="11"/>
      <c r="B231" s="9"/>
      <c r="C231" s="8"/>
    </row>
    <row r="232" spans="1:3" s="10" customFormat="1" x14ac:dyDescent="0.3">
      <c r="A232" s="11"/>
      <c r="B232" s="9"/>
      <c r="C232" s="8"/>
    </row>
    <row r="233" spans="1:3" s="10" customFormat="1" x14ac:dyDescent="0.3">
      <c r="A233" s="11"/>
      <c r="B233" s="9"/>
      <c r="C233" s="8"/>
    </row>
    <row r="234" spans="1:3" s="10" customFormat="1" x14ac:dyDescent="0.3">
      <c r="A234" s="11"/>
      <c r="B234" s="9"/>
      <c r="C234" s="8"/>
    </row>
    <row r="235" spans="1:3" s="10" customFormat="1" x14ac:dyDescent="0.3">
      <c r="A235" s="11"/>
      <c r="B235" s="9"/>
      <c r="C235" s="8"/>
    </row>
    <row r="236" spans="1:3" s="10" customFormat="1" x14ac:dyDescent="0.3">
      <c r="A236" s="11"/>
      <c r="B236" s="9"/>
      <c r="C236" s="8"/>
    </row>
    <row r="237" spans="1:3" s="10" customFormat="1" x14ac:dyDescent="0.3">
      <c r="A237" s="11"/>
      <c r="B237" s="9"/>
      <c r="C237" s="8"/>
    </row>
    <row r="238" spans="1:3" s="10" customFormat="1" x14ac:dyDescent="0.3">
      <c r="A238" s="11"/>
      <c r="B238" s="9"/>
      <c r="C238" s="8"/>
    </row>
    <row r="239" spans="1:3" s="10" customFormat="1" x14ac:dyDescent="0.3">
      <c r="A239" s="11"/>
      <c r="B239" s="9"/>
      <c r="C239" s="8"/>
    </row>
    <row r="240" spans="1:3" s="10" customFormat="1" x14ac:dyDescent="0.3">
      <c r="A240" s="11"/>
      <c r="B240" s="9"/>
      <c r="C240" s="8"/>
    </row>
    <row r="241" spans="1:3" s="10" customFormat="1" x14ac:dyDescent="0.3">
      <c r="A241" s="11"/>
      <c r="B241" s="9"/>
      <c r="C241" s="8"/>
    </row>
    <row r="242" spans="1:3" s="10" customFormat="1" x14ac:dyDescent="0.3">
      <c r="A242" s="11"/>
      <c r="B242" s="9"/>
      <c r="C242" s="8"/>
    </row>
    <row r="243" spans="1:3" s="10" customFormat="1" x14ac:dyDescent="0.3">
      <c r="A243" s="11"/>
      <c r="B243" s="9"/>
      <c r="C243" s="8"/>
    </row>
    <row r="244" spans="1:3" s="10" customFormat="1" x14ac:dyDescent="0.3">
      <c r="A244" s="11"/>
      <c r="B244" s="9"/>
      <c r="C244" s="8"/>
    </row>
    <row r="245" spans="1:3" s="10" customFormat="1" x14ac:dyDescent="0.3">
      <c r="A245" s="11"/>
      <c r="B245" s="9"/>
      <c r="C245" s="8"/>
    </row>
    <row r="246" spans="1:3" s="10" customFormat="1" x14ac:dyDescent="0.3">
      <c r="A246" s="11"/>
      <c r="B246" s="9"/>
      <c r="C246" s="8"/>
    </row>
    <row r="247" spans="1:3" s="10" customFormat="1" x14ac:dyDescent="0.3">
      <c r="A247" s="11"/>
      <c r="B247" s="9"/>
      <c r="C247" s="8"/>
    </row>
    <row r="248" spans="1:3" s="10" customFormat="1" x14ac:dyDescent="0.3">
      <c r="A248" s="11"/>
      <c r="B248" s="9"/>
      <c r="C248" s="8"/>
    </row>
    <row r="249" spans="1:3" s="10" customFormat="1" x14ac:dyDescent="0.3">
      <c r="A249" s="11"/>
      <c r="B249" s="9"/>
      <c r="C249" s="8"/>
    </row>
    <row r="250" spans="1:3" s="10" customFormat="1" x14ac:dyDescent="0.3">
      <c r="A250" s="11"/>
      <c r="B250" s="9"/>
      <c r="C250" s="8"/>
    </row>
    <row r="251" spans="1:3" s="10" customFormat="1" x14ac:dyDescent="0.3">
      <c r="A251" s="11"/>
      <c r="B251" s="9"/>
      <c r="C251" s="8"/>
    </row>
    <row r="252" spans="1:3" s="10" customFormat="1" x14ac:dyDescent="0.3">
      <c r="A252" s="11"/>
      <c r="B252" s="9"/>
      <c r="C252" s="8"/>
    </row>
    <row r="253" spans="1:3" s="10" customFormat="1" x14ac:dyDescent="0.3">
      <c r="A253" s="11"/>
      <c r="B253" s="9"/>
      <c r="C253" s="8"/>
    </row>
    <row r="254" spans="1:3" s="10" customFormat="1" x14ac:dyDescent="0.3">
      <c r="A254" s="11"/>
      <c r="B254" s="9"/>
      <c r="C254" s="8"/>
    </row>
    <row r="255" spans="1:3" s="10" customFormat="1" x14ac:dyDescent="0.3">
      <c r="A255" s="11"/>
      <c r="B255" s="9"/>
      <c r="C255" s="8"/>
    </row>
    <row r="256" spans="1:3" s="10" customFormat="1" x14ac:dyDescent="0.3">
      <c r="A256" s="11"/>
      <c r="B256" s="9"/>
      <c r="C256" s="8"/>
    </row>
    <row r="257" spans="1:3" s="10" customFormat="1" x14ac:dyDescent="0.3">
      <c r="A257" s="11"/>
      <c r="B257" s="9"/>
      <c r="C257" s="8"/>
    </row>
    <row r="258" spans="1:3" s="10" customFormat="1" x14ac:dyDescent="0.3">
      <c r="A258" s="11"/>
      <c r="B258" s="9"/>
      <c r="C258" s="8"/>
    </row>
    <row r="259" spans="1:3" s="10" customFormat="1" x14ac:dyDescent="0.3">
      <c r="A259" s="11"/>
      <c r="B259" s="9"/>
      <c r="C259" s="8"/>
    </row>
    <row r="260" spans="1:3" s="10" customFormat="1" x14ac:dyDescent="0.3">
      <c r="A260" s="11"/>
      <c r="B260" s="9"/>
      <c r="C260" s="8"/>
    </row>
    <row r="261" spans="1:3" s="10" customFormat="1" x14ac:dyDescent="0.3">
      <c r="A261" s="11"/>
      <c r="B261" s="9"/>
      <c r="C261" s="8"/>
    </row>
    <row r="262" spans="1:3" s="10" customFormat="1" x14ac:dyDescent="0.3">
      <c r="A262" s="11"/>
      <c r="B262" s="9"/>
      <c r="C262" s="8"/>
    </row>
    <row r="263" spans="1:3" s="10" customFormat="1" x14ac:dyDescent="0.3">
      <c r="A263" s="11"/>
      <c r="B263" s="9"/>
      <c r="C263" s="8"/>
    </row>
    <row r="264" spans="1:3" s="10" customFormat="1" x14ac:dyDescent="0.3">
      <c r="A264" s="11"/>
      <c r="B264" s="9"/>
      <c r="C264" s="8"/>
    </row>
    <row r="265" spans="1:3" s="10" customFormat="1" x14ac:dyDescent="0.3">
      <c r="A265" s="11"/>
      <c r="B265" s="9"/>
      <c r="C265" s="8"/>
    </row>
    <row r="266" spans="1:3" s="10" customFormat="1" x14ac:dyDescent="0.3">
      <c r="A266" s="11"/>
      <c r="B266" s="9"/>
      <c r="C266" s="8"/>
    </row>
    <row r="267" spans="1:3" s="10" customFormat="1" x14ac:dyDescent="0.3">
      <c r="A267" s="11"/>
      <c r="B267" s="9"/>
      <c r="C267" s="8"/>
    </row>
    <row r="268" spans="1:3" s="10" customFormat="1" x14ac:dyDescent="0.3">
      <c r="A268" s="11"/>
      <c r="B268" s="9"/>
      <c r="C268" s="8"/>
    </row>
    <row r="269" spans="1:3" s="10" customFormat="1" x14ac:dyDescent="0.3">
      <c r="A269" s="11"/>
      <c r="B269" s="9"/>
      <c r="C269" s="8"/>
    </row>
    <row r="270" spans="1:3" s="10" customFormat="1" x14ac:dyDescent="0.3">
      <c r="A270" s="11"/>
      <c r="B270" s="9"/>
      <c r="C270" s="8"/>
    </row>
    <row r="271" spans="1:3" s="10" customFormat="1" x14ac:dyDescent="0.3">
      <c r="A271" s="11"/>
      <c r="B271" s="9"/>
      <c r="C271" s="8"/>
    </row>
    <row r="272" spans="1:3" s="10" customFormat="1" x14ac:dyDescent="0.3">
      <c r="A272" s="11"/>
      <c r="B272" s="9"/>
      <c r="C272" s="8"/>
    </row>
  </sheetData>
  <autoFilter ref="A6:B94" xr:uid="{0574B438-02B8-49DD-AC79-E11117D163C5}"/>
  <mergeCells count="29">
    <mergeCell ref="A27:B27"/>
    <mergeCell ref="A3:C3"/>
    <mergeCell ref="A4:C4"/>
    <mergeCell ref="A7:C7"/>
    <mergeCell ref="A24:B24"/>
    <mergeCell ref="A25:C25"/>
    <mergeCell ref="A70:B70"/>
    <mergeCell ref="A28:C28"/>
    <mergeCell ref="A34:B34"/>
    <mergeCell ref="A35:C35"/>
    <mergeCell ref="A50:B50"/>
    <mergeCell ref="A51:C51"/>
    <mergeCell ref="A55:B55"/>
    <mergeCell ref="A56:C56"/>
    <mergeCell ref="A60:B60"/>
    <mergeCell ref="A61:C61"/>
    <mergeCell ref="A67:B67"/>
    <mergeCell ref="A68:C68"/>
    <mergeCell ref="A88:C88"/>
    <mergeCell ref="A102:B102"/>
    <mergeCell ref="A103:B103"/>
    <mergeCell ref="A71:C71"/>
    <mergeCell ref="A73:B73"/>
    <mergeCell ref="A74:C74"/>
    <mergeCell ref="A80:B80"/>
    <mergeCell ref="A81:C81"/>
    <mergeCell ref="A84:B84"/>
    <mergeCell ref="A85:C85"/>
    <mergeCell ref="A87:B8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Diana María Chaves Arroyo</cp:lastModifiedBy>
  <dcterms:created xsi:type="dcterms:W3CDTF">2021-10-13T19:42:12Z</dcterms:created>
  <dcterms:modified xsi:type="dcterms:W3CDTF">2026-07-30T13:50:41Z</dcterms:modified>
</cp:coreProperties>
</file>