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orras\Desktop\"/>
    </mc:Choice>
  </mc:AlternateContent>
  <xr:revisionPtr revIDLastSave="0" documentId="8_{05943E2B-C958-4C31-8C6B-E4913AF7A3E5}" xr6:coauthVersionLast="47" xr6:coauthVersionMax="47" xr10:uidLastSave="{00000000-0000-0000-0000-000000000000}"/>
  <bookViews>
    <workbookView xWindow="28680" yWindow="-120" windowWidth="29040" windowHeight="15720" firstSheet="1" activeTab="4" xr2:uid="{7D46CDD5-6E7C-421D-B195-E65CB446812B}"/>
  </bookViews>
  <sheets>
    <sheet name="Resumen reintegro por material" sheetId="1" r:id="rId1"/>
    <sheet name="Resumen residuos Detallados" sheetId="2" r:id="rId2"/>
    <sheet name="Residuos Por servicio SICORE" sheetId="6" r:id="rId3"/>
    <sheet name="Residios Electrónicos" sheetId="3" r:id="rId4"/>
    <sheet name="Llantas RTV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K4" i="3" s="1"/>
  <c r="J4" i="3"/>
  <c r="F147" i="6"/>
  <c r="I16" i="2"/>
  <c r="G16" i="2" s="1"/>
  <c r="H16" i="2"/>
  <c r="I15" i="2"/>
  <c r="G15" i="2"/>
  <c r="I14" i="2"/>
  <c r="G14" i="2" s="1"/>
  <c r="O13" i="2"/>
  <c r="P13" i="2" s="1"/>
  <c r="N13" i="2"/>
  <c r="M13" i="2"/>
  <c r="I13" i="2"/>
  <c r="G13" i="2"/>
  <c r="P12" i="2"/>
  <c r="O12" i="2"/>
  <c r="N12" i="2"/>
  <c r="M12" i="2"/>
  <c r="I12" i="2"/>
  <c r="G12" i="2"/>
  <c r="O11" i="2"/>
  <c r="P11" i="2" s="1"/>
  <c r="N11" i="2"/>
  <c r="M11" i="2"/>
  <c r="I11" i="2"/>
  <c r="G11" i="2" s="1"/>
  <c r="O10" i="2"/>
  <c r="P10" i="2" s="1"/>
  <c r="N10" i="2"/>
  <c r="M10" i="2"/>
  <c r="I10" i="2"/>
  <c r="G10" i="2"/>
  <c r="P9" i="2"/>
  <c r="O9" i="2"/>
  <c r="N9" i="2"/>
  <c r="M9" i="2"/>
  <c r="I9" i="2"/>
  <c r="G9" i="2"/>
  <c r="O8" i="2"/>
  <c r="P8" i="2" s="1"/>
  <c r="N8" i="2"/>
  <c r="M8" i="2"/>
  <c r="I8" i="2"/>
  <c r="G8" i="2" s="1"/>
  <c r="O7" i="2"/>
  <c r="P7" i="2" s="1"/>
  <c r="N7" i="2"/>
  <c r="M7" i="2"/>
  <c r="I7" i="2"/>
  <c r="G7" i="2"/>
  <c r="P6" i="2"/>
  <c r="O6" i="2"/>
  <c r="N6" i="2"/>
  <c r="M6" i="2"/>
  <c r="I6" i="2"/>
  <c r="G6" i="2"/>
  <c r="O5" i="2"/>
  <c r="P5" i="2" s="1"/>
  <c r="N5" i="2"/>
  <c r="M5" i="2"/>
  <c r="I5" i="2"/>
  <c r="G5" i="2" s="1"/>
  <c r="O4" i="2"/>
  <c r="P4" i="2" s="1"/>
  <c r="N4" i="2"/>
  <c r="M4" i="2"/>
  <c r="I4" i="2"/>
  <c r="G4" i="2"/>
  <c r="P3" i="2"/>
  <c r="O3" i="2"/>
  <c r="N3" i="2"/>
  <c r="M3" i="2"/>
  <c r="I3" i="2"/>
  <c r="G3" i="2"/>
  <c r="O2" i="2"/>
  <c r="O15" i="2" s="1"/>
  <c r="N2" i="2"/>
  <c r="N14" i="2" s="1"/>
  <c r="M2" i="2"/>
  <c r="N19" i="2" s="1"/>
  <c r="I2" i="2"/>
  <c r="G20" i="2" s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7" i="1"/>
  <c r="F167" i="1" s="1"/>
  <c r="G167" i="1" s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F152" i="1" s="1"/>
  <c r="G152" i="1" s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F137" i="1" s="1"/>
  <c r="G137" i="1" s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2" i="1"/>
  <c r="F122" i="1" s="1"/>
  <c r="G122" i="1" s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F107" i="1" s="1"/>
  <c r="G107" i="1" s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2" i="1"/>
  <c r="F92" i="1" s="1"/>
  <c r="G92" i="1" s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F77" i="1" s="1"/>
  <c r="G77" i="1" s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2" i="1"/>
  <c r="F62" i="1" s="1"/>
  <c r="G62" i="1" s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F47" i="1" s="1"/>
  <c r="G47" i="1" s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F32" i="1" s="1"/>
  <c r="G32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F17" i="1" s="1"/>
  <c r="I16" i="1"/>
  <c r="E16" i="1"/>
  <c r="L16" i="1" s="1"/>
  <c r="I15" i="1"/>
  <c r="E15" i="1"/>
  <c r="L15" i="1" s="1"/>
  <c r="I14" i="1"/>
  <c r="E14" i="1"/>
  <c r="L14" i="1" s="1"/>
  <c r="I13" i="1"/>
  <c r="E13" i="1"/>
  <c r="L13" i="1" s="1"/>
  <c r="I12" i="1"/>
  <c r="E12" i="1"/>
  <c r="L12" i="1" s="1"/>
  <c r="I11" i="1"/>
  <c r="E11" i="1"/>
  <c r="L11" i="1" s="1"/>
  <c r="I10" i="1"/>
  <c r="E10" i="1"/>
  <c r="L10" i="1" s="1"/>
  <c r="I9" i="1"/>
  <c r="E9" i="1"/>
  <c r="L9" i="1" s="1"/>
  <c r="I8" i="1"/>
  <c r="E8" i="1"/>
  <c r="L8" i="1" s="1"/>
  <c r="I7" i="1"/>
  <c r="E7" i="1"/>
  <c r="L7" i="1" s="1"/>
  <c r="I6" i="1"/>
  <c r="E6" i="1"/>
  <c r="L6" i="1" s="1"/>
  <c r="I5" i="1"/>
  <c r="E5" i="1"/>
  <c r="L5" i="1" s="1"/>
  <c r="I4" i="1"/>
  <c r="I17" i="1" s="1"/>
  <c r="E4" i="1"/>
  <c r="L4" i="1" s="1"/>
  <c r="L3" i="1"/>
  <c r="I3" i="1"/>
  <c r="I2" i="1"/>
  <c r="E2" i="1"/>
  <c r="F2" i="1" s="1"/>
  <c r="Q13" i="2" l="1"/>
  <c r="J7" i="2"/>
  <c r="J12" i="2"/>
  <c r="J15" i="2"/>
  <c r="Q7" i="2"/>
  <c r="J3" i="2"/>
  <c r="M14" i="2"/>
  <c r="I17" i="2"/>
  <c r="Q2" i="2"/>
  <c r="G2" i="2"/>
  <c r="O14" i="2"/>
  <c r="P14" i="2" s="1"/>
  <c r="P2" i="2"/>
  <c r="P15" i="2" s="1"/>
  <c r="N17" i="2"/>
  <c r="L2" i="1"/>
  <c r="L17" i="1" s="1"/>
  <c r="J19" i="2" l="1"/>
  <c r="J20" i="2" s="1"/>
  <c r="I19" i="2"/>
  <c r="I18" i="2"/>
  <c r="J14" i="2"/>
  <c r="J11" i="2"/>
  <c r="J8" i="2"/>
  <c r="J5" i="2"/>
  <c r="J2" i="2"/>
  <c r="J4" i="2"/>
  <c r="J16" i="2"/>
  <c r="Q9" i="2"/>
  <c r="Q3" i="2"/>
  <c r="Q14" i="2" s="1"/>
  <c r="Q12" i="2"/>
  <c r="Q6" i="2"/>
  <c r="J13" i="2"/>
  <c r="Q5" i="2"/>
  <c r="Q10" i="2"/>
  <c r="Q4" i="2"/>
  <c r="J10" i="2"/>
  <c r="Q11" i="2"/>
  <c r="J9" i="2"/>
  <c r="J6" i="2"/>
  <c r="Q8" i="2"/>
  <c r="J17" i="2" l="1"/>
</calcChain>
</file>

<file path=xl/sharedStrings.xml><?xml version="1.0" encoding="utf-8"?>
<sst xmlns="http://schemas.openxmlformats.org/spreadsheetml/2006/main" count="1523" uniqueCount="122">
  <si>
    <t>Mes</t>
  </si>
  <si>
    <t xml:space="preserve">Tipo de material </t>
  </si>
  <si>
    <t>Peso (ton)</t>
  </si>
  <si>
    <t>Reintegro por material (colones)</t>
  </si>
  <si>
    <t>Total reintegro por material (colones)</t>
  </si>
  <si>
    <t>Total del reintegro por mes</t>
  </si>
  <si>
    <t xml:space="preserve">Material </t>
  </si>
  <si>
    <t>Peso (Ton)</t>
  </si>
  <si>
    <t>Enero</t>
  </si>
  <si>
    <t>Papel blanco</t>
  </si>
  <si>
    <t>Periodico</t>
  </si>
  <si>
    <t xml:space="preserve">                                                              -   </t>
  </si>
  <si>
    <t>Periódico</t>
  </si>
  <si>
    <t>Carton</t>
  </si>
  <si>
    <t>Cartón</t>
  </si>
  <si>
    <t xml:space="preserve">Cartoncillo </t>
  </si>
  <si>
    <t>Revistas y papel de color</t>
  </si>
  <si>
    <t>Plasticos PET (1)</t>
  </si>
  <si>
    <t>Plásticos PET (1)</t>
  </si>
  <si>
    <t>Plasticos HDPE (2)</t>
  </si>
  <si>
    <t>Plásticos HDPE (2)</t>
  </si>
  <si>
    <t>Plastico PVC (3)</t>
  </si>
  <si>
    <t>Plástico PVC (3)</t>
  </si>
  <si>
    <t>Plastico LDPE (4)</t>
  </si>
  <si>
    <t>Plástico LDPE (4)</t>
  </si>
  <si>
    <t>Aluminio</t>
  </si>
  <si>
    <t>Hojalata o latas ferricas</t>
  </si>
  <si>
    <t>Hojalata o latas férricas</t>
  </si>
  <si>
    <t>Tetra Brick</t>
  </si>
  <si>
    <t>Vidrio</t>
  </si>
  <si>
    <t xml:space="preserve">Basura </t>
  </si>
  <si>
    <t>Otros</t>
  </si>
  <si>
    <t>Febrero</t>
  </si>
  <si>
    <t>Total Peso (Ton)</t>
  </si>
  <si>
    <t>Total reintegro de materiales</t>
  </si>
  <si>
    <t>25%+  (Total a reintegrar)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</si>
  <si>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</si>
  <si>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</si>
  <si>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</si>
  <si>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</si>
  <si>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</si>
  <si>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</si>
  <si>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</si>
  <si>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</si>
  <si>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</si>
  <si>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</si>
  <si>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Mes </t>
  </si>
  <si>
    <t xml:space="preserve">Tipo de Servicio </t>
  </si>
  <si>
    <t>Fecha inicial del servicio</t>
  </si>
  <si>
    <t>Fecha final del servicio</t>
  </si>
  <si>
    <t xml:space="preserve">Nombre </t>
  </si>
  <si>
    <t xml:space="preserve">Peso </t>
  </si>
  <si>
    <t>Toneladas</t>
  </si>
  <si>
    <t xml:space="preserve">Porcentaje de cada material </t>
  </si>
  <si>
    <t xml:space="preserve">Residuos por mes </t>
  </si>
  <si>
    <t xml:space="preserve">Costo </t>
  </si>
  <si>
    <t xml:space="preserve">Residuos contaminados </t>
  </si>
  <si>
    <t xml:space="preserve">Porcentaje de residuos contaminados </t>
  </si>
  <si>
    <t xml:space="preserve">porcentaje de residuos por mes </t>
  </si>
  <si>
    <t xml:space="preserve">Enero </t>
  </si>
  <si>
    <t xml:space="preserve">Recolección detallada valorizables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</si>
  <si>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</si>
  <si>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</si>
  <si>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</si>
  <si>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</si>
  <si>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</si>
  <si>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</si>
  <si>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</si>
  <si>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</si>
  <si>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</si>
  <si>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</si>
  <si>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</si>
  <si>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</si>
  <si>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Residuos valorizados </t>
  </si>
  <si>
    <t>Setiembre</t>
  </si>
  <si>
    <t xml:space="preserve">Centros de acopio </t>
  </si>
  <si>
    <t>Envases plásticos</t>
  </si>
  <si>
    <t>Poliestireno de alta densidad (estereofón) </t>
  </si>
  <si>
    <t>Papel/cartón</t>
  </si>
  <si>
    <t>Envases de vidrio</t>
  </si>
  <si>
    <t>Enlatados y envases UAT (Tetra Pak)</t>
  </si>
  <si>
    <t>Otro</t>
  </si>
  <si>
    <t>Recolección casa a casa</t>
  </si>
  <si>
    <t>Peso en Kilos</t>
  </si>
  <si>
    <t>Gestor</t>
  </si>
  <si>
    <t xml:space="preserve">Abril </t>
  </si>
  <si>
    <t xml:space="preserve">Centros temporales campaña especial de recoleccion </t>
  </si>
  <si>
    <t xml:space="preserve">13 de abril </t>
  </si>
  <si>
    <t xml:space="preserve">14 de abril </t>
  </si>
  <si>
    <t>Electricos y electronicos</t>
  </si>
  <si>
    <t>UNA</t>
  </si>
  <si>
    <t xml:space="preserve">Mayo </t>
  </si>
  <si>
    <t>Electrónico (Interno Munic. Heredia)</t>
  </si>
  <si>
    <t xml:space="preserve">12 de mayo </t>
  </si>
  <si>
    <t xml:space="preserve">Eléctrónicos </t>
  </si>
  <si>
    <t xml:space="preserve">Valu Shred Costa Rica VSCR S.A. </t>
  </si>
  <si>
    <t>Tintas y toner (Interno Munic. Heredia)</t>
  </si>
  <si>
    <t xml:space="preserve">23 de mayo </t>
  </si>
  <si>
    <t xml:space="preserve">Tintas y toner </t>
  </si>
  <si>
    <t xml:space="preserve">Grupo Ecológico Recycling Group </t>
  </si>
  <si>
    <t>1 de junio</t>
  </si>
  <si>
    <t>2 de junio</t>
  </si>
  <si>
    <t>ESPH-Fortech</t>
  </si>
  <si>
    <t xml:space="preserve">Fluorescentes </t>
  </si>
  <si>
    <t>Pilas y baterias</t>
  </si>
  <si>
    <t>Ecobloques</t>
  </si>
  <si>
    <t>16 de julio</t>
  </si>
  <si>
    <t>Recycling Group</t>
  </si>
  <si>
    <t>25 de agosto</t>
  </si>
  <si>
    <t xml:space="preserve">Octubre </t>
  </si>
  <si>
    <t xml:space="preserve">Feria Sostenible Cambalaches Heredianos </t>
  </si>
  <si>
    <t>29 de octubre</t>
  </si>
  <si>
    <t>Electrónicos</t>
  </si>
  <si>
    <t>Preserve Planet</t>
  </si>
  <si>
    <t>Plástico</t>
  </si>
  <si>
    <t>Total toneladas</t>
  </si>
  <si>
    <t>Cantidad</t>
  </si>
  <si>
    <t>Recoleccion especial</t>
  </si>
  <si>
    <t>3 de feb</t>
  </si>
  <si>
    <t>4 de feb</t>
  </si>
  <si>
    <t>Llantas</t>
  </si>
  <si>
    <t>RTV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</si>
</sst>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;[Red]#,##0.00"/>
    <numFmt numFmtId="165" formatCode="#,##0.000;[Red]#,##0.000"/>
    <numFmt numFmtId="166" formatCode="_-* #,##0.000_-;\-* #,##0.000_-;_-* &quot;-&quot;??_-;_-@_-"/>
    <numFmt numFmtId="167" formatCode="_-* #,##0_-;\-* #,##0_-;_-* &quot;-&quot;??_-;_-@_-"/>
    <numFmt numFmtId="168" formatCode="[$₡-140A]#,##0.00;[Red][$₡-140A]#,##0.00"/>
    <numFmt numFmtId="169" formatCode="0.00;[Red]0.00"/>
    <numFmt numFmtId="170" formatCode="0.000;[Red]0.000"/>
    <numFmt numFmtId="171" formatCode="dd/mm/yyyy;@"/>
    <numFmt numFmtId="172" formatCode="mm/dd/yy;@"/>
    <numFmt numFmtId="173" formatCode="0.0000000;[Red]0.0000000"/>
    <numFmt numFmtId="174" formatCode="&quot;₡&quot;#,##0.00;[Red]&quot;₡&quot;#,##0.00"/>
    <numFmt numFmtId="175" formatCode="0.0;[Red]0.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Display"/>
      <family val="2"/>
      <scheme val="major"/>
    </font>
    <font>
      <sz val="11"/>
      <color rgb="FF0070C0"/>
      <name val="Aptos Display"/>
      <family val="2"/>
      <scheme val="maj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Aptos Display"/>
      <family val="2"/>
      <scheme val="major"/>
    </font>
    <font>
      <sz val="12"/>
      <name val="Calibri"/>
      <family val="2"/>
    </font>
    <font>
      <sz val="12"/>
      <color rgb="FF0070C0"/>
      <name val="Aptos Display"/>
      <family val="2"/>
      <scheme val="major"/>
    </font>
    <font>
      <sz val="11"/>
      <name val="Calibri"/>
      <family val="2"/>
    </font>
    <font>
      <b/>
      <sz val="11"/>
      <name val="Aptos Display"/>
      <family val="2"/>
      <scheme val="major"/>
    </font>
    <font>
      <b/>
      <sz val="11"/>
      <color rgb="FF0070C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rgb="FF000000"/>
      <name val="Calibri"/>
      <family val="2"/>
    </font>
    <font>
      <sz val="11"/>
      <color rgb="FF00000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B0F0"/>
      <name val="Aptos Narrow"/>
      <family val="2"/>
      <scheme val="minor"/>
    </font>
    <font>
      <b/>
      <sz val="11"/>
      <color rgb="FF00000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7B7B7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/>
    </xf>
    <xf numFmtId="164" fontId="4" fillId="0" borderId="0" xfId="0" applyNumberFormat="1" applyFont="1" applyAlignment="1">
      <alignment horizontal="left"/>
    </xf>
    <xf numFmtId="49" fontId="4" fillId="0" borderId="2" xfId="0" applyNumberFormat="1" applyFont="1" applyBorder="1"/>
    <xf numFmtId="165" fontId="4" fillId="0" borderId="2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2" xfId="0" applyNumberFormat="1" applyFont="1" applyBorder="1"/>
    <xf numFmtId="165" fontId="5" fillId="0" borderId="0" xfId="0" applyNumberFormat="1" applyFont="1"/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1" applyNumberFormat="1" applyFont="1" applyBorder="1" applyAlignment="1">
      <alignment horizontal="right" vertical="center"/>
    </xf>
    <xf numFmtId="167" fontId="3" fillId="0" borderId="5" xfId="1" applyNumberFormat="1" applyFont="1" applyBorder="1" applyAlignment="1">
      <alignment horizontal="right" vertical="center"/>
    </xf>
    <xf numFmtId="167" fontId="7" fillId="0" borderId="5" xfId="1" applyNumberFormat="1" applyFont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49" fontId="8" fillId="0" borderId="2" xfId="0" applyNumberFormat="1" applyFont="1" applyBorder="1"/>
    <xf numFmtId="2" fontId="9" fillId="0" borderId="2" xfId="0" applyNumberFormat="1" applyFont="1" applyBorder="1" applyAlignment="1">
      <alignment vertical="center"/>
    </xf>
    <xf numFmtId="49" fontId="10" fillId="0" borderId="2" xfId="0" applyNumberFormat="1" applyFont="1" applyBorder="1"/>
    <xf numFmtId="168" fontId="5" fillId="0" borderId="2" xfId="0" applyNumberFormat="1" applyFont="1" applyBorder="1"/>
    <xf numFmtId="167" fontId="3" fillId="0" borderId="1" xfId="1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1" fillId="0" borderId="2" xfId="0" applyNumberFormat="1" applyFont="1" applyBorder="1" applyAlignment="1">
      <alignment vertical="center"/>
    </xf>
    <xf numFmtId="167" fontId="3" fillId="0" borderId="4" xfId="1" applyNumberFormat="1" applyFont="1" applyBorder="1" applyAlignment="1">
      <alignment horizontal="right" vertical="center"/>
    </xf>
    <xf numFmtId="167" fontId="7" fillId="0" borderId="4" xfId="1" applyNumberFormat="1" applyFont="1" applyBorder="1" applyAlignment="1">
      <alignment vertical="center"/>
    </xf>
    <xf numFmtId="166" fontId="6" fillId="0" borderId="4" xfId="1" applyNumberFormat="1" applyFont="1" applyBorder="1" applyAlignment="1">
      <alignment horizontal="right" vertical="center" wrapText="1"/>
    </xf>
    <xf numFmtId="49" fontId="12" fillId="0" borderId="2" xfId="0" applyNumberFormat="1" applyFont="1" applyBorder="1" applyAlignment="1">
      <alignment wrapText="1"/>
    </xf>
    <xf numFmtId="49" fontId="13" fillId="0" borderId="2" xfId="0" applyNumberFormat="1" applyFont="1" applyBorder="1"/>
    <xf numFmtId="49" fontId="14" fillId="0" borderId="0" xfId="0" applyNumberFormat="1" applyFont="1"/>
    <xf numFmtId="165" fontId="14" fillId="0" borderId="0" xfId="0" applyNumberFormat="1" applyFont="1"/>
    <xf numFmtId="0" fontId="15" fillId="2" borderId="2" xfId="0" applyFont="1" applyFill="1" applyBorder="1" applyAlignment="1">
      <alignment vertical="center"/>
    </xf>
    <xf numFmtId="164" fontId="16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170" fontId="14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center"/>
    </xf>
    <xf numFmtId="171" fontId="16" fillId="0" borderId="0" xfId="0" applyNumberFormat="1" applyFont="1" applyAlignment="1">
      <alignment horizontal="left" vertical="center"/>
    </xf>
    <xf numFmtId="170" fontId="16" fillId="0" borderId="0" xfId="0" applyNumberFormat="1" applyFont="1" applyAlignment="1">
      <alignment horizontal="left" vertical="center"/>
    </xf>
    <xf numFmtId="170" fontId="5" fillId="0" borderId="2" xfId="0" applyNumberFormat="1" applyFont="1" applyBorder="1"/>
    <xf numFmtId="169" fontId="5" fillId="0" borderId="2" xfId="0" applyNumberFormat="1" applyFont="1" applyBorder="1"/>
    <xf numFmtId="49" fontId="5" fillId="3" borderId="2" xfId="0" applyNumberFormat="1" applyFont="1" applyFill="1" applyBorder="1"/>
    <xf numFmtId="172" fontId="14" fillId="0" borderId="0" xfId="0" applyNumberFormat="1" applyFont="1" applyAlignment="1">
      <alignment horizontal="left"/>
    </xf>
    <xf numFmtId="166" fontId="6" fillId="0" borderId="0" xfId="1" applyNumberFormat="1" applyFont="1" applyBorder="1" applyAlignment="1">
      <alignment horizontal="right" vertical="center"/>
    </xf>
    <xf numFmtId="173" fontId="0" fillId="0" borderId="0" xfId="0" applyNumberFormat="1"/>
    <xf numFmtId="169" fontId="5" fillId="3" borderId="2" xfId="0" applyNumberFormat="1" applyFont="1" applyFill="1" applyBorder="1"/>
    <xf numFmtId="174" fontId="5" fillId="3" borderId="2" xfId="0" applyNumberFormat="1" applyFont="1" applyFill="1" applyBorder="1"/>
    <xf numFmtId="2" fontId="0" fillId="0" borderId="2" xfId="0" applyNumberFormat="1" applyBorder="1"/>
    <xf numFmtId="166" fontId="6" fillId="0" borderId="0" xfId="1" applyNumberFormat="1" applyFont="1" applyBorder="1" applyAlignment="1">
      <alignment horizontal="right" vertical="center" wrapText="1"/>
    </xf>
    <xf numFmtId="49" fontId="17" fillId="4" borderId="2" xfId="0" applyNumberFormat="1" applyFont="1" applyFill="1" applyBorder="1"/>
    <xf numFmtId="169" fontId="17" fillId="4" borderId="2" xfId="0" applyNumberFormat="1" applyFont="1" applyFill="1" applyBorder="1"/>
    <xf numFmtId="174" fontId="17" fillId="4" borderId="2" xfId="0" applyNumberFormat="1" applyFont="1" applyFill="1" applyBorder="1"/>
    <xf numFmtId="170" fontId="13" fillId="0" borderId="2" xfId="0" applyNumberFormat="1" applyFont="1" applyBorder="1"/>
    <xf numFmtId="169" fontId="13" fillId="0" borderId="2" xfId="0" applyNumberFormat="1" applyFont="1" applyBorder="1"/>
    <xf numFmtId="17" fontId="18" fillId="5" borderId="3" xfId="0" applyNumberFormat="1" applyFont="1" applyFill="1" applyBorder="1" applyAlignment="1">
      <alignment vertical="center"/>
    </xf>
    <xf numFmtId="169" fontId="5" fillId="5" borderId="2" xfId="0" applyNumberFormat="1" applyFont="1" applyFill="1" applyBorder="1"/>
    <xf numFmtId="169" fontId="0" fillId="0" borderId="0" xfId="0" applyNumberFormat="1"/>
    <xf numFmtId="0" fontId="19" fillId="0" borderId="0" xfId="0" applyFont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170" fontId="14" fillId="0" borderId="0" xfId="0" applyNumberFormat="1" applyFont="1"/>
    <xf numFmtId="169" fontId="5" fillId="0" borderId="0" xfId="0" applyNumberFormat="1" applyFont="1"/>
    <xf numFmtId="0" fontId="18" fillId="0" borderId="0" xfId="0" applyFont="1" applyAlignment="1">
      <alignment vertical="center"/>
    </xf>
    <xf numFmtId="169" fontId="14" fillId="0" borderId="0" xfId="0" applyNumberFormat="1" applyFont="1"/>
    <xf numFmtId="169" fontId="19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70" fontId="0" fillId="0" borderId="0" xfId="0" applyNumberFormat="1"/>
    <xf numFmtId="171" fontId="14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left" vertical="center"/>
    </xf>
    <xf numFmtId="2" fontId="20" fillId="0" borderId="0" xfId="0" applyNumberFormat="1" applyFont="1"/>
    <xf numFmtId="17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71" fontId="0" fillId="0" borderId="0" xfId="0" applyNumberFormat="1" applyAlignment="1">
      <alignment horizontal="left"/>
    </xf>
    <xf numFmtId="49" fontId="21" fillId="0" borderId="2" xfId="0" applyNumberFormat="1" applyFont="1" applyBorder="1" applyAlignment="1">
      <alignment horizontal="left" vertical="center"/>
    </xf>
    <xf numFmtId="171" fontId="21" fillId="0" borderId="2" xfId="0" applyNumberFormat="1" applyFont="1" applyBorder="1" applyAlignment="1">
      <alignment horizontal="left" vertical="center"/>
    </xf>
    <xf numFmtId="170" fontId="21" fillId="0" borderId="2" xfId="0" applyNumberFormat="1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left" vertical="center"/>
    </xf>
    <xf numFmtId="0" fontId="2" fillId="0" borderId="2" xfId="0" applyFont="1" applyBorder="1"/>
    <xf numFmtId="49" fontId="16" fillId="0" borderId="2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 wrapText="1"/>
    </xf>
    <xf numFmtId="175" fontId="0" fillId="0" borderId="0" xfId="0" applyNumberFormat="1" applyAlignment="1">
      <alignment horizontal="left"/>
    </xf>
    <xf numFmtId="0" fontId="0" fillId="0" borderId="2" xfId="0" applyBorder="1"/>
    <xf numFmtId="49" fontId="16" fillId="0" borderId="8" xfId="0" applyNumberFormat="1" applyFont="1" applyBorder="1" applyAlignment="1">
      <alignment horizontal="left" vertical="center"/>
    </xf>
    <xf numFmtId="2" fontId="0" fillId="0" borderId="0" xfId="0" applyNumberFormat="1"/>
    <xf numFmtId="171" fontId="16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169" fontId="0" fillId="0" borderId="0" xfId="0" applyNumberFormat="1" applyAlignment="1">
      <alignment horizontal="center"/>
    </xf>
    <xf numFmtId="170" fontId="21" fillId="0" borderId="9" xfId="0" applyNumberFormat="1" applyFont="1" applyBorder="1" applyAlignment="1">
      <alignment horizontal="left" vertical="center"/>
    </xf>
    <xf numFmtId="0" fontId="2" fillId="0" borderId="0" xfId="0" applyFont="1"/>
    <xf numFmtId="0" fontId="0" fillId="0" borderId="1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'[1]RESUMEN RESIDUOS DETALLADOS'!$M$1</c:f>
              <c:strCache>
                <c:ptCount val="1"/>
                <c:pt idx="0">
                  <c:v>Toneladas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RESIDUOS DETALLADOS'!$L$2:$L$13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'[1]RESUMEN RESIDUOS DETALLADOS'!$M$2:$M$13</c:f>
              <c:numCache>
                <c:formatCode>0.00;[Red]0.00</c:formatCode>
                <c:ptCount val="12"/>
                <c:pt idx="0">
                  <c:v>111.91928899999999</c:v>
                </c:pt>
                <c:pt idx="1">
                  <c:v>89.516197999999989</c:v>
                </c:pt>
                <c:pt idx="2">
                  <c:v>96.815139999999985</c:v>
                </c:pt>
                <c:pt idx="3">
                  <c:v>85.113237999999996</c:v>
                </c:pt>
                <c:pt idx="4">
                  <c:v>97.536429999999996</c:v>
                </c:pt>
                <c:pt idx="5">
                  <c:v>95.697537999999994</c:v>
                </c:pt>
                <c:pt idx="6">
                  <c:v>94.462301999999994</c:v>
                </c:pt>
                <c:pt idx="7">
                  <c:v>98.176755999999997</c:v>
                </c:pt>
                <c:pt idx="8">
                  <c:v>91.811325999999994</c:v>
                </c:pt>
                <c:pt idx="9">
                  <c:v>88.171834000000004</c:v>
                </c:pt>
                <c:pt idx="10">
                  <c:v>101.87995100000001</c:v>
                </c:pt>
                <c:pt idx="11">
                  <c:v>114.09910399999998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E-45FF-8F71-C48398EBC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9254623"/>
        <c:axId val="919255039"/>
      </c:barChart>
      <c:catAx>
        <c:axId val="919254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5039"/>
        <c:crosses val="autoZero"/>
        <c:auto val="1"/>
        <c:lblAlgn val="ctr"/>
        <c:lblOffset val="100"/>
        <c:noMultiLvlLbl val="0"/>
      </c:catAx>
      <c:valAx>
        <c:axId val="9192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'[1]RESUMEN RESIDUOS DETALLADOS'!$J$1</c:f>
              <c:strCache>
                <c:ptCount val="1"/>
                <c:pt idx="0">
                  <c:v>Porcentaje de cada material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DC-4EAF-AA51-0732A53FE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DC-4EAF-AA51-0732A53FE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0DC-4EAF-AA51-0732A53FE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0DC-4EAF-AA51-0732A53FE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0DC-4EAF-AA51-0732A53FE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0DC-4EAF-AA51-0732A53FE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0DC-4EAF-AA51-0732A53FE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0DC-4EAF-AA51-0732A53FE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0DC-4EAF-AA51-0732A53FE66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0DC-4EAF-AA51-0732A53FE6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0DC-4EAF-AA51-0732A53FE66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0DC-4EAF-AA51-0732A53FE66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0DC-4EAF-AA51-0732A53FE66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0DC-4EAF-AA51-0732A53FE66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0DC-4EAF-AA51-0732A53FE6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'[1]RESUMEN RESIDUOS DETALLADOS'!$H$2:$H$16</c:f>
              <c:strCache>
                <c:ptCount val="15"/>
                <c:pt idx="0">
                  <c:v>Papel blanco</c:v>
                </c:pt>
                <c:pt idx="1">
                  <c:v>Periódico</c:v>
                </c:pt>
                <c:pt idx="2">
                  <c:v>Cartón</c:v>
                </c:pt>
                <c:pt idx="3">
                  <c:v>Cartoncillo </c:v>
                </c:pt>
                <c:pt idx="4">
                  <c:v>Revistas y papel de color</c:v>
                </c:pt>
                <c:pt idx="5">
                  <c:v>Plásticos PET (1)</c:v>
                </c:pt>
                <c:pt idx="6">
                  <c:v>Plásticos HDPE (2)</c:v>
                </c:pt>
                <c:pt idx="7">
                  <c:v>Plástico PVC (3)</c:v>
                </c:pt>
                <c:pt idx="8">
                  <c:v>Plástico LDPE (4)</c:v>
                </c:pt>
                <c:pt idx="9">
                  <c:v>Aluminio</c:v>
                </c:pt>
                <c:pt idx="10">
                  <c:v>Hojalata o latas férricas</c:v>
                </c:pt>
                <c:pt idx="11">
                  <c:v>Tetra Brick</c:v>
                </c:pt>
                <c:pt idx="12">
                  <c:v>Vidrio</c:v>
                </c:pt>
                <c:pt idx="13">
                  <c:v>Otros</c:v>
                </c:pt>
                <c:pt idx="14">
                  <c:v>Basura </c:v>
                </c:pt>
              </c:strCache>
            </c:strRef>
          </c:cat>
          <c:val>
            <c:numRef>
              <c:f>'[1]RESUMEN RESIDUOS DETALLADOS'!$J$2:$J$16</c:f>
              <c:numCache>
                <c:formatCode>0.00;[Red]0.00</c:formatCode>
                <c:ptCount val="15"/>
                <c:pt idx="0">
                  <c:v>1.5014527726954121</c:v>
                </c:pt>
                <c:pt idx="1">
                  <c:v>0.24940898570670722</c:v>
                </c:pt>
                <c:pt idx="2">
                  <c:v>18.778834885221773</c:v>
                </c:pt>
                <c:pt idx="3">
                  <c:v>14.506208340349792</c:v>
                </c:pt>
                <c:pt idx="4">
                  <c:v>2.7884123877814235</c:v>
                </c:pt>
                <c:pt idx="5">
                  <c:v>8.0244198547331056</c:v>
                </c:pt>
                <c:pt idx="6">
                  <c:v>5.1545317656229219</c:v>
                </c:pt>
                <c:pt idx="7">
                  <c:v>0</c:v>
                </c:pt>
                <c:pt idx="8">
                  <c:v>3.0984806926962984</c:v>
                </c:pt>
                <c:pt idx="9">
                  <c:v>0.82195532287075102</c:v>
                </c:pt>
                <c:pt idx="10">
                  <c:v>3.5550059092224671</c:v>
                </c:pt>
                <c:pt idx="11">
                  <c:v>3.8033858477427214</c:v>
                </c:pt>
                <c:pt idx="12">
                  <c:v>15.618698186357888</c:v>
                </c:pt>
                <c:pt idx="13">
                  <c:v>0.10108259820758214</c:v>
                </c:pt>
                <c:pt idx="14">
                  <c:v>21.998122450791147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0DC-4EAF-AA51-0732A53FE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1584032</xdr:colOff>
      <xdr:row>19</xdr:row>
      <xdr:rowOff>129188</xdr:rowOff>
    </xdr:from>
    <xdr:to>
      <xdr:col>13</xdr:col>
      <xdr:colOff>1437556</xdr:colOff>
      <xdr:row>32</xdr:row>
      <xdr:rowOff>194181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5A0306-1CA2-4FA9-9399-E3151551D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147275</xdr:colOff>
      <xdr:row>23</xdr:row>
      <xdr:rowOff>178012</xdr:rowOff>
    </xdr:from>
    <xdr:to>
      <xdr:col>11</xdr:col>
      <xdr:colOff>666749</xdr:colOff>
      <xdr:row>47</xdr:row>
      <xdr:rowOff>40820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FD140D-B19F-47E3-B835-5E1E65D07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4</xdr:row>
      <xdr:rowOff>57150</xdr:rowOff>
    </xdr:from>
    <xdr:to>
      <xdr:col>13</xdr:col>
      <xdr:colOff>47181</xdr:colOff>
      <xdr:row>9</xdr:row>
      <xdr:rowOff>152269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A91EF9-5BE5-4CB8-9676-CFECDD14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5475" y="819150"/>
          <a:ext cx="3552381" cy="10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dfs01\FS_Departamentos_MH\Residuos%20Solidos\2023\Control%20de%20Toneladas\CONTROL%20DE%20TONELAJES%20RESIDUOS%20VALORIZABLES%202023.xlsx" TargetMode="External"/><Relationship Id="rId1" Type="http://schemas.openxmlformats.org/officeDocument/2006/relationships/externalLinkPath" Target="file:///\\srvdfs01\FS_Departamentos_MH\Residuos%20Solidos\2023\Control%20de%20Toneladas\CONTROL%20DE%20TONELAJES%20RESIDUOS%20VALORIZABLE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.local\mh\Departamentos\Residuos%20Solidos\2023\Control%20de%20Toneladas\Control%20de%20Toneladas%20Ordinarios%202023.xlsx" TargetMode="External"/><Relationship Id="rId1" Type="http://schemas.openxmlformats.org/officeDocument/2006/relationships/externalLinkPath" Target="file:///\\srvdfs01\FS_Departamentos_MH\Residuos%20Solidos\2023\Control%20de%20Toneladas\Control%20de%20Toneladas%20Ordinar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REINTEGRO X MATERIAL"/>
      <sheetName val="RESUMEN RESIDUOS DETALLADOS"/>
      <sheetName val="Hoja1"/>
      <sheetName val="RESIDUOS POR SERVICIO SICORE"/>
      <sheetName val="RESIDUOS ELECTRÓNICOS "/>
      <sheetName val="Vidrio Plano"/>
      <sheetName val="LLantas (RTV)"/>
    </sheetNames>
    <sheetDataSet>
      <sheetData sheetId="0"/>
      <sheetData sheetId="1">
        <row r="1">
          <cell r="J1" t="str">
            <v xml:space="preserve">Porcentaje de cada material </v>
          </cell>
          <cell r="M1" t="str">
            <v>Toneladas</v>
          </cell>
        </row>
        <row r="2">
          <cell r="H2" t="str">
            <v>Papel blanco</v>
          </cell>
          <cell r="J2">
            <v>1.5014527726954121</v>
          </cell>
          <cell r="L2" t="str">
            <v xml:space="preserve">enero </v>
          </cell>
          <cell r="M2">
            <v>111.91928899999999</v>
          </cell>
        </row>
        <row r="3">
          <cell r="H3" t="str">
            <v>Periódico</v>
          </cell>
          <cell r="J3">
            <v>0.24940898570670722</v>
          </cell>
          <cell r="L3" t="str">
            <v>febrero</v>
          </cell>
          <cell r="M3">
            <v>89.516197999999989</v>
          </cell>
        </row>
        <row r="4">
          <cell r="H4" t="str">
            <v>Cartón</v>
          </cell>
          <cell r="J4">
            <v>18.778834885221773</v>
          </cell>
          <cell r="L4" t="str">
            <v>marzo</v>
          </cell>
          <cell r="M4">
            <v>96.815139999999985</v>
          </cell>
        </row>
        <row r="5">
          <cell r="H5" t="str">
            <v xml:space="preserve">Cartoncillo </v>
          </cell>
          <cell r="J5">
            <v>14.506208340349792</v>
          </cell>
          <cell r="L5" t="str">
            <v>abril</v>
          </cell>
          <cell r="M5">
            <v>85.113237999999996</v>
          </cell>
        </row>
        <row r="6">
          <cell r="H6" t="str">
            <v>Revistas y papel de color</v>
          </cell>
          <cell r="J6">
            <v>2.7884123877814235</v>
          </cell>
          <cell r="L6" t="str">
            <v>mayo</v>
          </cell>
          <cell r="M6">
            <v>97.536429999999996</v>
          </cell>
        </row>
        <row r="7">
          <cell r="H7" t="str">
            <v>Plásticos PET (1)</v>
          </cell>
          <cell r="J7">
            <v>8.0244198547331056</v>
          </cell>
          <cell r="L7" t="str">
            <v>junio</v>
          </cell>
          <cell r="M7">
            <v>95.697537999999994</v>
          </cell>
        </row>
        <row r="8">
          <cell r="H8" t="str">
            <v>Plásticos HDPE (2)</v>
          </cell>
          <cell r="J8">
            <v>5.1545317656229219</v>
          </cell>
          <cell r="L8" t="str">
            <v>julio</v>
          </cell>
          <cell r="M8">
            <v>94.462301999999994</v>
          </cell>
        </row>
        <row r="9">
          <cell r="H9" t="str">
            <v>Plástico PVC (3)</v>
          </cell>
          <cell r="J9">
            <v>0</v>
          </cell>
          <cell r="L9" t="str">
            <v>agosto</v>
          </cell>
          <cell r="M9">
            <v>98.176755999999997</v>
          </cell>
        </row>
        <row r="10">
          <cell r="H10" t="str">
            <v>Plástico LDPE (4)</v>
          </cell>
          <cell r="J10">
            <v>3.0984806926962984</v>
          </cell>
          <cell r="L10" t="str">
            <v>septiembre</v>
          </cell>
          <cell r="M10">
            <v>91.811325999999994</v>
          </cell>
        </row>
        <row r="11">
          <cell r="H11" t="str">
            <v>Aluminio</v>
          </cell>
          <cell r="J11">
            <v>0.82195532287075102</v>
          </cell>
          <cell r="L11" t="str">
            <v>octubre</v>
          </cell>
          <cell r="M11">
            <v>88.171834000000004</v>
          </cell>
        </row>
        <row r="12">
          <cell r="H12" t="str">
            <v>Hojalata o latas férricas</v>
          </cell>
          <cell r="J12">
            <v>3.5550059092224671</v>
          </cell>
          <cell r="L12" t="str">
            <v>noviembre</v>
          </cell>
          <cell r="M12">
            <v>101.87995100000001</v>
          </cell>
        </row>
        <row r="13">
          <cell r="H13" t="str">
            <v>Tetra Brick</v>
          </cell>
          <cell r="J13">
            <v>3.8033858477427214</v>
          </cell>
          <cell r="L13" t="str">
            <v>diciembre</v>
          </cell>
          <cell r="M13">
            <v>114.09910399999998</v>
          </cell>
        </row>
        <row r="14">
          <cell r="H14" t="str">
            <v>Vidrio</v>
          </cell>
          <cell r="J14">
            <v>15.618698186357888</v>
          </cell>
        </row>
        <row r="15">
          <cell r="H15" t="str">
            <v>Otros</v>
          </cell>
          <cell r="J15">
            <v>0.10108259820758214</v>
          </cell>
        </row>
        <row r="16">
          <cell r="H16" t="str">
            <v xml:space="preserve">Basura </v>
          </cell>
          <cell r="J16">
            <v>21.998122450791147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"/>
      <sheetName val="Cuadro"/>
      <sheetName val="Reporte Vara Blanca"/>
      <sheetName val="Cuadro Vara Blanca"/>
      <sheetName val="Variacion de precio"/>
      <sheetName val="Feria"/>
      <sheetName val="revision factura 2216"/>
      <sheetName val="revision de factura 2223"/>
      <sheetName val="Revision de facturas Varab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3EA6-3844-47DF-A264-ACEEC4677169}">
  <dimension ref="A1:L181"/>
  <sheetViews>
    <sheetView topLeftCell="A159" workbookViewId="0">
      <selection sqref="A1:M1048576"/>
    </sheetView>
  </sheetViews>
  <sheetFormatPr baseColWidth="10" defaultRowHeight="15" x14ac:dyDescent="0.25"/>
  <cols>
    <col min="1" max="1" width="11.42578125" style="39" bestFit="1" customWidth="1"/>
    <col min="2" max="2" width="24.42578125" style="39" bestFit="1" customWidth="1"/>
    <col min="3" max="3" width="10.140625" style="40" bestFit="1" customWidth="1"/>
    <col min="4" max="4" width="30.140625" style="38" bestFit="1" customWidth="1"/>
    <col min="5" max="5" width="41" style="38" bestFit="1" customWidth="1"/>
    <col min="6" max="6" width="25.28515625" style="38" bestFit="1" customWidth="1"/>
    <col min="7" max="7" width="26.140625" style="38" bestFit="1" customWidth="1"/>
    <col min="8" max="8" width="23.85546875" style="38" bestFit="1" customWidth="1"/>
    <col min="9" max="9" width="10.140625" style="38" bestFit="1" customWidth="1"/>
    <col min="10" max="10" width="21.140625" customWidth="1"/>
    <col min="11" max="11" width="27.85546875" style="29" bestFit="1" customWidth="1"/>
    <col min="12" max="12" width="33.85546875" style="30" bestFit="1" customWidth="1"/>
    <col min="13" max="13" width="33.140625" bestFit="1" customWidth="1"/>
  </cols>
  <sheetData>
    <row r="1" spans="1:12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3" t="s">
        <v>6</v>
      </c>
      <c r="I1" s="4" t="s">
        <v>7</v>
      </c>
      <c r="J1" s="5"/>
      <c r="K1" s="6" t="s">
        <v>6</v>
      </c>
      <c r="L1" s="7" t="s">
        <v>4</v>
      </c>
    </row>
    <row r="2" spans="1:12" ht="16.5" thickBot="1" x14ac:dyDescent="0.3">
      <c r="A2" s="8" t="s">
        <v>8</v>
      </c>
      <c r="B2" s="9" t="s">
        <v>9</v>
      </c>
      <c r="C2" s="10">
        <v>2.7530111000000002</v>
      </c>
      <c r="D2" s="11">
        <v>17000</v>
      </c>
      <c r="E2" s="12">
        <f>C2*D2</f>
        <v>46801.188700000006</v>
      </c>
      <c r="F2" s="13">
        <f>SUM(E2:E16)</f>
        <v>465473.93069999997</v>
      </c>
      <c r="G2" s="14"/>
      <c r="H2" s="15" t="s">
        <v>9</v>
      </c>
      <c r="I2" s="16">
        <f>+SUM(C2,C17,C32,C47,C62,C77,C92,C107,C122,C137,C152,C167)</f>
        <v>22.428837399999999</v>
      </c>
      <c r="K2" s="17" t="s">
        <v>9</v>
      </c>
      <c r="L2" s="18">
        <f>+SUM(E2,E17,E32,E47,E62,E77,E92,E107,E122,E137,E152,E167)</f>
        <v>381290.23580000002</v>
      </c>
    </row>
    <row r="3" spans="1:12" ht="16.5" thickBot="1" x14ac:dyDescent="0.3">
      <c r="A3" s="8" t="s">
        <v>8</v>
      </c>
      <c r="B3" s="9" t="s">
        <v>10</v>
      </c>
      <c r="C3" s="10">
        <v>0.34063300000000002</v>
      </c>
      <c r="D3" s="19">
        <v>0</v>
      </c>
      <c r="E3" s="20" t="s">
        <v>11</v>
      </c>
      <c r="F3" s="21"/>
      <c r="G3" s="22"/>
      <c r="H3" s="15" t="s">
        <v>12</v>
      </c>
      <c r="I3" s="23">
        <f>+SUM(C3,C18,C33,C48,C63,C78,C93,C108,C123,C138,C153,C168)</f>
        <v>3.7256939999999994</v>
      </c>
      <c r="K3" s="17" t="s">
        <v>12</v>
      </c>
      <c r="L3" s="18">
        <f t="shared" ref="L3:L16" si="0">+SUM(E3,E18,E33,E48,E63,E78,E93,E108,E123,E138,E153,E168)</f>
        <v>0</v>
      </c>
    </row>
    <row r="4" spans="1:12" ht="16.5" thickBot="1" x14ac:dyDescent="0.3">
      <c r="A4" s="8" t="s">
        <v>8</v>
      </c>
      <c r="B4" s="9" t="s">
        <v>13</v>
      </c>
      <c r="C4" s="10">
        <v>24.161830999999999</v>
      </c>
      <c r="D4" s="24">
        <v>7000</v>
      </c>
      <c r="E4" s="25">
        <f>C4*D4</f>
        <v>169132.81700000001</v>
      </c>
      <c r="F4" s="21"/>
      <c r="G4" s="22"/>
      <c r="H4" s="15" t="s">
        <v>14</v>
      </c>
      <c r="I4" s="23">
        <f t="shared" ref="I4:I16" si="1">+SUM(C4,C19,C34,C49,C64,C79,C94,C109,C124,C139,C154,C169)</f>
        <v>280.51993499999998</v>
      </c>
      <c r="K4" s="17" t="s">
        <v>14</v>
      </c>
      <c r="L4" s="18">
        <f t="shared" si="0"/>
        <v>1963639.5449999999</v>
      </c>
    </row>
    <row r="5" spans="1:12" ht="16.5" thickBot="1" x14ac:dyDescent="0.3">
      <c r="A5" s="8" t="s">
        <v>8</v>
      </c>
      <c r="B5" s="9" t="s">
        <v>15</v>
      </c>
      <c r="C5" s="10">
        <v>23.091180999999999</v>
      </c>
      <c r="D5" s="24">
        <v>0</v>
      </c>
      <c r="E5" s="25">
        <f>C5*D5</f>
        <v>0</v>
      </c>
      <c r="F5" s="21"/>
      <c r="G5" s="22"/>
      <c r="H5" s="3" t="s">
        <v>15</v>
      </c>
      <c r="I5" s="23">
        <f t="shared" si="1"/>
        <v>216.695053</v>
      </c>
      <c r="K5" s="6" t="s">
        <v>15</v>
      </c>
      <c r="L5" s="18">
        <f t="shared" si="0"/>
        <v>0</v>
      </c>
    </row>
    <row r="6" spans="1:12" ht="16.5" thickBot="1" x14ac:dyDescent="0.3">
      <c r="A6" s="8" t="s">
        <v>8</v>
      </c>
      <c r="B6" s="9" t="s">
        <v>16</v>
      </c>
      <c r="C6" s="10">
        <v>5.1127349000000004</v>
      </c>
      <c r="D6" s="24">
        <v>0</v>
      </c>
      <c r="E6" s="25">
        <f t="shared" ref="E6:E16" si="2">C6*D6</f>
        <v>0</v>
      </c>
      <c r="F6" s="21"/>
      <c r="G6" s="22"/>
      <c r="H6" s="15" t="s">
        <v>16</v>
      </c>
      <c r="I6" s="23">
        <f t="shared" si="1"/>
        <v>41.653556600000002</v>
      </c>
      <c r="K6" s="17" t="s">
        <v>16</v>
      </c>
      <c r="L6" s="18">
        <f t="shared" si="0"/>
        <v>0</v>
      </c>
    </row>
    <row r="7" spans="1:12" ht="16.5" thickBot="1" x14ac:dyDescent="0.3">
      <c r="A7" s="8" t="s">
        <v>8</v>
      </c>
      <c r="B7" s="9" t="s">
        <v>17</v>
      </c>
      <c r="C7" s="10">
        <v>10.619968999999999</v>
      </c>
      <c r="D7" s="24">
        <v>10000</v>
      </c>
      <c r="E7" s="25">
        <f>C7*D7</f>
        <v>106199.68999999999</v>
      </c>
      <c r="F7" s="21"/>
      <c r="G7" s="22"/>
      <c r="H7" s="15" t="s">
        <v>18</v>
      </c>
      <c r="I7" s="23">
        <f t="shared" si="1"/>
        <v>119.86950999999999</v>
      </c>
      <c r="K7" s="17" t="s">
        <v>18</v>
      </c>
      <c r="L7" s="18">
        <f t="shared" si="0"/>
        <v>1198695.1000000001</v>
      </c>
    </row>
    <row r="8" spans="1:12" ht="16.5" thickBot="1" x14ac:dyDescent="0.3">
      <c r="A8" s="8" t="s">
        <v>8</v>
      </c>
      <c r="B8" s="9" t="s">
        <v>19</v>
      </c>
      <c r="C8" s="10">
        <v>7.1764320000000001</v>
      </c>
      <c r="D8" s="24">
        <v>10000</v>
      </c>
      <c r="E8" s="25">
        <f>C8*D8</f>
        <v>71764.320000000007</v>
      </c>
      <c r="F8" s="21"/>
      <c r="G8" s="22"/>
      <c r="H8" s="15" t="s">
        <v>20</v>
      </c>
      <c r="I8" s="23">
        <f t="shared" si="1"/>
        <v>76.998862000000003</v>
      </c>
      <c r="K8" s="17" t="s">
        <v>20</v>
      </c>
      <c r="L8" s="18">
        <f t="shared" si="0"/>
        <v>769988.61999999988</v>
      </c>
    </row>
    <row r="9" spans="1:12" ht="16.5" thickBot="1" x14ac:dyDescent="0.3">
      <c r="A9" s="8" t="s">
        <v>8</v>
      </c>
      <c r="B9" s="9" t="s">
        <v>21</v>
      </c>
      <c r="C9" s="10">
        <v>0</v>
      </c>
      <c r="D9" s="24">
        <v>10000</v>
      </c>
      <c r="E9" s="25">
        <f>C9*D9</f>
        <v>0</v>
      </c>
      <c r="F9" s="21"/>
      <c r="G9" s="22"/>
      <c r="H9" s="15" t="s">
        <v>22</v>
      </c>
      <c r="I9" s="23">
        <f t="shared" si="1"/>
        <v>0</v>
      </c>
      <c r="K9" s="17" t="s">
        <v>22</v>
      </c>
      <c r="L9" s="18">
        <f t="shared" si="0"/>
        <v>0</v>
      </c>
    </row>
    <row r="10" spans="1:12" ht="16.5" thickBot="1" x14ac:dyDescent="0.3">
      <c r="A10" s="8" t="s">
        <v>8</v>
      </c>
      <c r="B10" s="9" t="s">
        <v>23</v>
      </c>
      <c r="C10" s="10">
        <v>4.5002829999999996</v>
      </c>
      <c r="D10" s="24">
        <v>0</v>
      </c>
      <c r="E10" s="25">
        <f t="shared" si="2"/>
        <v>0</v>
      </c>
      <c r="F10" s="21"/>
      <c r="G10" s="22"/>
      <c r="H10" s="15" t="s">
        <v>24</v>
      </c>
      <c r="I10" s="23">
        <f t="shared" si="1"/>
        <v>46.285384999999998</v>
      </c>
      <c r="K10" s="17" t="s">
        <v>24</v>
      </c>
      <c r="L10" s="18">
        <f t="shared" si="0"/>
        <v>0</v>
      </c>
    </row>
    <row r="11" spans="1:12" ht="16.5" thickBot="1" x14ac:dyDescent="0.3">
      <c r="A11" s="8" t="s">
        <v>8</v>
      </c>
      <c r="B11" s="9" t="s">
        <v>25</v>
      </c>
      <c r="C11" s="10">
        <v>1.182687</v>
      </c>
      <c r="D11" s="24">
        <v>40000</v>
      </c>
      <c r="E11" s="25">
        <f>C11*D11</f>
        <v>47307.48</v>
      </c>
      <c r="F11" s="21"/>
      <c r="G11" s="22"/>
      <c r="H11" s="15" t="s">
        <v>25</v>
      </c>
      <c r="I11" s="23">
        <f t="shared" si="1"/>
        <v>12.278442999999999</v>
      </c>
      <c r="K11" s="17" t="s">
        <v>25</v>
      </c>
      <c r="L11" s="18">
        <f t="shared" si="0"/>
        <v>491137.72</v>
      </c>
    </row>
    <row r="12" spans="1:12" ht="16.5" thickBot="1" x14ac:dyDescent="0.3">
      <c r="A12" s="8" t="s">
        <v>8</v>
      </c>
      <c r="B12" s="9" t="s">
        <v>26</v>
      </c>
      <c r="C12" s="26">
        <v>4.8536869999999999</v>
      </c>
      <c r="D12" s="24">
        <v>5000</v>
      </c>
      <c r="E12" s="25">
        <f>C12*D12</f>
        <v>24268.434999999998</v>
      </c>
      <c r="F12" s="21"/>
      <c r="G12" s="22"/>
      <c r="H12" s="15" t="s">
        <v>27</v>
      </c>
      <c r="I12" s="23">
        <f t="shared" si="1"/>
        <v>53.105000000000004</v>
      </c>
      <c r="K12" s="17" t="s">
        <v>27</v>
      </c>
      <c r="L12" s="18">
        <f t="shared" si="0"/>
        <v>265525</v>
      </c>
    </row>
    <row r="13" spans="1:12" ht="16.5" thickBot="1" x14ac:dyDescent="0.3">
      <c r="A13" s="8" t="s">
        <v>8</v>
      </c>
      <c r="B13" s="9" t="s">
        <v>28</v>
      </c>
      <c r="C13" s="10">
        <v>4.9794700000000001</v>
      </c>
      <c r="D13" s="24">
        <v>0</v>
      </c>
      <c r="E13" s="25">
        <f t="shared" si="2"/>
        <v>0</v>
      </c>
      <c r="F13" s="21"/>
      <c r="G13" s="22"/>
      <c r="H13" s="15" t="s">
        <v>28</v>
      </c>
      <c r="I13" s="23">
        <f t="shared" si="1"/>
        <v>56.815321999999995</v>
      </c>
      <c r="K13" s="17" t="s">
        <v>28</v>
      </c>
      <c r="L13" s="18">
        <f t="shared" si="0"/>
        <v>0</v>
      </c>
    </row>
    <row r="14" spans="1:12" ht="16.5" thickBot="1" x14ac:dyDescent="0.3">
      <c r="A14" s="8" t="s">
        <v>8</v>
      </c>
      <c r="B14" s="9" t="s">
        <v>29</v>
      </c>
      <c r="C14" s="10">
        <v>23.010981000000001</v>
      </c>
      <c r="D14" s="24">
        <v>0</v>
      </c>
      <c r="E14" s="25">
        <f t="shared" si="2"/>
        <v>0</v>
      </c>
      <c r="F14" s="21"/>
      <c r="G14" s="22"/>
      <c r="H14" s="15" t="s">
        <v>29</v>
      </c>
      <c r="I14" s="23">
        <f t="shared" si="1"/>
        <v>233.31352699999999</v>
      </c>
      <c r="K14" s="17" t="s">
        <v>29</v>
      </c>
      <c r="L14" s="18">
        <f t="shared" si="0"/>
        <v>0</v>
      </c>
    </row>
    <row r="15" spans="1:12" ht="16.5" thickBot="1" x14ac:dyDescent="0.3">
      <c r="A15" s="8" t="s">
        <v>8</v>
      </c>
      <c r="B15" s="9" t="s">
        <v>30</v>
      </c>
      <c r="C15" s="10">
        <v>39.620730999999999</v>
      </c>
      <c r="D15" s="24">
        <v>0</v>
      </c>
      <c r="E15" s="25">
        <f t="shared" si="2"/>
        <v>0</v>
      </c>
      <c r="F15" s="21"/>
      <c r="G15" s="22"/>
      <c r="H15" s="3" t="s">
        <v>30</v>
      </c>
      <c r="I15" s="23">
        <f t="shared" si="1"/>
        <v>328.60994399999998</v>
      </c>
      <c r="K15" s="6" t="s">
        <v>30</v>
      </c>
      <c r="L15" s="18">
        <f t="shared" si="0"/>
        <v>0</v>
      </c>
    </row>
    <row r="16" spans="1:12" ht="16.5" thickBot="1" x14ac:dyDescent="0.3">
      <c r="A16" s="8" t="s">
        <v>8</v>
      </c>
      <c r="B16" s="9" t="s">
        <v>31</v>
      </c>
      <c r="C16" s="10">
        <v>0.13638900000000001</v>
      </c>
      <c r="D16" s="24">
        <v>0</v>
      </c>
      <c r="E16" s="25">
        <f t="shared" si="2"/>
        <v>0</v>
      </c>
      <c r="F16" s="21"/>
      <c r="G16" s="22"/>
      <c r="H16" s="3" t="s">
        <v>31</v>
      </c>
      <c r="I16" s="23">
        <f t="shared" si="1"/>
        <v>1.509981</v>
      </c>
      <c r="K16" s="6" t="s">
        <v>31</v>
      </c>
      <c r="L16" s="18">
        <f t="shared" si="0"/>
        <v>0</v>
      </c>
    </row>
    <row r="17" spans="1:12" ht="16.5" thickBot="1" x14ac:dyDescent="0.3">
      <c r="A17" s="8" t="s">
        <v>32</v>
      </c>
      <c r="B17" s="9" t="s">
        <v>9</v>
      </c>
      <c r="C17" s="10">
        <v>1.7638668</v>
      </c>
      <c r="D17" s="11">
        <v>17000</v>
      </c>
      <c r="E17" s="12">
        <f>C17*D17</f>
        <v>29985.7356</v>
      </c>
      <c r="F17" s="13">
        <f>SUM(E17:E31)</f>
        <v>382478.12560000003</v>
      </c>
      <c r="G17" s="14"/>
      <c r="H17" s="27" t="s">
        <v>33</v>
      </c>
      <c r="I17" s="23">
        <f>+SUM(I2:I14,I16)</f>
        <v>1165.199106</v>
      </c>
      <c r="K17" s="28" t="s">
        <v>34</v>
      </c>
      <c r="L17" s="18">
        <f>SUM(L2:L16)</f>
        <v>5070276.2207999993</v>
      </c>
    </row>
    <row r="18" spans="1:12" ht="16.5" thickBot="1" x14ac:dyDescent="0.3">
      <c r="A18" s="8" t="s">
        <v>32</v>
      </c>
      <c r="B18" s="9" t="s">
        <v>10</v>
      </c>
      <c r="C18" s="10">
        <v>0.250782</v>
      </c>
      <c r="D18" s="19">
        <v>0</v>
      </c>
      <c r="E18" s="20" t="s">
        <v>11</v>
      </c>
      <c r="F18" s="21"/>
      <c r="G18" s="22"/>
      <c r="H18" s="22"/>
      <c r="I18" s="22"/>
    </row>
    <row r="19" spans="1:12" ht="16.5" thickBot="1" x14ac:dyDescent="0.3">
      <c r="A19" s="8" t="s">
        <v>32</v>
      </c>
      <c r="B19" s="9" t="s">
        <v>13</v>
      </c>
      <c r="C19" s="10">
        <v>20.864709999999999</v>
      </c>
      <c r="D19" s="24">
        <v>7000</v>
      </c>
      <c r="E19" s="25">
        <f>C19*D19</f>
        <v>146052.97</v>
      </c>
      <c r="F19" s="21"/>
      <c r="G19" s="22"/>
      <c r="H19" s="22"/>
      <c r="I19" s="22"/>
    </row>
    <row r="20" spans="1:12" ht="16.5" thickBot="1" x14ac:dyDescent="0.3">
      <c r="A20" s="8" t="s">
        <v>32</v>
      </c>
      <c r="B20" s="9" t="s">
        <v>15</v>
      </c>
      <c r="C20" s="10">
        <v>17.997712</v>
      </c>
      <c r="D20" s="24">
        <v>0</v>
      </c>
      <c r="E20" s="25">
        <f>C20*D20</f>
        <v>0</v>
      </c>
      <c r="F20" s="21"/>
      <c r="G20" s="22"/>
      <c r="H20" s="22"/>
      <c r="I20" s="22"/>
    </row>
    <row r="21" spans="1:12" ht="16.5" thickBot="1" x14ac:dyDescent="0.3">
      <c r="A21" s="8" t="s">
        <v>32</v>
      </c>
      <c r="B21" s="9" t="s">
        <v>16</v>
      </c>
      <c r="C21" s="10">
        <v>3.2757611999999998</v>
      </c>
      <c r="D21" s="24">
        <v>0</v>
      </c>
      <c r="E21" s="25">
        <f t="shared" ref="E21:E31" si="3">C21*D21</f>
        <v>0</v>
      </c>
      <c r="F21" s="21"/>
      <c r="G21" s="22"/>
      <c r="H21" s="22"/>
      <c r="I21" s="22"/>
    </row>
    <row r="22" spans="1:12" ht="16.5" thickBot="1" x14ac:dyDescent="0.3">
      <c r="A22" s="8" t="s">
        <v>32</v>
      </c>
      <c r="B22" s="9" t="s">
        <v>17</v>
      </c>
      <c r="C22" s="10">
        <v>8.8396640000000009</v>
      </c>
      <c r="D22" s="24">
        <v>10000</v>
      </c>
      <c r="E22" s="25">
        <f>C22*D22</f>
        <v>88396.640000000014</v>
      </c>
      <c r="F22" s="21"/>
      <c r="G22" s="22"/>
      <c r="H22"/>
      <c r="I22"/>
      <c r="K22"/>
    </row>
    <row r="23" spans="1:12" ht="16.5" thickBot="1" x14ac:dyDescent="0.3">
      <c r="A23" s="8" t="s">
        <v>32</v>
      </c>
      <c r="B23" s="9" t="s">
        <v>19</v>
      </c>
      <c r="C23" s="10">
        <v>5.7279020000000003</v>
      </c>
      <c r="D23" s="24">
        <v>10000</v>
      </c>
      <c r="E23" s="25">
        <f>C23*D23</f>
        <v>57279.020000000004</v>
      </c>
      <c r="F23" s="21"/>
      <c r="G23" s="22"/>
      <c r="H23"/>
      <c r="I23"/>
      <c r="K23"/>
    </row>
    <row r="24" spans="1:12" ht="16.5" thickBot="1" x14ac:dyDescent="0.3">
      <c r="A24" s="8" t="s">
        <v>32</v>
      </c>
      <c r="B24" s="9" t="s">
        <v>21</v>
      </c>
      <c r="C24" s="10">
        <v>0</v>
      </c>
      <c r="D24" s="24">
        <v>10000</v>
      </c>
      <c r="E24" s="25">
        <f>C24*D24</f>
        <v>0</v>
      </c>
      <c r="F24" s="21"/>
      <c r="G24" s="22"/>
      <c r="H24"/>
      <c r="I24"/>
      <c r="K24"/>
    </row>
    <row r="25" spans="1:12" ht="16.5" thickBot="1" x14ac:dyDescent="0.3">
      <c r="A25" s="8" t="s">
        <v>32</v>
      </c>
      <c r="B25" s="9" t="s">
        <v>23</v>
      </c>
      <c r="C25" s="10">
        <v>3.9097119999999999</v>
      </c>
      <c r="D25" s="24">
        <v>0</v>
      </c>
      <c r="E25" s="25">
        <f t="shared" si="3"/>
        <v>0</v>
      </c>
      <c r="F25" s="21"/>
      <c r="G25" s="22"/>
      <c r="H25"/>
      <c r="I25"/>
      <c r="K25"/>
    </row>
    <row r="26" spans="1:12" ht="16.5" thickBot="1" x14ac:dyDescent="0.3">
      <c r="A26" s="8" t="s">
        <v>32</v>
      </c>
      <c r="B26" s="9" t="s">
        <v>25</v>
      </c>
      <c r="C26" s="10">
        <v>0.98977999999999999</v>
      </c>
      <c r="D26" s="24">
        <v>40000</v>
      </c>
      <c r="E26" s="25">
        <f>C26*D26</f>
        <v>39591.199999999997</v>
      </c>
      <c r="F26" s="21"/>
      <c r="G26" s="22"/>
      <c r="H26"/>
      <c r="I26"/>
      <c r="K26"/>
    </row>
    <row r="27" spans="1:12" ht="16.5" thickBot="1" x14ac:dyDescent="0.3">
      <c r="A27" s="8" t="s">
        <v>32</v>
      </c>
      <c r="B27" s="9" t="s">
        <v>26</v>
      </c>
      <c r="C27" s="26">
        <v>4.2345119999999996</v>
      </c>
      <c r="D27" s="24">
        <v>5000</v>
      </c>
      <c r="E27" s="25">
        <f>C27*D27</f>
        <v>21172.559999999998</v>
      </c>
      <c r="F27" s="21"/>
      <c r="G27" s="22"/>
      <c r="H27"/>
      <c r="I27"/>
      <c r="K27"/>
    </row>
    <row r="28" spans="1:12" ht="16.5" thickBot="1" x14ac:dyDescent="0.3">
      <c r="A28" s="8" t="s">
        <v>32</v>
      </c>
      <c r="B28" s="9" t="s">
        <v>28</v>
      </c>
      <c r="C28" s="10">
        <v>4.5010859999999999</v>
      </c>
      <c r="D28" s="24">
        <v>0</v>
      </c>
      <c r="E28" s="25">
        <f t="shared" si="3"/>
        <v>0</v>
      </c>
      <c r="F28" s="21"/>
      <c r="G28" s="22"/>
      <c r="H28"/>
      <c r="I28"/>
      <c r="K28"/>
    </row>
    <row r="29" spans="1:12" ht="16.5" thickBot="1" x14ac:dyDescent="0.3">
      <c r="A29" s="8" t="s">
        <v>32</v>
      </c>
      <c r="B29" s="9" t="s">
        <v>29</v>
      </c>
      <c r="C29" s="10">
        <v>17.066130000000001</v>
      </c>
      <c r="D29" s="24">
        <v>0</v>
      </c>
      <c r="E29" s="25">
        <f t="shared" si="3"/>
        <v>0</v>
      </c>
      <c r="F29" s="21"/>
      <c r="G29" s="22"/>
      <c r="H29"/>
      <c r="I29"/>
      <c r="K29"/>
    </row>
    <row r="30" spans="1:12" ht="16.5" thickBot="1" x14ac:dyDescent="0.3">
      <c r="A30" s="8" t="s">
        <v>32</v>
      </c>
      <c r="B30" s="9" t="s">
        <v>30</v>
      </c>
      <c r="C30" s="10">
        <v>23.343802</v>
      </c>
      <c r="D30" s="24">
        <v>0</v>
      </c>
      <c r="E30" s="25">
        <f t="shared" si="3"/>
        <v>0</v>
      </c>
      <c r="F30" s="21"/>
      <c r="G30" s="22"/>
      <c r="H30"/>
      <c r="I30"/>
      <c r="K30"/>
    </row>
    <row r="31" spans="1:12" ht="16.5" thickBot="1" x14ac:dyDescent="0.3">
      <c r="A31" s="8" t="s">
        <v>32</v>
      </c>
      <c r="B31" s="9" t="s">
        <v>31</v>
      </c>
      <c r="C31" s="10">
        <v>9.4579999999999997E-2</v>
      </c>
      <c r="D31" s="24">
        <v>0</v>
      </c>
      <c r="E31" s="25">
        <f t="shared" si="3"/>
        <v>0</v>
      </c>
      <c r="F31" s="21"/>
      <c r="G31" s="31" t="s">
        <v>35</v>
      </c>
      <c r="H31"/>
      <c r="I31"/>
      <c r="K31"/>
    </row>
    <row r="32" spans="1:12" ht="16.5" thickBot="1" x14ac:dyDescent="0.3">
      <c r="A32" s="8" t="s">
        <v>36</v>
      </c>
      <c r="B32" s="9" t="s">
        <v>9</v>
      </c>
      <c r="C32" s="10">
        <v>1.4859861000000001</v>
      </c>
      <c r="D32" s="11">
        <v>17000</v>
      </c>
      <c r="E32" s="12">
        <f>C32*D32</f>
        <v>25261.763700000003</v>
      </c>
      <c r="F32" s="13">
        <f>SUM(E32:E46)</f>
        <v>409594.58769999997</v>
      </c>
      <c r="G32" s="13">
        <f>F32*1.25</f>
        <v>511993.23462499998</v>
      </c>
      <c r="H32"/>
      <c r="I32"/>
      <c r="K32"/>
    </row>
    <row r="33" spans="1:11" ht="16.5" thickBot="1" x14ac:dyDescent="0.3">
      <c r="A33" s="8" t="s">
        <v>36</v>
      </c>
      <c r="B33" s="9" t="s">
        <v>10</v>
      </c>
      <c r="C33" s="10">
        <v>0.33267799999999997</v>
      </c>
      <c r="D33" s="19">
        <v>0</v>
      </c>
      <c r="E33" s="20" t="s">
        <v>11</v>
      </c>
      <c r="F33" s="21"/>
      <c r="G33" s="22"/>
      <c r="H33"/>
      <c r="I33"/>
      <c r="K33"/>
    </row>
    <row r="34" spans="1:11" ht="16.5" thickBot="1" x14ac:dyDescent="0.3">
      <c r="A34" s="8" t="s">
        <v>36</v>
      </c>
      <c r="B34" s="9" t="s">
        <v>13</v>
      </c>
      <c r="C34" s="10">
        <v>21.786532000000001</v>
      </c>
      <c r="D34" s="24">
        <v>7000</v>
      </c>
      <c r="E34" s="25">
        <f>C34*D34</f>
        <v>152505.72400000002</v>
      </c>
      <c r="F34" s="21"/>
      <c r="G34" s="22"/>
      <c r="H34"/>
      <c r="I34"/>
      <c r="K34"/>
    </row>
    <row r="35" spans="1:11" ht="16.5" thickBot="1" x14ac:dyDescent="0.3">
      <c r="A35" s="8" t="s">
        <v>36</v>
      </c>
      <c r="B35" s="9" t="s">
        <v>15</v>
      </c>
      <c r="C35" s="10">
        <v>18.353809999999999</v>
      </c>
      <c r="D35" s="24">
        <v>0</v>
      </c>
      <c r="E35" s="25">
        <f>C35*D35</f>
        <v>0</v>
      </c>
      <c r="F35" s="21"/>
      <c r="G35" s="22"/>
      <c r="H35"/>
      <c r="I35"/>
      <c r="K35"/>
    </row>
    <row r="36" spans="1:11" ht="16.5" thickBot="1" x14ac:dyDescent="0.3">
      <c r="A36" s="8" t="s">
        <v>36</v>
      </c>
      <c r="B36" s="9" t="s">
        <v>16</v>
      </c>
      <c r="C36" s="10">
        <v>2.7596899000000001</v>
      </c>
      <c r="D36" s="24">
        <v>0</v>
      </c>
      <c r="E36" s="25">
        <f t="shared" ref="E36:E46" si="4">C36*D36</f>
        <v>0</v>
      </c>
      <c r="F36" s="21"/>
      <c r="G36" s="22"/>
      <c r="H36"/>
      <c r="I36"/>
      <c r="K36"/>
    </row>
    <row r="37" spans="1:11" ht="16.5" thickBot="1" x14ac:dyDescent="0.3">
      <c r="A37" s="8" t="s">
        <v>36</v>
      </c>
      <c r="B37" s="9" t="s">
        <v>17</v>
      </c>
      <c r="C37" s="10">
        <v>10.242806</v>
      </c>
      <c r="D37" s="24">
        <v>10000</v>
      </c>
      <c r="E37" s="25">
        <f>C37*D37</f>
        <v>102428.06</v>
      </c>
      <c r="F37" s="21"/>
      <c r="G37" s="22"/>
      <c r="H37" s="22"/>
      <c r="I37" s="22"/>
    </row>
    <row r="38" spans="1:11" ht="16.5" thickBot="1" x14ac:dyDescent="0.3">
      <c r="A38" s="8" t="s">
        <v>36</v>
      </c>
      <c r="B38" s="9" t="s">
        <v>19</v>
      </c>
      <c r="C38" s="10">
        <v>6.5922539999999996</v>
      </c>
      <c r="D38" s="24">
        <v>10000</v>
      </c>
      <c r="E38" s="25">
        <f>C38*D38</f>
        <v>65922.539999999994</v>
      </c>
      <c r="F38" s="21"/>
      <c r="G38" s="22"/>
      <c r="H38" s="22"/>
      <c r="I38" s="22"/>
    </row>
    <row r="39" spans="1:11" ht="16.5" thickBot="1" x14ac:dyDescent="0.3">
      <c r="A39" s="8" t="s">
        <v>36</v>
      </c>
      <c r="B39" s="9" t="s">
        <v>21</v>
      </c>
      <c r="C39" s="10">
        <v>0</v>
      </c>
      <c r="D39" s="24">
        <v>10000</v>
      </c>
      <c r="E39" s="25">
        <f>C39*D39</f>
        <v>0</v>
      </c>
      <c r="F39" s="21"/>
      <c r="G39" s="22"/>
      <c r="H39" s="22"/>
      <c r="I39" s="22"/>
    </row>
    <row r="40" spans="1:11" ht="16.5" thickBot="1" x14ac:dyDescent="0.3">
      <c r="A40" s="8" t="s">
        <v>36</v>
      </c>
      <c r="B40" s="9" t="s">
        <v>23</v>
      </c>
      <c r="C40" s="10">
        <v>3.9784440000000001</v>
      </c>
      <c r="D40" s="24">
        <v>0</v>
      </c>
      <c r="E40" s="25">
        <f t="shared" si="4"/>
        <v>0</v>
      </c>
      <c r="F40" s="21"/>
      <c r="G40" s="22"/>
      <c r="H40" s="22"/>
      <c r="I40" s="22"/>
    </row>
    <row r="41" spans="1:11" ht="16.5" thickBot="1" x14ac:dyDescent="0.3">
      <c r="A41" s="8" t="s">
        <v>36</v>
      </c>
      <c r="B41" s="9" t="s">
        <v>25</v>
      </c>
      <c r="C41" s="10">
        <v>1.0040519999999999</v>
      </c>
      <c r="D41" s="24">
        <v>40000</v>
      </c>
      <c r="E41" s="25">
        <f>C41*D41</f>
        <v>40162.079999999994</v>
      </c>
      <c r="F41" s="21"/>
      <c r="G41" s="22"/>
      <c r="H41" s="22"/>
      <c r="I41" s="22"/>
    </row>
    <row r="42" spans="1:11" ht="16.5" thickBot="1" x14ac:dyDescent="0.3">
      <c r="A42" s="8" t="s">
        <v>36</v>
      </c>
      <c r="B42" s="9" t="s">
        <v>26</v>
      </c>
      <c r="C42" s="26">
        <v>4.662884</v>
      </c>
      <c r="D42" s="24">
        <v>5000</v>
      </c>
      <c r="E42" s="25">
        <f>C42*D42</f>
        <v>23314.420000000002</v>
      </c>
      <c r="F42" s="21"/>
      <c r="G42" s="22"/>
      <c r="H42" s="22"/>
      <c r="I42" s="22"/>
    </row>
    <row r="43" spans="1:11" ht="16.5" thickBot="1" x14ac:dyDescent="0.3">
      <c r="A43" s="8" t="s">
        <v>36</v>
      </c>
      <c r="B43" s="9" t="s">
        <v>28</v>
      </c>
      <c r="C43" s="10">
        <v>4.948054</v>
      </c>
      <c r="D43" s="24">
        <v>0</v>
      </c>
      <c r="E43" s="25">
        <f t="shared" si="4"/>
        <v>0</v>
      </c>
      <c r="F43" s="21"/>
      <c r="G43" s="22"/>
      <c r="H43" s="22"/>
      <c r="I43" s="22"/>
    </row>
    <row r="44" spans="1:11" ht="16.5" thickBot="1" x14ac:dyDescent="0.3">
      <c r="A44" s="8" t="s">
        <v>36</v>
      </c>
      <c r="B44" s="9" t="s">
        <v>29</v>
      </c>
      <c r="C44" s="10">
        <v>20.555015999999998</v>
      </c>
      <c r="D44" s="24">
        <v>0</v>
      </c>
      <c r="E44" s="25">
        <f t="shared" si="4"/>
        <v>0</v>
      </c>
      <c r="F44" s="21"/>
      <c r="G44" s="22"/>
      <c r="H44" s="22"/>
      <c r="I44" s="22"/>
    </row>
    <row r="45" spans="1:11" ht="16.5" thickBot="1" x14ac:dyDescent="0.3">
      <c r="A45" s="8" t="s">
        <v>36</v>
      </c>
      <c r="B45" s="9" t="s">
        <v>30</v>
      </c>
      <c r="C45" s="10">
        <v>28.664860000000001</v>
      </c>
      <c r="D45" s="24">
        <v>0</v>
      </c>
      <c r="E45" s="25">
        <f t="shared" si="4"/>
        <v>0</v>
      </c>
      <c r="F45" s="21"/>
      <c r="G45" s="22"/>
      <c r="H45" s="22"/>
      <c r="I45" s="22"/>
    </row>
    <row r="46" spans="1:11" ht="16.5" thickBot="1" x14ac:dyDescent="0.3">
      <c r="A46" s="8" t="s">
        <v>36</v>
      </c>
      <c r="B46" s="9" t="s">
        <v>31</v>
      </c>
      <c r="C46" s="10">
        <v>0.11293400000000001</v>
      </c>
      <c r="D46" s="24">
        <v>0</v>
      </c>
      <c r="E46" s="25">
        <f t="shared" si="4"/>
        <v>0</v>
      </c>
      <c r="F46" s="21"/>
      <c r="G46" s="31" t="s">
        <v>35</v>
      </c>
      <c r="H46" s="22"/>
      <c r="I46" s="22"/>
    </row>
    <row r="47" spans="1:11" ht="16.5" thickBot="1" x14ac:dyDescent="0.3">
      <c r="A47" s="8" t="s">
        <v>37</v>
      </c>
      <c r="B47" s="9" t="s">
        <v>9</v>
      </c>
      <c r="C47" s="10">
        <v>1.3595229</v>
      </c>
      <c r="D47" s="11">
        <v>17000</v>
      </c>
      <c r="E47" s="12">
        <f>C47*D47</f>
        <v>23111.889299999999</v>
      </c>
      <c r="F47" s="13">
        <f>SUM(E47:E61)</f>
        <v>346961.77730000002</v>
      </c>
      <c r="G47" s="13">
        <f>F47*1.25</f>
        <v>433702.22162500001</v>
      </c>
      <c r="H47" s="32"/>
      <c r="I47" s="32"/>
    </row>
    <row r="48" spans="1:11" ht="16.5" thickBot="1" x14ac:dyDescent="0.3">
      <c r="A48" s="8" t="s">
        <v>37</v>
      </c>
      <c r="B48" s="9" t="s">
        <v>10</v>
      </c>
      <c r="C48" s="10">
        <v>0.31195200000000001</v>
      </c>
      <c r="D48" s="19">
        <v>0</v>
      </c>
      <c r="E48" s="20" t="s">
        <v>11</v>
      </c>
      <c r="F48" s="21"/>
      <c r="G48" s="32"/>
      <c r="H48" s="32"/>
      <c r="I48" s="32"/>
    </row>
    <row r="49" spans="1:9" ht="16.5" thickBot="1" x14ac:dyDescent="0.3">
      <c r="A49" s="8" t="s">
        <v>37</v>
      </c>
      <c r="B49" s="9" t="s">
        <v>13</v>
      </c>
      <c r="C49" s="10">
        <v>18.329893999999999</v>
      </c>
      <c r="D49" s="24">
        <v>7000</v>
      </c>
      <c r="E49" s="25">
        <f>C49*D49</f>
        <v>128309.258</v>
      </c>
      <c r="F49" s="21"/>
      <c r="G49" s="32"/>
      <c r="H49" s="32"/>
      <c r="I49" s="32"/>
    </row>
    <row r="50" spans="1:9" ht="16.5" thickBot="1" x14ac:dyDescent="0.3">
      <c r="A50" s="8" t="s">
        <v>37</v>
      </c>
      <c r="B50" s="9" t="s">
        <v>15</v>
      </c>
      <c r="C50" s="10">
        <v>14.567218</v>
      </c>
      <c r="D50" s="24">
        <v>0</v>
      </c>
      <c r="E50" s="25">
        <f>C50*D50</f>
        <v>0</v>
      </c>
      <c r="F50" s="21"/>
      <c r="G50" s="32"/>
      <c r="H50" s="32"/>
      <c r="I50" s="32"/>
    </row>
    <row r="51" spans="1:9" ht="16.5" thickBot="1" x14ac:dyDescent="0.3">
      <c r="A51" s="8" t="s">
        <v>37</v>
      </c>
      <c r="B51" s="9" t="s">
        <v>16</v>
      </c>
      <c r="C51" s="10">
        <v>2.5248411000000002</v>
      </c>
      <c r="D51" s="24">
        <v>0</v>
      </c>
      <c r="E51" s="25">
        <f t="shared" ref="E51:E61" si="5">C51*D51</f>
        <v>0</v>
      </c>
      <c r="F51" s="21"/>
      <c r="G51" s="32"/>
      <c r="H51" s="32"/>
      <c r="I51" s="32"/>
    </row>
    <row r="52" spans="1:9" ht="16.5" thickBot="1" x14ac:dyDescent="0.3">
      <c r="A52" s="8" t="s">
        <v>37</v>
      </c>
      <c r="B52" s="9" t="s">
        <v>17</v>
      </c>
      <c r="C52" s="10">
        <v>8.8163499999999999</v>
      </c>
      <c r="D52" s="24">
        <v>10000</v>
      </c>
      <c r="E52" s="25">
        <f>C52*D52</f>
        <v>88163.5</v>
      </c>
      <c r="F52" s="21"/>
      <c r="G52" s="32"/>
      <c r="H52" s="32"/>
      <c r="I52" s="32"/>
    </row>
    <row r="53" spans="1:9" ht="16.5" thickBot="1" x14ac:dyDescent="0.3">
      <c r="A53" s="8" t="s">
        <v>37</v>
      </c>
      <c r="B53" s="9" t="s">
        <v>19</v>
      </c>
      <c r="C53" s="10">
        <v>5.4093660000000003</v>
      </c>
      <c r="D53" s="24">
        <v>10000</v>
      </c>
      <c r="E53" s="25">
        <f>C53*D53</f>
        <v>54093.66</v>
      </c>
      <c r="F53" s="21"/>
      <c r="G53" s="32"/>
      <c r="H53" s="32"/>
      <c r="I53" s="32"/>
    </row>
    <row r="54" spans="1:9" ht="16.5" thickBot="1" x14ac:dyDescent="0.3">
      <c r="A54" s="8" t="s">
        <v>37</v>
      </c>
      <c r="B54" s="9" t="s">
        <v>21</v>
      </c>
      <c r="C54" s="10">
        <v>0</v>
      </c>
      <c r="D54" s="24">
        <v>10000</v>
      </c>
      <c r="E54" s="25">
        <f>C54*D54</f>
        <v>0</v>
      </c>
      <c r="F54" s="21"/>
      <c r="G54" s="32"/>
      <c r="H54" s="32"/>
      <c r="I54" s="32"/>
    </row>
    <row r="55" spans="1:9" ht="16.5" thickBot="1" x14ac:dyDescent="0.3">
      <c r="A55" s="8" t="s">
        <v>37</v>
      </c>
      <c r="B55" s="9" t="s">
        <v>23</v>
      </c>
      <c r="C55" s="10">
        <v>3.055094</v>
      </c>
      <c r="D55" s="24">
        <v>0</v>
      </c>
      <c r="E55" s="25">
        <f t="shared" si="5"/>
        <v>0</v>
      </c>
      <c r="F55" s="21"/>
      <c r="G55" s="32"/>
      <c r="H55" s="32"/>
      <c r="I55" s="32"/>
    </row>
    <row r="56" spans="1:9" ht="16.5" thickBot="1" x14ac:dyDescent="0.3">
      <c r="A56" s="8" t="s">
        <v>37</v>
      </c>
      <c r="B56" s="9" t="s">
        <v>25</v>
      </c>
      <c r="C56" s="10">
        <v>0.822272</v>
      </c>
      <c r="D56" s="24">
        <v>40000</v>
      </c>
      <c r="E56" s="25">
        <f>C56*D56</f>
        <v>32890.879999999997</v>
      </c>
      <c r="F56" s="21"/>
      <c r="G56" s="32"/>
      <c r="H56" s="32"/>
      <c r="I56" s="32"/>
    </row>
    <row r="57" spans="1:9" ht="16.5" thickBot="1" x14ac:dyDescent="0.3">
      <c r="A57" s="8" t="s">
        <v>37</v>
      </c>
      <c r="B57" s="9" t="s">
        <v>26</v>
      </c>
      <c r="C57" s="26">
        <v>4.0785179999999999</v>
      </c>
      <c r="D57" s="24">
        <v>5000</v>
      </c>
      <c r="E57" s="25">
        <f>C57*D57</f>
        <v>20392.59</v>
      </c>
      <c r="F57" s="21"/>
      <c r="G57" s="32"/>
      <c r="H57" s="32"/>
      <c r="I57" s="32"/>
    </row>
    <row r="58" spans="1:9" ht="16.5" thickBot="1" x14ac:dyDescent="0.3">
      <c r="A58" s="8" t="s">
        <v>37</v>
      </c>
      <c r="B58" s="9" t="s">
        <v>28</v>
      </c>
      <c r="C58" s="10">
        <v>4.128806</v>
      </c>
      <c r="D58" s="24">
        <v>0</v>
      </c>
      <c r="E58" s="25">
        <f t="shared" si="5"/>
        <v>0</v>
      </c>
      <c r="F58" s="21"/>
      <c r="G58" s="32"/>
      <c r="H58" s="32"/>
      <c r="I58" s="32"/>
    </row>
    <row r="59" spans="1:9" ht="16.5" thickBot="1" x14ac:dyDescent="0.3">
      <c r="A59" s="8" t="s">
        <v>37</v>
      </c>
      <c r="B59" s="9" t="s">
        <v>29</v>
      </c>
      <c r="C59" s="10">
        <v>21.59582</v>
      </c>
      <c r="D59" s="24">
        <v>0</v>
      </c>
      <c r="E59" s="25">
        <f t="shared" si="5"/>
        <v>0</v>
      </c>
      <c r="F59" s="21"/>
      <c r="G59" s="32"/>
      <c r="H59" s="32"/>
      <c r="I59" s="32"/>
    </row>
    <row r="60" spans="1:9" ht="16.5" thickBot="1" x14ac:dyDescent="0.3">
      <c r="A60" s="8" t="s">
        <v>37</v>
      </c>
      <c r="B60" s="9" t="s">
        <v>30</v>
      </c>
      <c r="C60" s="10">
        <v>19.755762000000001</v>
      </c>
      <c r="D60" s="24">
        <v>0</v>
      </c>
      <c r="E60" s="25">
        <f t="shared" si="5"/>
        <v>0</v>
      </c>
      <c r="F60" s="21"/>
      <c r="G60" s="32"/>
      <c r="H60" s="32"/>
      <c r="I60" s="32"/>
    </row>
    <row r="61" spans="1:9" ht="16.5" thickBot="1" x14ac:dyDescent="0.3">
      <c r="A61" s="8" t="s">
        <v>37</v>
      </c>
      <c r="B61" s="9" t="s">
        <v>31</v>
      </c>
      <c r="C61" s="10">
        <v>0.113584</v>
      </c>
      <c r="D61" s="24">
        <v>0</v>
      </c>
      <c r="E61" s="25">
        <f t="shared" si="5"/>
        <v>0</v>
      </c>
      <c r="F61" s="21"/>
      <c r="G61" s="31" t="s">
        <v>35</v>
      </c>
      <c r="H61" s="32"/>
      <c r="I61" s="32"/>
    </row>
    <row r="62" spans="1:9" ht="16.5" thickBot="1" x14ac:dyDescent="0.3">
      <c r="A62" s="8" t="s">
        <v>38</v>
      </c>
      <c r="B62" s="9" t="s">
        <v>9</v>
      </c>
      <c r="C62" s="10">
        <v>1.4704999999999999</v>
      </c>
      <c r="D62" s="11">
        <v>17000</v>
      </c>
      <c r="E62" s="12">
        <f>C62*D62</f>
        <v>24998.5</v>
      </c>
      <c r="F62" s="13">
        <f>SUM(E62:E76)</f>
        <v>431719.37999999995</v>
      </c>
      <c r="G62" s="13">
        <f>F62*1.25</f>
        <v>539649.22499999998</v>
      </c>
      <c r="H62" s="32"/>
      <c r="I62" s="32"/>
    </row>
    <row r="63" spans="1:9" ht="16.5" thickBot="1" x14ac:dyDescent="0.3">
      <c r="A63" s="8" t="s">
        <v>38</v>
      </c>
      <c r="B63" s="9" t="s">
        <v>10</v>
      </c>
      <c r="C63" s="10">
        <v>0.30882999999999999</v>
      </c>
      <c r="D63" s="19">
        <v>0</v>
      </c>
      <c r="E63" s="20" t="s">
        <v>11</v>
      </c>
      <c r="F63" s="21"/>
      <c r="G63" s="32"/>
      <c r="H63" s="32"/>
      <c r="I63" s="32"/>
    </row>
    <row r="64" spans="1:9" ht="16.5" thickBot="1" x14ac:dyDescent="0.3">
      <c r="A64" s="8" t="s">
        <v>38</v>
      </c>
      <c r="B64" s="9" t="s">
        <v>13</v>
      </c>
      <c r="C64" s="10">
        <v>23.62734</v>
      </c>
      <c r="D64" s="24">
        <v>7000</v>
      </c>
      <c r="E64" s="25">
        <f>C64*D64</f>
        <v>165391.38</v>
      </c>
      <c r="F64" s="21"/>
      <c r="G64" s="32"/>
      <c r="H64" s="32"/>
      <c r="I64" s="32"/>
    </row>
    <row r="65" spans="1:9" ht="16.5" thickBot="1" x14ac:dyDescent="0.3">
      <c r="A65" s="8" t="s">
        <v>38</v>
      </c>
      <c r="B65" s="9" t="s">
        <v>15</v>
      </c>
      <c r="C65" s="10">
        <v>18.122630000000001</v>
      </c>
      <c r="D65" s="24">
        <v>0</v>
      </c>
      <c r="E65" s="25">
        <f>C65*D65</f>
        <v>0</v>
      </c>
      <c r="F65" s="21"/>
      <c r="G65" s="32"/>
      <c r="H65" s="32"/>
      <c r="I65" s="32"/>
    </row>
    <row r="66" spans="1:9" ht="16.5" thickBot="1" x14ac:dyDescent="0.3">
      <c r="A66" s="8" t="s">
        <v>38</v>
      </c>
      <c r="B66" s="9" t="s">
        <v>16</v>
      </c>
      <c r="C66" s="10">
        <v>2.7309299999999999</v>
      </c>
      <c r="D66" s="24">
        <v>0</v>
      </c>
      <c r="E66" s="25">
        <f t="shared" ref="E66:E76" si="6">C66*D66</f>
        <v>0</v>
      </c>
      <c r="F66" s="21"/>
      <c r="G66" s="32"/>
      <c r="H66" s="32"/>
      <c r="I66" s="32"/>
    </row>
    <row r="67" spans="1:9" ht="16.5" thickBot="1" x14ac:dyDescent="0.3">
      <c r="A67" s="8" t="s">
        <v>38</v>
      </c>
      <c r="B67" s="9" t="s">
        <v>17</v>
      </c>
      <c r="C67" s="10">
        <v>10.83161</v>
      </c>
      <c r="D67" s="24">
        <v>10000</v>
      </c>
      <c r="E67" s="25">
        <f>C67*D67</f>
        <v>108316.09999999999</v>
      </c>
      <c r="F67" s="21"/>
      <c r="G67" s="32"/>
      <c r="H67" s="32"/>
      <c r="I67" s="32"/>
    </row>
    <row r="68" spans="1:9" ht="16.5" thickBot="1" x14ac:dyDescent="0.3">
      <c r="A68" s="8" t="s">
        <v>38</v>
      </c>
      <c r="B68" s="9" t="s">
        <v>19</v>
      </c>
      <c r="C68" s="10">
        <v>7.0283199999999999</v>
      </c>
      <c r="D68" s="24">
        <v>10000</v>
      </c>
      <c r="E68" s="25">
        <f>C68*D68</f>
        <v>70283.199999999997</v>
      </c>
      <c r="F68" s="21"/>
      <c r="G68" s="32"/>
      <c r="H68" s="32"/>
      <c r="I68" s="32"/>
    </row>
    <row r="69" spans="1:9" ht="16.5" thickBot="1" x14ac:dyDescent="0.3">
      <c r="A69" s="8" t="s">
        <v>38</v>
      </c>
      <c r="B69" s="9" t="s">
        <v>21</v>
      </c>
      <c r="C69" s="10">
        <v>0</v>
      </c>
      <c r="D69" s="24">
        <v>10000</v>
      </c>
      <c r="E69" s="25">
        <f>C69*D69</f>
        <v>0</v>
      </c>
      <c r="F69" s="21"/>
      <c r="G69" s="32"/>
      <c r="H69" s="32"/>
      <c r="I69" s="32"/>
    </row>
    <row r="70" spans="1:9" ht="16.5" thickBot="1" x14ac:dyDescent="0.3">
      <c r="A70" s="8" t="s">
        <v>38</v>
      </c>
      <c r="B70" s="9" t="s">
        <v>23</v>
      </c>
      <c r="C70" s="10">
        <v>3.7738100000000001</v>
      </c>
      <c r="D70" s="24">
        <v>0</v>
      </c>
      <c r="E70" s="25">
        <f t="shared" si="6"/>
        <v>0</v>
      </c>
      <c r="F70" s="21"/>
      <c r="G70" s="32"/>
      <c r="H70" s="32"/>
      <c r="I70" s="32"/>
    </row>
    <row r="71" spans="1:9" ht="16.5" thickBot="1" x14ac:dyDescent="0.3">
      <c r="A71" s="8" t="s">
        <v>38</v>
      </c>
      <c r="B71" s="9" t="s">
        <v>25</v>
      </c>
      <c r="C71" s="10">
        <v>1.00664</v>
      </c>
      <c r="D71" s="24">
        <v>40000</v>
      </c>
      <c r="E71" s="25">
        <f>C71*D71</f>
        <v>40265.599999999999</v>
      </c>
      <c r="F71" s="21"/>
      <c r="G71" s="32"/>
      <c r="H71" s="32"/>
      <c r="I71" s="32"/>
    </row>
    <row r="72" spans="1:9" ht="16.5" thickBot="1" x14ac:dyDescent="0.3">
      <c r="A72" s="8" t="s">
        <v>38</v>
      </c>
      <c r="B72" s="9" t="s">
        <v>26</v>
      </c>
      <c r="C72" s="26">
        <v>4.4929199999999998</v>
      </c>
      <c r="D72" s="24">
        <v>5000</v>
      </c>
      <c r="E72" s="25">
        <f>C72*D72</f>
        <v>22464.6</v>
      </c>
      <c r="F72" s="21"/>
      <c r="G72" s="32"/>
      <c r="H72" s="32"/>
      <c r="I72" s="32"/>
    </row>
    <row r="73" spans="1:9" ht="16.5" thickBot="1" x14ac:dyDescent="0.3">
      <c r="A73" s="8" t="s">
        <v>38</v>
      </c>
      <c r="B73" s="9" t="s">
        <v>28</v>
      </c>
      <c r="C73" s="10">
        <v>5.0252699999999999</v>
      </c>
      <c r="D73" s="24">
        <v>0</v>
      </c>
      <c r="E73" s="25">
        <f t="shared" si="6"/>
        <v>0</v>
      </c>
      <c r="F73" s="21"/>
      <c r="G73" s="32"/>
      <c r="H73" s="33"/>
      <c r="I73" s="33"/>
    </row>
    <row r="74" spans="1:9" ht="16.5" thickBot="1" x14ac:dyDescent="0.3">
      <c r="A74" s="8" t="s">
        <v>38</v>
      </c>
      <c r="B74" s="9" t="s">
        <v>29</v>
      </c>
      <c r="C74" s="10">
        <v>19.012499999999999</v>
      </c>
      <c r="D74" s="24">
        <v>0</v>
      </c>
      <c r="E74" s="25">
        <f t="shared" si="6"/>
        <v>0</v>
      </c>
      <c r="F74" s="21"/>
      <c r="G74" s="32"/>
      <c r="H74" s="33"/>
      <c r="I74" s="33"/>
    </row>
    <row r="75" spans="1:9" ht="16.5" thickBot="1" x14ac:dyDescent="0.3">
      <c r="A75" s="8" t="s">
        <v>38</v>
      </c>
      <c r="B75" s="9" t="s">
        <v>30</v>
      </c>
      <c r="C75" s="10">
        <v>25.993580000000001</v>
      </c>
      <c r="D75" s="24">
        <v>0</v>
      </c>
      <c r="E75" s="25">
        <f t="shared" si="6"/>
        <v>0</v>
      </c>
      <c r="F75" s="21"/>
      <c r="G75" s="32"/>
      <c r="H75" s="33"/>
      <c r="I75" s="33"/>
    </row>
    <row r="76" spans="1:9" ht="16.5" thickBot="1" x14ac:dyDescent="0.3">
      <c r="A76" s="8" t="s">
        <v>38</v>
      </c>
      <c r="B76" s="9" t="s">
        <v>31</v>
      </c>
      <c r="C76" s="10">
        <v>0.10513</v>
      </c>
      <c r="D76" s="24">
        <v>0</v>
      </c>
      <c r="E76" s="25">
        <f t="shared" si="6"/>
        <v>0</v>
      </c>
      <c r="F76" s="21"/>
      <c r="G76" s="31" t="s">
        <v>35</v>
      </c>
      <c r="H76" s="33"/>
      <c r="I76" s="33"/>
    </row>
    <row r="77" spans="1:9" ht="16.5" thickBot="1" x14ac:dyDescent="0.3">
      <c r="A77" s="8" t="s">
        <v>39</v>
      </c>
      <c r="B77" s="9" t="s">
        <v>9</v>
      </c>
      <c r="C77" s="10">
        <v>1.4469684</v>
      </c>
      <c r="D77" s="11">
        <v>17000</v>
      </c>
      <c r="E77" s="12">
        <f>C77*D77</f>
        <v>24598.462800000001</v>
      </c>
      <c r="F77" s="13">
        <f>SUM(E77:E91)</f>
        <v>413917.63580000005</v>
      </c>
      <c r="G77" s="13">
        <f>F77*1.25</f>
        <v>517397.04475000006</v>
      </c>
      <c r="H77" s="33"/>
      <c r="I77" s="33"/>
    </row>
    <row r="78" spans="1:9" ht="16.5" thickBot="1" x14ac:dyDescent="0.3">
      <c r="A78" s="8" t="s">
        <v>39</v>
      </c>
      <c r="B78" s="9" t="s">
        <v>10</v>
      </c>
      <c r="C78" s="10">
        <v>0.232791</v>
      </c>
      <c r="D78" s="19">
        <v>0</v>
      </c>
      <c r="E78" s="20" t="s">
        <v>11</v>
      </c>
      <c r="F78" s="21"/>
      <c r="G78" s="32"/>
      <c r="H78" s="33"/>
      <c r="I78" s="33"/>
    </row>
    <row r="79" spans="1:9" ht="16.5" thickBot="1" x14ac:dyDescent="0.3">
      <c r="A79" s="8" t="s">
        <v>39</v>
      </c>
      <c r="B79" s="9" t="s">
        <v>13</v>
      </c>
      <c r="C79" s="10">
        <v>22.796129000000001</v>
      </c>
      <c r="D79" s="24">
        <v>7000</v>
      </c>
      <c r="E79" s="25">
        <f>C79*D79</f>
        <v>159572.90299999999</v>
      </c>
      <c r="F79" s="21"/>
      <c r="G79" s="32"/>
      <c r="H79" s="33"/>
      <c r="I79" s="33"/>
    </row>
    <row r="80" spans="1:9" ht="16.5" thickBot="1" x14ac:dyDescent="0.3">
      <c r="A80" s="8" t="s">
        <v>39</v>
      </c>
      <c r="B80" s="9" t="s">
        <v>15</v>
      </c>
      <c r="C80" s="10">
        <v>18.767495</v>
      </c>
      <c r="D80" s="24">
        <v>0</v>
      </c>
      <c r="E80" s="25">
        <f>C80*D80</f>
        <v>0</v>
      </c>
      <c r="F80" s="21"/>
      <c r="G80" s="32"/>
      <c r="H80" s="33"/>
      <c r="I80" s="33"/>
    </row>
    <row r="81" spans="1:9" ht="16.5" thickBot="1" x14ac:dyDescent="0.3">
      <c r="A81" s="8" t="s">
        <v>39</v>
      </c>
      <c r="B81" s="9" t="s">
        <v>16</v>
      </c>
      <c r="C81" s="10">
        <v>2.6872256000000001</v>
      </c>
      <c r="D81" s="24">
        <v>0</v>
      </c>
      <c r="E81" s="25">
        <f t="shared" ref="E81:E91" si="7">C81*D81</f>
        <v>0</v>
      </c>
      <c r="F81" s="21"/>
      <c r="G81" s="32"/>
      <c r="H81" s="33"/>
      <c r="I81" s="33"/>
    </row>
    <row r="82" spans="1:9" ht="16.5" thickBot="1" x14ac:dyDescent="0.3">
      <c r="A82" s="8" t="s">
        <v>39</v>
      </c>
      <c r="B82" s="9" t="s">
        <v>17</v>
      </c>
      <c r="C82" s="10">
        <v>10.231228</v>
      </c>
      <c r="D82" s="24">
        <v>10000</v>
      </c>
      <c r="E82" s="25">
        <f>C82*D82</f>
        <v>102312.28</v>
      </c>
      <c r="F82" s="21"/>
      <c r="G82" s="32"/>
      <c r="H82" s="33"/>
      <c r="I82" s="33"/>
    </row>
    <row r="83" spans="1:9" ht="16.5" thickBot="1" x14ac:dyDescent="0.3">
      <c r="A83" s="8" t="s">
        <v>39</v>
      </c>
      <c r="B83" s="9" t="s">
        <v>19</v>
      </c>
      <c r="C83" s="10">
        <v>6.6343699999999997</v>
      </c>
      <c r="D83" s="24">
        <v>10000</v>
      </c>
      <c r="E83" s="25">
        <f>C83*D83</f>
        <v>66343.7</v>
      </c>
      <c r="F83" s="21"/>
      <c r="G83" s="32"/>
      <c r="H83" s="33"/>
      <c r="I83" s="33"/>
    </row>
    <row r="84" spans="1:9" ht="16.5" thickBot="1" x14ac:dyDescent="0.3">
      <c r="A84" s="8" t="s">
        <v>39</v>
      </c>
      <c r="B84" s="9" t="s">
        <v>21</v>
      </c>
      <c r="C84" s="10">
        <v>0</v>
      </c>
      <c r="D84" s="24">
        <v>10000</v>
      </c>
      <c r="E84" s="25">
        <f>C84*D84</f>
        <v>0</v>
      </c>
      <c r="F84" s="21"/>
      <c r="G84" s="32"/>
      <c r="H84" s="33"/>
      <c r="I84" s="33"/>
    </row>
    <row r="85" spans="1:9" ht="16.5" thickBot="1" x14ac:dyDescent="0.3">
      <c r="A85" s="8" t="s">
        <v>39</v>
      </c>
      <c r="B85" s="9" t="s">
        <v>23</v>
      </c>
      <c r="C85" s="10">
        <v>3.9620229999999999</v>
      </c>
      <c r="D85" s="24">
        <v>0</v>
      </c>
      <c r="E85" s="25">
        <f t="shared" si="7"/>
        <v>0</v>
      </c>
      <c r="F85" s="21"/>
      <c r="G85" s="32"/>
      <c r="H85" s="33"/>
      <c r="I85" s="33"/>
    </row>
    <row r="86" spans="1:9" ht="16.5" thickBot="1" x14ac:dyDescent="0.3">
      <c r="A86" s="8" t="s">
        <v>39</v>
      </c>
      <c r="B86" s="9" t="s">
        <v>25</v>
      </c>
      <c r="C86" s="10">
        <v>0.947407</v>
      </c>
      <c r="D86" s="24">
        <v>40000</v>
      </c>
      <c r="E86" s="25">
        <f>C86*D86</f>
        <v>37896.28</v>
      </c>
      <c r="F86" s="21"/>
      <c r="G86" s="32"/>
      <c r="H86" s="34"/>
      <c r="I86" s="34"/>
    </row>
    <row r="87" spans="1:9" ht="16.5" thickBot="1" x14ac:dyDescent="0.3">
      <c r="A87" s="8" t="s">
        <v>39</v>
      </c>
      <c r="B87" s="9" t="s">
        <v>26</v>
      </c>
      <c r="C87" s="26">
        <v>4.6388020000000001</v>
      </c>
      <c r="D87" s="24">
        <v>5000</v>
      </c>
      <c r="E87" s="25">
        <f>C87*D87</f>
        <v>23194.010000000002</v>
      </c>
      <c r="F87" s="21"/>
      <c r="G87" s="32"/>
      <c r="H87" s="35"/>
      <c r="I87" s="35"/>
    </row>
    <row r="88" spans="1:9" ht="16.5" thickBot="1" x14ac:dyDescent="0.3">
      <c r="A88" s="8" t="s">
        <v>39</v>
      </c>
      <c r="B88" s="9" t="s">
        <v>28</v>
      </c>
      <c r="C88" s="10">
        <v>5.1079869999999996</v>
      </c>
      <c r="D88" s="24">
        <v>0</v>
      </c>
      <c r="E88" s="25">
        <f t="shared" si="7"/>
        <v>0</v>
      </c>
      <c r="F88" s="21"/>
      <c r="G88" s="32"/>
      <c r="H88" s="35"/>
      <c r="I88" s="35"/>
    </row>
    <row r="89" spans="1:9" ht="16.5" thickBot="1" x14ac:dyDescent="0.3">
      <c r="A89" s="8" t="s">
        <v>39</v>
      </c>
      <c r="B89" s="9" t="s">
        <v>29</v>
      </c>
      <c r="C89" s="10">
        <v>18.134551999999999</v>
      </c>
      <c r="D89" s="24">
        <v>0</v>
      </c>
      <c r="E89" s="25">
        <f t="shared" si="7"/>
        <v>0</v>
      </c>
      <c r="F89" s="21"/>
      <c r="G89" s="32"/>
      <c r="H89" s="35"/>
      <c r="I89" s="35"/>
    </row>
    <row r="90" spans="1:9" ht="16.5" thickBot="1" x14ac:dyDescent="0.3">
      <c r="A90" s="8" t="s">
        <v>39</v>
      </c>
      <c r="B90" s="9" t="s">
        <v>30</v>
      </c>
      <c r="C90" s="10">
        <v>27.512461999999999</v>
      </c>
      <c r="D90" s="24">
        <v>0</v>
      </c>
      <c r="E90" s="25">
        <f t="shared" si="7"/>
        <v>0</v>
      </c>
      <c r="F90" s="21"/>
      <c r="G90" s="32"/>
      <c r="H90" s="35"/>
      <c r="I90" s="35"/>
    </row>
    <row r="91" spans="1:9" ht="16.5" thickBot="1" x14ac:dyDescent="0.3">
      <c r="A91" s="8" t="s">
        <v>39</v>
      </c>
      <c r="B91" s="9" t="s">
        <v>31</v>
      </c>
      <c r="C91" s="10">
        <v>0.11056000000000001</v>
      </c>
      <c r="D91" s="24">
        <v>0</v>
      </c>
      <c r="E91" s="25">
        <f t="shared" si="7"/>
        <v>0</v>
      </c>
      <c r="F91" s="21"/>
      <c r="G91" s="36" t="s">
        <v>35</v>
      </c>
      <c r="H91" s="35"/>
      <c r="I91" s="35"/>
    </row>
    <row r="92" spans="1:9" ht="16.5" thickBot="1" x14ac:dyDescent="0.3">
      <c r="A92" s="8" t="s">
        <v>40</v>
      </c>
      <c r="B92" s="9" t="s">
        <v>9</v>
      </c>
      <c r="C92" s="10">
        <v>1.5289385499999999</v>
      </c>
      <c r="D92" s="11">
        <v>17000</v>
      </c>
      <c r="E92" s="12">
        <f>C92*D92</f>
        <v>25991.955349999997</v>
      </c>
      <c r="F92" s="13">
        <f>SUM(E92:E106)</f>
        <v>412777.09835000004</v>
      </c>
      <c r="G92" s="20">
        <f>F92*1.25</f>
        <v>515971.37293750007</v>
      </c>
      <c r="H92" s="35"/>
      <c r="I92" s="35"/>
    </row>
    <row r="93" spans="1:9" ht="16.5" thickBot="1" x14ac:dyDescent="0.3">
      <c r="A93" s="8" t="s">
        <v>40</v>
      </c>
      <c r="B93" s="9" t="s">
        <v>10</v>
      </c>
      <c r="C93" s="10">
        <v>0.28569800000000001</v>
      </c>
      <c r="D93" s="19">
        <v>0</v>
      </c>
      <c r="E93" s="20" t="s">
        <v>11</v>
      </c>
      <c r="F93" s="21"/>
      <c r="G93" s="35"/>
      <c r="H93" s="35"/>
      <c r="I93" s="35"/>
    </row>
    <row r="94" spans="1:9" ht="16.5" thickBot="1" x14ac:dyDescent="0.3">
      <c r="A94" s="8" t="s">
        <v>40</v>
      </c>
      <c r="B94" s="9" t="s">
        <v>13</v>
      </c>
      <c r="C94" s="10">
        <v>24.312514</v>
      </c>
      <c r="D94" s="24">
        <v>7000</v>
      </c>
      <c r="E94" s="25">
        <f>C94*D94</f>
        <v>170187.598</v>
      </c>
      <c r="F94" s="21"/>
      <c r="G94" s="35"/>
      <c r="H94" s="35"/>
      <c r="I94" s="35"/>
    </row>
    <row r="95" spans="1:9" ht="16.5" thickBot="1" x14ac:dyDescent="0.3">
      <c r="A95" s="8" t="s">
        <v>40</v>
      </c>
      <c r="B95" s="9" t="s">
        <v>15</v>
      </c>
      <c r="C95" s="10">
        <v>16.077864000000002</v>
      </c>
      <c r="D95" s="24">
        <v>0</v>
      </c>
      <c r="E95" s="25">
        <f>C95*D95</f>
        <v>0</v>
      </c>
      <c r="F95" s="21"/>
      <c r="G95" s="35"/>
      <c r="H95" s="35"/>
      <c r="I95" s="35"/>
    </row>
    <row r="96" spans="1:9" ht="16.5" thickBot="1" x14ac:dyDescent="0.3">
      <c r="A96" s="8" t="s">
        <v>40</v>
      </c>
      <c r="B96" s="9" t="s">
        <v>16</v>
      </c>
      <c r="C96" s="10">
        <v>2.8394544499999999</v>
      </c>
      <c r="D96" s="24">
        <v>0</v>
      </c>
      <c r="E96" s="25">
        <f t="shared" ref="E96:E106" si="8">C96*D96</f>
        <v>0</v>
      </c>
      <c r="F96" s="21"/>
      <c r="G96" s="35"/>
      <c r="H96" s="35"/>
      <c r="I96" s="35"/>
    </row>
    <row r="97" spans="1:9" ht="16.5" thickBot="1" x14ac:dyDescent="0.3">
      <c r="A97" s="8" t="s">
        <v>40</v>
      </c>
      <c r="B97" s="9" t="s">
        <v>17</v>
      </c>
      <c r="C97" s="10">
        <v>9.8805510000000005</v>
      </c>
      <c r="D97" s="24">
        <v>10000</v>
      </c>
      <c r="E97" s="25">
        <f>C97*D97</f>
        <v>98805.510000000009</v>
      </c>
      <c r="F97" s="21"/>
      <c r="G97" s="35"/>
      <c r="H97" s="35"/>
      <c r="I97" s="35"/>
    </row>
    <row r="98" spans="1:9" ht="16.5" thickBot="1" x14ac:dyDescent="0.3">
      <c r="A98" s="8" t="s">
        <v>40</v>
      </c>
      <c r="B98" s="9" t="s">
        <v>19</v>
      </c>
      <c r="C98" s="10">
        <v>6.1246600000000004</v>
      </c>
      <c r="D98" s="24">
        <v>10000</v>
      </c>
      <c r="E98" s="25">
        <f>C98*D98</f>
        <v>61246.600000000006</v>
      </c>
      <c r="F98" s="21"/>
      <c r="G98" s="35"/>
      <c r="H98" s="35"/>
      <c r="I98" s="35"/>
    </row>
    <row r="99" spans="1:9" ht="16.5" thickBot="1" x14ac:dyDescent="0.3">
      <c r="A99" s="8" t="s">
        <v>40</v>
      </c>
      <c r="B99" s="9" t="s">
        <v>21</v>
      </c>
      <c r="C99" s="10">
        <v>0</v>
      </c>
      <c r="D99" s="24">
        <v>10000</v>
      </c>
      <c r="E99" s="25">
        <f>C99*D99</f>
        <v>0</v>
      </c>
      <c r="F99" s="21"/>
      <c r="G99" s="35"/>
      <c r="H99" s="35"/>
      <c r="I99" s="35"/>
    </row>
    <row r="100" spans="1:9" ht="16.5" thickBot="1" x14ac:dyDescent="0.3">
      <c r="A100" s="8" t="s">
        <v>40</v>
      </c>
      <c r="B100" s="9" t="s">
        <v>23</v>
      </c>
      <c r="C100" s="10">
        <v>3.8392719999999998</v>
      </c>
      <c r="D100" s="24">
        <v>0</v>
      </c>
      <c r="E100" s="25">
        <f t="shared" si="8"/>
        <v>0</v>
      </c>
      <c r="F100" s="21"/>
      <c r="G100" s="35"/>
      <c r="H100" s="34"/>
      <c r="I100" s="34"/>
    </row>
    <row r="101" spans="1:9" ht="16.5" thickBot="1" x14ac:dyDescent="0.3">
      <c r="A101" s="8" t="s">
        <v>40</v>
      </c>
      <c r="B101" s="9" t="s">
        <v>25</v>
      </c>
      <c r="C101" s="10">
        <v>0.86307199999999995</v>
      </c>
      <c r="D101" s="24">
        <v>40000</v>
      </c>
      <c r="E101" s="25">
        <f>C101*D101</f>
        <v>34522.879999999997</v>
      </c>
      <c r="F101" s="21"/>
      <c r="G101" s="35"/>
      <c r="H101" s="34"/>
      <c r="I101" s="34"/>
    </row>
    <row r="102" spans="1:9" ht="16.5" thickBot="1" x14ac:dyDescent="0.3">
      <c r="A102" s="8" t="s">
        <v>40</v>
      </c>
      <c r="B102" s="9" t="s">
        <v>26</v>
      </c>
      <c r="C102" s="26">
        <v>4.4045110000000003</v>
      </c>
      <c r="D102" s="24">
        <v>5000</v>
      </c>
      <c r="E102" s="25">
        <f>C102*D102</f>
        <v>22022.555</v>
      </c>
      <c r="F102" s="21"/>
      <c r="G102" s="35"/>
      <c r="H102" s="34"/>
      <c r="I102" s="34"/>
    </row>
    <row r="103" spans="1:9" ht="16.5" thickBot="1" x14ac:dyDescent="0.3">
      <c r="A103" s="8" t="s">
        <v>40</v>
      </c>
      <c r="B103" s="9" t="s">
        <v>28</v>
      </c>
      <c r="C103" s="10">
        <v>4.7851900000000001</v>
      </c>
      <c r="D103" s="24">
        <v>0</v>
      </c>
      <c r="E103" s="25">
        <f t="shared" si="8"/>
        <v>0</v>
      </c>
      <c r="F103" s="21"/>
      <c r="G103" s="35"/>
      <c r="H103" s="34"/>
      <c r="I103" s="34"/>
    </row>
    <row r="104" spans="1:9" ht="16.5" thickBot="1" x14ac:dyDescent="0.3">
      <c r="A104" s="8" t="s">
        <v>40</v>
      </c>
      <c r="B104" s="9" t="s">
        <v>29</v>
      </c>
      <c r="C104" s="10">
        <v>19.383641999999998</v>
      </c>
      <c r="D104" s="24">
        <v>0</v>
      </c>
      <c r="E104" s="25">
        <f t="shared" si="8"/>
        <v>0</v>
      </c>
      <c r="F104" s="21"/>
      <c r="G104" s="35"/>
      <c r="H104" s="34"/>
      <c r="I104" s="34"/>
    </row>
    <row r="105" spans="1:9" ht="16.5" thickBot="1" x14ac:dyDescent="0.3">
      <c r="A105" s="8" t="s">
        <v>40</v>
      </c>
      <c r="B105" s="9" t="s">
        <v>30</v>
      </c>
      <c r="C105" s="10">
        <v>24.577708000000001</v>
      </c>
      <c r="D105" s="24">
        <v>0</v>
      </c>
      <c r="E105" s="25">
        <f t="shared" si="8"/>
        <v>0</v>
      </c>
      <c r="F105" s="21"/>
      <c r="G105" s="35"/>
      <c r="H105" s="34"/>
      <c r="I105" s="34"/>
    </row>
    <row r="106" spans="1:9" ht="16.5" thickBot="1" x14ac:dyDescent="0.3">
      <c r="A106" s="8" t="s">
        <v>40</v>
      </c>
      <c r="B106" s="9" t="s">
        <v>31</v>
      </c>
      <c r="C106" s="10">
        <v>0.136935</v>
      </c>
      <c r="D106" s="24">
        <v>0</v>
      </c>
      <c r="E106" s="25">
        <f t="shared" si="8"/>
        <v>0</v>
      </c>
      <c r="F106" s="21"/>
      <c r="G106" s="36" t="s">
        <v>35</v>
      </c>
      <c r="H106" s="34"/>
      <c r="I106" s="34"/>
    </row>
    <row r="107" spans="1:9" ht="16.5" thickBot="1" x14ac:dyDescent="0.3">
      <c r="A107" s="8" t="s">
        <v>41</v>
      </c>
      <c r="B107" s="9" t="s">
        <v>9</v>
      </c>
      <c r="C107" s="10">
        <v>1.7822119000000001</v>
      </c>
      <c r="D107" s="11">
        <v>17000</v>
      </c>
      <c r="E107" s="12">
        <f>C107*D107</f>
        <v>30297.602300000002</v>
      </c>
      <c r="F107" s="13">
        <f>SUM(E107:E121)</f>
        <v>440491.83029999997</v>
      </c>
      <c r="G107" s="20">
        <f>F107*1.25</f>
        <v>550614.78787499992</v>
      </c>
      <c r="H107" s="34"/>
      <c r="I107" s="34"/>
    </row>
    <row r="108" spans="1:9" ht="16.5" thickBot="1" x14ac:dyDescent="0.3">
      <c r="A108" s="8" t="s">
        <v>41</v>
      </c>
      <c r="B108" s="9" t="s">
        <v>10</v>
      </c>
      <c r="C108" s="10">
        <v>0.32094400000000001</v>
      </c>
      <c r="D108" s="19">
        <v>0</v>
      </c>
      <c r="E108" s="20">
        <v>0</v>
      </c>
      <c r="F108" s="21"/>
      <c r="G108" s="34"/>
      <c r="H108" s="34"/>
      <c r="I108" s="34"/>
    </row>
    <row r="109" spans="1:9" ht="16.5" thickBot="1" x14ac:dyDescent="0.3">
      <c r="A109" s="8" t="s">
        <v>41</v>
      </c>
      <c r="B109" s="9" t="s">
        <v>13</v>
      </c>
      <c r="C109" s="10">
        <v>25.103073999999999</v>
      </c>
      <c r="D109" s="24">
        <v>7000</v>
      </c>
      <c r="E109" s="25">
        <f>C109*D109</f>
        <v>175721.51799999998</v>
      </c>
      <c r="F109" s="21"/>
      <c r="G109" s="34"/>
      <c r="H109" s="34"/>
      <c r="I109" s="34"/>
    </row>
    <row r="110" spans="1:9" ht="16.5" thickBot="1" x14ac:dyDescent="0.3">
      <c r="A110" s="8" t="s">
        <v>41</v>
      </c>
      <c r="B110" s="9" t="s">
        <v>15</v>
      </c>
      <c r="C110" s="10">
        <v>15.854884</v>
      </c>
      <c r="D110" s="24">
        <v>0</v>
      </c>
      <c r="E110" s="25">
        <f>C110*D110</f>
        <v>0</v>
      </c>
      <c r="F110" s="21"/>
      <c r="G110" s="34"/>
      <c r="H110" s="34"/>
      <c r="I110" s="34"/>
    </row>
    <row r="111" spans="1:9" ht="16.5" thickBot="1" x14ac:dyDescent="0.3">
      <c r="A111" s="8" t="s">
        <v>41</v>
      </c>
      <c r="B111" s="9" t="s">
        <v>16</v>
      </c>
      <c r="C111" s="10">
        <v>3.3098120999999998</v>
      </c>
      <c r="D111" s="24">
        <v>0</v>
      </c>
      <c r="E111" s="25">
        <f t="shared" ref="E111:E121" si="9">C111*D111</f>
        <v>0</v>
      </c>
      <c r="F111" s="21"/>
      <c r="G111" s="34"/>
      <c r="H111" s="34"/>
      <c r="I111" s="34"/>
    </row>
    <row r="112" spans="1:9" ht="16.5" thickBot="1" x14ac:dyDescent="0.3">
      <c r="A112" s="8" t="s">
        <v>41</v>
      </c>
      <c r="B112" s="9" t="s">
        <v>17</v>
      </c>
      <c r="C112" s="10">
        <v>10.33963</v>
      </c>
      <c r="D112" s="24">
        <v>10000</v>
      </c>
      <c r="E112" s="25">
        <f>C112*D112</f>
        <v>103396.3</v>
      </c>
      <c r="F112" s="21"/>
      <c r="G112" s="34"/>
      <c r="H112" s="34"/>
      <c r="I112" s="34"/>
    </row>
    <row r="113" spans="1:9" ht="16.5" thickBot="1" x14ac:dyDescent="0.3">
      <c r="A113" s="8" t="s">
        <v>41</v>
      </c>
      <c r="B113" s="9" t="s">
        <v>19</v>
      </c>
      <c r="C113" s="10">
        <v>6.7026339999999998</v>
      </c>
      <c r="D113" s="24">
        <v>10000</v>
      </c>
      <c r="E113" s="25">
        <f>C113*D113</f>
        <v>67026.34</v>
      </c>
      <c r="F113" s="21"/>
      <c r="G113" s="34"/>
      <c r="H113" s="34"/>
      <c r="I113" s="34"/>
    </row>
    <row r="114" spans="1:9" ht="16.5" thickBot="1" x14ac:dyDescent="0.3">
      <c r="A114" s="8" t="s">
        <v>41</v>
      </c>
      <c r="B114" s="9" t="s">
        <v>21</v>
      </c>
      <c r="C114" s="10">
        <v>0</v>
      </c>
      <c r="D114" s="24">
        <v>10000</v>
      </c>
      <c r="E114" s="25">
        <f>C114*D114</f>
        <v>0</v>
      </c>
      <c r="F114" s="21"/>
      <c r="G114" s="34"/>
      <c r="H114" s="34"/>
      <c r="I114" s="34"/>
    </row>
    <row r="115" spans="1:9" ht="16.5" thickBot="1" x14ac:dyDescent="0.3">
      <c r="A115" s="8" t="s">
        <v>41</v>
      </c>
      <c r="B115" s="9" t="s">
        <v>23</v>
      </c>
      <c r="C115" s="10">
        <v>3.7028240000000001</v>
      </c>
      <c r="D115" s="24">
        <v>0</v>
      </c>
      <c r="E115" s="25">
        <f t="shared" si="9"/>
        <v>0</v>
      </c>
      <c r="F115" s="21"/>
      <c r="G115" s="34"/>
      <c r="H115" s="34"/>
      <c r="I115" s="34"/>
    </row>
    <row r="116" spans="1:9" ht="16.5" thickBot="1" x14ac:dyDescent="0.3">
      <c r="A116" s="8" t="s">
        <v>41</v>
      </c>
      <c r="B116" s="9" t="s">
        <v>25</v>
      </c>
      <c r="C116" s="10">
        <v>1.0318080000000001</v>
      </c>
      <c r="D116" s="24">
        <v>40000</v>
      </c>
      <c r="E116" s="25">
        <f>C116*D116</f>
        <v>41272.32</v>
      </c>
      <c r="F116" s="21"/>
      <c r="G116" s="34"/>
      <c r="H116" s="34"/>
      <c r="I116" s="34"/>
    </row>
    <row r="117" spans="1:9" ht="16.5" thickBot="1" x14ac:dyDescent="0.3">
      <c r="A117" s="8" t="s">
        <v>41</v>
      </c>
      <c r="B117" s="9" t="s">
        <v>26</v>
      </c>
      <c r="C117" s="26">
        <v>4.5555500000000002</v>
      </c>
      <c r="D117" s="24">
        <v>5000</v>
      </c>
      <c r="E117" s="25">
        <f>C117*D117</f>
        <v>22777.75</v>
      </c>
      <c r="F117" s="21"/>
      <c r="G117" s="34"/>
      <c r="H117" s="34"/>
      <c r="I117" s="34"/>
    </row>
    <row r="118" spans="1:9" ht="16.5" thickBot="1" x14ac:dyDescent="0.3">
      <c r="A118" s="8" t="s">
        <v>41</v>
      </c>
      <c r="B118" s="9" t="s">
        <v>28</v>
      </c>
      <c r="C118" s="10">
        <v>5.0304919999999997</v>
      </c>
      <c r="D118" s="24">
        <v>0</v>
      </c>
      <c r="E118" s="25">
        <f t="shared" si="9"/>
        <v>0</v>
      </c>
      <c r="F118" s="21"/>
      <c r="G118" s="34"/>
      <c r="H118" s="34"/>
      <c r="I118" s="34"/>
    </row>
    <row r="119" spans="1:9" ht="16.5" thickBot="1" x14ac:dyDescent="0.3">
      <c r="A119" s="8" t="s">
        <v>41</v>
      </c>
      <c r="B119" s="9" t="s">
        <v>29</v>
      </c>
      <c r="C119" s="10">
        <v>20.335913999999999</v>
      </c>
      <c r="D119" s="24">
        <v>0</v>
      </c>
      <c r="E119" s="25">
        <f t="shared" si="9"/>
        <v>0</v>
      </c>
      <c r="F119" s="21"/>
      <c r="G119" s="34"/>
      <c r="H119" s="34"/>
      <c r="I119" s="34"/>
    </row>
    <row r="120" spans="1:9" ht="16.5" thickBot="1" x14ac:dyDescent="0.3">
      <c r="A120" s="8" t="s">
        <v>41</v>
      </c>
      <c r="B120" s="9" t="s">
        <v>30</v>
      </c>
      <c r="C120" s="10">
        <v>27.223234000000001</v>
      </c>
      <c r="D120" s="24">
        <v>0</v>
      </c>
      <c r="E120" s="25">
        <f t="shared" si="9"/>
        <v>0</v>
      </c>
      <c r="F120" s="21"/>
      <c r="G120" s="34"/>
      <c r="H120" s="34"/>
      <c r="I120" s="34"/>
    </row>
    <row r="121" spans="1:9" ht="16.5" thickBot="1" x14ac:dyDescent="0.3">
      <c r="A121" s="8" t="s">
        <v>41</v>
      </c>
      <c r="B121" s="9" t="s">
        <v>31</v>
      </c>
      <c r="C121" s="10">
        <v>0.106978</v>
      </c>
      <c r="D121" s="24">
        <v>0</v>
      </c>
      <c r="E121" s="25">
        <f t="shared" si="9"/>
        <v>0</v>
      </c>
      <c r="F121" s="21"/>
      <c r="G121" s="36" t="s">
        <v>35</v>
      </c>
      <c r="H121" s="34"/>
      <c r="I121" s="34"/>
    </row>
    <row r="122" spans="1:9" ht="16.5" thickBot="1" x14ac:dyDescent="0.3">
      <c r="A122" s="8" t="s">
        <v>42</v>
      </c>
      <c r="B122" s="9" t="s">
        <v>9</v>
      </c>
      <c r="C122" s="10">
        <v>1.6643893999999999</v>
      </c>
      <c r="D122" s="11">
        <v>17000</v>
      </c>
      <c r="E122" s="12">
        <f>C122*D122</f>
        <v>28294.619799999997</v>
      </c>
      <c r="F122" s="13">
        <f>SUM(E122:E136)</f>
        <v>411532.90779999999</v>
      </c>
      <c r="G122" s="20">
        <f>F122*1.25</f>
        <v>514416.13474999997</v>
      </c>
      <c r="H122" s="34"/>
      <c r="I122" s="34"/>
    </row>
    <row r="123" spans="1:9" ht="16.5" thickBot="1" x14ac:dyDescent="0.3">
      <c r="A123" s="8" t="s">
        <v>42</v>
      </c>
      <c r="B123" s="9" t="s">
        <v>10</v>
      </c>
      <c r="C123" s="10">
        <v>0.299124</v>
      </c>
      <c r="D123" s="19">
        <v>0</v>
      </c>
      <c r="E123" s="20" t="s">
        <v>11</v>
      </c>
      <c r="F123" s="21"/>
      <c r="G123" s="34"/>
      <c r="H123" s="34"/>
      <c r="I123" s="34"/>
    </row>
    <row r="124" spans="1:9" ht="16.5" thickBot="1" x14ac:dyDescent="0.3">
      <c r="A124" s="8" t="s">
        <v>42</v>
      </c>
      <c r="B124" s="9" t="s">
        <v>13</v>
      </c>
      <c r="C124" s="10">
        <v>23.517204</v>
      </c>
      <c r="D124" s="24">
        <v>7000</v>
      </c>
      <c r="E124" s="25">
        <f>C124*D124</f>
        <v>164620.42799999999</v>
      </c>
      <c r="F124" s="21"/>
      <c r="G124" s="34"/>
      <c r="H124" s="34"/>
      <c r="I124" s="34"/>
    </row>
    <row r="125" spans="1:9" ht="16.5" thickBot="1" x14ac:dyDescent="0.3">
      <c r="A125" s="8" t="s">
        <v>42</v>
      </c>
      <c r="B125" s="9" t="s">
        <v>15</v>
      </c>
      <c r="C125" s="10">
        <v>14.782164</v>
      </c>
      <c r="D125" s="24">
        <v>0</v>
      </c>
      <c r="E125" s="25">
        <f>C125*D125</f>
        <v>0</v>
      </c>
      <c r="F125" s="21"/>
      <c r="G125" s="34"/>
      <c r="H125" s="34"/>
      <c r="I125" s="34"/>
    </row>
    <row r="126" spans="1:9" ht="16.5" thickBot="1" x14ac:dyDescent="0.3">
      <c r="A126" s="8" t="s">
        <v>42</v>
      </c>
      <c r="B126" s="9" t="s">
        <v>16</v>
      </c>
      <c r="C126" s="10">
        <v>3.0910046000000002</v>
      </c>
      <c r="D126" s="24">
        <v>0</v>
      </c>
      <c r="E126" s="25">
        <f t="shared" ref="E126:E136" si="10">C126*D126</f>
        <v>0</v>
      </c>
      <c r="F126" s="21"/>
      <c r="G126" s="34"/>
      <c r="H126" s="34"/>
      <c r="I126" s="34"/>
    </row>
    <row r="127" spans="1:9" ht="16.5" thickBot="1" x14ac:dyDescent="0.3">
      <c r="A127" s="8" t="s">
        <v>42</v>
      </c>
      <c r="B127" s="9" t="s">
        <v>17</v>
      </c>
      <c r="C127" s="10">
        <v>9.6499799999999993</v>
      </c>
      <c r="D127" s="24">
        <v>10000</v>
      </c>
      <c r="E127" s="25">
        <f>C127*D127</f>
        <v>96499.799999999988</v>
      </c>
      <c r="F127" s="21"/>
      <c r="G127" s="34"/>
      <c r="H127" s="34"/>
      <c r="I127" s="34"/>
    </row>
    <row r="128" spans="1:9" ht="16.5" thickBot="1" x14ac:dyDescent="0.3">
      <c r="A128" s="8" t="s">
        <v>42</v>
      </c>
      <c r="B128" s="9" t="s">
        <v>19</v>
      </c>
      <c r="C128" s="10">
        <v>6.2499840000000004</v>
      </c>
      <c r="D128" s="24">
        <v>10000</v>
      </c>
      <c r="E128" s="25">
        <f>C128*D128</f>
        <v>62499.840000000004</v>
      </c>
      <c r="F128" s="21"/>
      <c r="G128" s="34"/>
      <c r="H128" s="34"/>
      <c r="I128" s="34"/>
    </row>
    <row r="129" spans="1:9" ht="16.5" thickBot="1" x14ac:dyDescent="0.3">
      <c r="A129" s="8" t="s">
        <v>42</v>
      </c>
      <c r="B129" s="9" t="s">
        <v>21</v>
      </c>
      <c r="C129" s="10">
        <v>0</v>
      </c>
      <c r="D129" s="24">
        <v>10000</v>
      </c>
      <c r="E129" s="25">
        <f>C129*D129</f>
        <v>0</v>
      </c>
      <c r="F129" s="21"/>
      <c r="G129" s="34"/>
      <c r="H129" s="34"/>
      <c r="I129" s="34"/>
    </row>
    <row r="130" spans="1:9" ht="16.5" thickBot="1" x14ac:dyDescent="0.3">
      <c r="A130" s="8" t="s">
        <v>42</v>
      </c>
      <c r="B130" s="9" t="s">
        <v>23</v>
      </c>
      <c r="C130" s="10">
        <v>3.4598040000000001</v>
      </c>
      <c r="D130" s="24">
        <v>0</v>
      </c>
      <c r="E130" s="25">
        <f t="shared" si="10"/>
        <v>0</v>
      </c>
      <c r="F130" s="21"/>
      <c r="G130" s="34"/>
      <c r="H130" s="35"/>
      <c r="I130" s="35"/>
    </row>
    <row r="131" spans="1:9" ht="16.5" thickBot="1" x14ac:dyDescent="0.3">
      <c r="A131" s="8" t="s">
        <v>42</v>
      </c>
      <c r="B131" s="9" t="s">
        <v>25</v>
      </c>
      <c r="C131" s="10">
        <v>0.95842799999999995</v>
      </c>
      <c r="D131" s="24">
        <v>40000</v>
      </c>
      <c r="E131" s="25">
        <f>C131*D131</f>
        <v>38337.119999999995</v>
      </c>
      <c r="F131" s="21"/>
      <c r="G131" s="34"/>
      <c r="H131" s="35"/>
      <c r="I131" s="35"/>
    </row>
    <row r="132" spans="1:9" ht="16.5" thickBot="1" x14ac:dyDescent="0.3">
      <c r="A132" s="8" t="s">
        <v>42</v>
      </c>
      <c r="B132" s="9" t="s">
        <v>26</v>
      </c>
      <c r="C132" s="26">
        <v>4.2562199999999999</v>
      </c>
      <c r="D132" s="24">
        <v>5000</v>
      </c>
      <c r="E132" s="25">
        <f>C132*D132</f>
        <v>21281.1</v>
      </c>
      <c r="F132" s="21"/>
      <c r="G132" s="34"/>
      <c r="H132" s="35"/>
      <c r="I132" s="35"/>
    </row>
    <row r="133" spans="1:9" ht="16.5" thickBot="1" x14ac:dyDescent="0.3">
      <c r="A133" s="8" t="s">
        <v>42</v>
      </c>
      <c r="B133" s="9" t="s">
        <v>28</v>
      </c>
      <c r="C133" s="10">
        <v>4.7073720000000003</v>
      </c>
      <c r="D133" s="24">
        <v>0</v>
      </c>
      <c r="E133" s="25">
        <f t="shared" si="10"/>
        <v>0</v>
      </c>
      <c r="F133" s="21"/>
      <c r="G133" s="34"/>
      <c r="H133" s="35"/>
      <c r="I133" s="35"/>
    </row>
    <row r="134" spans="1:9" ht="16.5" thickBot="1" x14ac:dyDescent="0.3">
      <c r="A134" s="8" t="s">
        <v>42</v>
      </c>
      <c r="B134" s="9" t="s">
        <v>29</v>
      </c>
      <c r="C134" s="10">
        <v>19.075944</v>
      </c>
      <c r="D134" s="24">
        <v>0</v>
      </c>
      <c r="E134" s="25">
        <f t="shared" si="10"/>
        <v>0</v>
      </c>
      <c r="F134" s="21"/>
      <c r="G134" s="34"/>
      <c r="H134" s="35"/>
      <c r="I134" s="35"/>
    </row>
    <row r="135" spans="1:9" ht="16.5" thickBot="1" x14ac:dyDescent="0.3">
      <c r="A135" s="8" t="s">
        <v>42</v>
      </c>
      <c r="B135" s="9" t="s">
        <v>30</v>
      </c>
      <c r="C135" s="10">
        <v>25.308684</v>
      </c>
      <c r="D135" s="24">
        <v>0</v>
      </c>
      <c r="E135" s="25">
        <f t="shared" si="10"/>
        <v>0</v>
      </c>
      <c r="F135" s="21"/>
      <c r="G135" s="34"/>
      <c r="H135" s="35"/>
      <c r="I135" s="35"/>
    </row>
    <row r="136" spans="1:9" ht="16.5" thickBot="1" x14ac:dyDescent="0.3">
      <c r="A136" s="8" t="s">
        <v>42</v>
      </c>
      <c r="B136" s="9" t="s">
        <v>31</v>
      </c>
      <c r="C136" s="10">
        <v>9.9708000000000005E-2</v>
      </c>
      <c r="D136" s="24">
        <v>0</v>
      </c>
      <c r="E136" s="25">
        <f t="shared" si="10"/>
        <v>0</v>
      </c>
      <c r="F136" s="21"/>
      <c r="G136" s="36" t="s">
        <v>35</v>
      </c>
      <c r="H136" s="35"/>
      <c r="I136" s="35"/>
    </row>
    <row r="137" spans="1:9" ht="16.5" thickBot="1" x14ac:dyDescent="0.3">
      <c r="A137" s="8" t="s">
        <v>43</v>
      </c>
      <c r="B137" s="9" t="s">
        <v>9</v>
      </c>
      <c r="C137" s="10">
        <v>1.4756556000000001</v>
      </c>
      <c r="D137" s="11">
        <v>17000</v>
      </c>
      <c r="E137" s="12">
        <f>C137*D137</f>
        <v>25086.145200000003</v>
      </c>
      <c r="F137" s="13">
        <f>SUM(E137:E151)</f>
        <v>414512.4632</v>
      </c>
      <c r="G137" s="20">
        <f>F137*1.25</f>
        <v>518140.57900000003</v>
      </c>
      <c r="H137" s="35"/>
      <c r="I137" s="35"/>
    </row>
    <row r="138" spans="1:9" ht="16.5" thickBot="1" x14ac:dyDescent="0.3">
      <c r="A138" s="8" t="s">
        <v>43</v>
      </c>
      <c r="B138" s="9" t="s">
        <v>10</v>
      </c>
      <c r="C138" s="10">
        <v>0.28310400000000002</v>
      </c>
      <c r="D138" s="19">
        <v>0</v>
      </c>
      <c r="E138" s="20" t="s">
        <v>11</v>
      </c>
      <c r="F138" s="21"/>
      <c r="G138" s="35"/>
      <c r="H138" s="35"/>
      <c r="I138" s="35"/>
    </row>
    <row r="139" spans="1:9" ht="16.5" thickBot="1" x14ac:dyDescent="0.3">
      <c r="A139" s="8" t="s">
        <v>43</v>
      </c>
      <c r="B139" s="9" t="s">
        <v>13</v>
      </c>
      <c r="C139" s="10">
        <v>23.312463999999999</v>
      </c>
      <c r="D139" s="24">
        <v>7000</v>
      </c>
      <c r="E139" s="25">
        <f>C139*D139</f>
        <v>163187.24799999999</v>
      </c>
      <c r="F139" s="21"/>
      <c r="G139" s="35"/>
      <c r="H139" s="35"/>
      <c r="I139" s="35"/>
    </row>
    <row r="140" spans="1:9" ht="16.5" thickBot="1" x14ac:dyDescent="0.3">
      <c r="A140" s="8" t="s">
        <v>43</v>
      </c>
      <c r="B140" s="9" t="s">
        <v>15</v>
      </c>
      <c r="C140" s="10">
        <v>17.109677999999999</v>
      </c>
      <c r="D140" s="24">
        <v>0</v>
      </c>
      <c r="E140" s="25">
        <f>C140*D140</f>
        <v>0</v>
      </c>
      <c r="F140" s="21"/>
      <c r="G140" s="35"/>
      <c r="H140" s="35"/>
      <c r="I140" s="35"/>
    </row>
    <row r="141" spans="1:9" ht="16.5" thickBot="1" x14ac:dyDescent="0.3">
      <c r="A141" s="8" t="s">
        <v>43</v>
      </c>
      <c r="B141" s="9" t="s">
        <v>16</v>
      </c>
      <c r="C141" s="10">
        <v>2.7405004000000002</v>
      </c>
      <c r="D141" s="24">
        <v>0</v>
      </c>
      <c r="E141" s="25">
        <f t="shared" ref="E141:E151" si="11">C141*D141</f>
        <v>0</v>
      </c>
      <c r="F141" s="21"/>
      <c r="G141" s="35"/>
      <c r="H141" s="35"/>
      <c r="I141" s="35"/>
    </row>
    <row r="142" spans="1:9" ht="16.5" thickBot="1" x14ac:dyDescent="0.3">
      <c r="A142" s="8" t="s">
        <v>43</v>
      </c>
      <c r="B142" s="9" t="s">
        <v>17</v>
      </c>
      <c r="C142" s="10">
        <v>10.332926</v>
      </c>
      <c r="D142" s="24">
        <v>10000</v>
      </c>
      <c r="E142" s="25">
        <f>C142*D142</f>
        <v>103329.26000000001</v>
      </c>
      <c r="F142" s="21"/>
      <c r="G142" s="35"/>
      <c r="H142" s="35"/>
      <c r="I142" s="35"/>
    </row>
    <row r="143" spans="1:9" ht="16.5" thickBot="1" x14ac:dyDescent="0.3">
      <c r="A143" s="8" t="s">
        <v>43</v>
      </c>
      <c r="B143" s="9" t="s">
        <v>19</v>
      </c>
      <c r="C143" s="10">
        <v>6.9323819999999996</v>
      </c>
      <c r="D143" s="24">
        <v>10000</v>
      </c>
      <c r="E143" s="25">
        <f>C143*D143</f>
        <v>69323.819999999992</v>
      </c>
      <c r="F143" s="21"/>
      <c r="G143" s="35"/>
      <c r="H143" s="35"/>
      <c r="I143" s="35"/>
    </row>
    <row r="144" spans="1:9" ht="16.5" thickBot="1" x14ac:dyDescent="0.3">
      <c r="A144" s="8" t="s">
        <v>43</v>
      </c>
      <c r="B144" s="9" t="s">
        <v>21</v>
      </c>
      <c r="C144" s="10">
        <v>0</v>
      </c>
      <c r="D144" s="24">
        <v>10000</v>
      </c>
      <c r="E144" s="25">
        <f>C144*D144</f>
        <v>0</v>
      </c>
      <c r="F144" s="21"/>
      <c r="G144" s="35"/>
      <c r="H144" s="34"/>
      <c r="I144" s="34"/>
    </row>
    <row r="145" spans="1:9" ht="16.5" thickBot="1" x14ac:dyDescent="0.3">
      <c r="A145" s="8" t="s">
        <v>43</v>
      </c>
      <c r="B145" s="9" t="s">
        <v>23</v>
      </c>
      <c r="C145" s="10">
        <v>3.8403139999999998</v>
      </c>
      <c r="D145" s="24">
        <v>0</v>
      </c>
      <c r="E145" s="25">
        <f t="shared" si="11"/>
        <v>0</v>
      </c>
      <c r="F145" s="21"/>
      <c r="G145" s="35"/>
      <c r="H145" s="34"/>
      <c r="I145" s="34"/>
    </row>
    <row r="146" spans="1:9" ht="16.5" thickBot="1" x14ac:dyDescent="0.3">
      <c r="A146" s="8" t="s">
        <v>43</v>
      </c>
      <c r="B146" s="9" t="s">
        <v>25</v>
      </c>
      <c r="C146" s="10">
        <v>0.85125600000000001</v>
      </c>
      <c r="D146" s="24">
        <v>40000</v>
      </c>
      <c r="E146" s="25">
        <f>C146*D146</f>
        <v>34050.239999999998</v>
      </c>
      <c r="F146" s="21"/>
      <c r="G146" s="35"/>
      <c r="H146" s="34"/>
      <c r="I146" s="34"/>
    </row>
    <row r="147" spans="1:9" ht="16.5" thickBot="1" x14ac:dyDescent="0.3">
      <c r="A147" s="8" t="s">
        <v>43</v>
      </c>
      <c r="B147" s="9" t="s">
        <v>26</v>
      </c>
      <c r="C147" s="26">
        <v>3.9071500000000001</v>
      </c>
      <c r="D147" s="24">
        <v>5000</v>
      </c>
      <c r="E147" s="25">
        <f>C147*D147</f>
        <v>19535.75</v>
      </c>
      <c r="F147" s="21"/>
      <c r="G147" s="35"/>
      <c r="H147" s="34"/>
      <c r="I147" s="34"/>
    </row>
    <row r="148" spans="1:9" ht="16.5" thickBot="1" x14ac:dyDescent="0.3">
      <c r="A148" s="8" t="s">
        <v>43</v>
      </c>
      <c r="B148" s="9" t="s">
        <v>28</v>
      </c>
      <c r="C148" s="10">
        <v>4.593146</v>
      </c>
      <c r="D148" s="24">
        <v>0</v>
      </c>
      <c r="E148" s="25">
        <f t="shared" si="11"/>
        <v>0</v>
      </c>
      <c r="F148" s="21"/>
      <c r="G148" s="35"/>
      <c r="H148" s="34"/>
      <c r="I148" s="34"/>
    </row>
    <row r="149" spans="1:9" ht="16.5" thickBot="1" x14ac:dyDescent="0.3">
      <c r="A149" s="8" t="s">
        <v>43</v>
      </c>
      <c r="B149" s="9" t="s">
        <v>29</v>
      </c>
      <c r="C149" s="10">
        <v>12.64752</v>
      </c>
      <c r="D149" s="24">
        <v>0</v>
      </c>
      <c r="E149" s="25">
        <f t="shared" si="11"/>
        <v>0</v>
      </c>
      <c r="F149" s="21"/>
      <c r="G149" s="35"/>
      <c r="H149" s="34"/>
      <c r="I149" s="34"/>
    </row>
    <row r="150" spans="1:9" ht="16.5" thickBot="1" x14ac:dyDescent="0.3">
      <c r="A150" s="8" t="s">
        <v>43</v>
      </c>
      <c r="B150" s="9" t="s">
        <v>30</v>
      </c>
      <c r="C150" s="10">
        <v>32.508166000000003</v>
      </c>
      <c r="D150" s="24">
        <v>0</v>
      </c>
      <c r="E150" s="25">
        <f t="shared" si="11"/>
        <v>0</v>
      </c>
      <c r="F150" s="21"/>
      <c r="G150" s="35"/>
      <c r="H150" s="34"/>
      <c r="I150" s="34"/>
    </row>
    <row r="151" spans="1:9" ht="16.5" thickBot="1" x14ac:dyDescent="0.3">
      <c r="A151" s="8" t="s">
        <v>43</v>
      </c>
      <c r="B151" s="9" t="s">
        <v>31</v>
      </c>
      <c r="C151" s="10">
        <v>0.14573800000000001</v>
      </c>
      <c r="D151" s="24">
        <v>0</v>
      </c>
      <c r="E151" s="25">
        <f t="shared" si="11"/>
        <v>0</v>
      </c>
      <c r="F151" s="21"/>
      <c r="G151" s="36" t="s">
        <v>35</v>
      </c>
      <c r="H151" s="34"/>
      <c r="I151" s="34"/>
    </row>
    <row r="152" spans="1:9" ht="16.5" thickBot="1" x14ac:dyDescent="0.3">
      <c r="A152" s="8" t="s">
        <v>44</v>
      </c>
      <c r="B152" s="9" t="s">
        <v>9</v>
      </c>
      <c r="C152" s="10">
        <v>1.9485245</v>
      </c>
      <c r="D152" s="11">
        <v>17000</v>
      </c>
      <c r="E152" s="12">
        <f>C152*D152</f>
        <v>33124.916499999999</v>
      </c>
      <c r="F152" s="13">
        <f>SUM(E152:E166)</f>
        <v>435815.29350000003</v>
      </c>
      <c r="G152" s="20">
        <f>F152*1.25</f>
        <v>544769.11687500007</v>
      </c>
      <c r="H152" s="34"/>
      <c r="I152" s="34"/>
    </row>
    <row r="153" spans="1:9" ht="16.5" thickBot="1" x14ac:dyDescent="0.3">
      <c r="A153" s="8" t="s">
        <v>44</v>
      </c>
      <c r="B153" s="9" t="s">
        <v>10</v>
      </c>
      <c r="C153" s="10">
        <v>0.34957300000000002</v>
      </c>
      <c r="D153" s="19">
        <v>0</v>
      </c>
      <c r="E153" s="20" t="s">
        <v>11</v>
      </c>
      <c r="F153" s="37"/>
      <c r="G153" s="22"/>
      <c r="H153" s="34"/>
      <c r="I153" s="34"/>
    </row>
    <row r="154" spans="1:9" ht="16.5" thickBot="1" x14ac:dyDescent="0.3">
      <c r="A154" s="8" t="s">
        <v>44</v>
      </c>
      <c r="B154" s="9" t="s">
        <v>13</v>
      </c>
      <c r="C154" s="10">
        <v>23.680060999999998</v>
      </c>
      <c r="D154" s="24">
        <v>7000</v>
      </c>
      <c r="E154" s="25">
        <f>C154*D154</f>
        <v>165760.427</v>
      </c>
      <c r="F154" s="1"/>
      <c r="G154" s="22"/>
      <c r="H154" s="34"/>
      <c r="I154" s="34"/>
    </row>
    <row r="155" spans="1:9" ht="16.5" thickBot="1" x14ac:dyDescent="0.3">
      <c r="A155" s="8" t="s">
        <v>44</v>
      </c>
      <c r="B155" s="9" t="s">
        <v>15</v>
      </c>
      <c r="C155" s="10">
        <v>21.168344999999999</v>
      </c>
      <c r="D155" s="24">
        <v>0</v>
      </c>
      <c r="E155" s="25">
        <f>C155*D155</f>
        <v>0</v>
      </c>
      <c r="F155" s="8"/>
      <c r="G155" s="22"/>
      <c r="H155" s="34"/>
      <c r="I155" s="34"/>
    </row>
    <row r="156" spans="1:9" ht="16.5" thickBot="1" x14ac:dyDescent="0.3">
      <c r="A156" s="8" t="s">
        <v>44</v>
      </c>
      <c r="B156" s="9" t="s">
        <v>16</v>
      </c>
      <c r="C156" s="10">
        <v>3.6186855000000002</v>
      </c>
      <c r="D156" s="24">
        <v>0</v>
      </c>
      <c r="E156" s="25">
        <f t="shared" ref="E156:E166" si="12">C156*D156</f>
        <v>0</v>
      </c>
      <c r="F156" s="8"/>
      <c r="G156" s="22"/>
      <c r="H156" s="34"/>
      <c r="I156" s="34"/>
    </row>
    <row r="157" spans="1:9" ht="16.5" thickBot="1" x14ac:dyDescent="0.3">
      <c r="A157" s="8" t="s">
        <v>44</v>
      </c>
      <c r="B157" s="9" t="s">
        <v>17</v>
      </c>
      <c r="C157" s="10">
        <v>10.150446000000001</v>
      </c>
      <c r="D157" s="24">
        <v>10000</v>
      </c>
      <c r="E157" s="25">
        <f>C157*D157</f>
        <v>101504.46</v>
      </c>
      <c r="F157" s="8"/>
      <c r="G157" s="22"/>
      <c r="H157" s="34"/>
      <c r="I157" s="34"/>
    </row>
    <row r="158" spans="1:9" ht="16.5" thickBot="1" x14ac:dyDescent="0.3">
      <c r="A158" s="8" t="s">
        <v>44</v>
      </c>
      <c r="B158" s="9" t="s">
        <v>19</v>
      </c>
      <c r="C158" s="10">
        <v>6.5511840000000001</v>
      </c>
      <c r="D158" s="24">
        <v>10000</v>
      </c>
      <c r="E158" s="25">
        <f>C158*D158</f>
        <v>65511.840000000004</v>
      </c>
      <c r="F158" s="8"/>
      <c r="G158" s="22"/>
      <c r="H158" s="34"/>
      <c r="I158" s="34"/>
    </row>
    <row r="159" spans="1:9" ht="16.5" thickBot="1" x14ac:dyDescent="0.3">
      <c r="A159" s="8" t="s">
        <v>44</v>
      </c>
      <c r="B159" s="9" t="s">
        <v>21</v>
      </c>
      <c r="C159" s="10">
        <v>0</v>
      </c>
      <c r="D159" s="24">
        <v>10000</v>
      </c>
      <c r="E159" s="25">
        <f>C159*D159</f>
        <v>0</v>
      </c>
      <c r="F159" s="8"/>
      <c r="G159" s="22"/>
      <c r="H159" s="34"/>
      <c r="I159" s="34"/>
    </row>
    <row r="160" spans="1:9" ht="16.5" thickBot="1" x14ac:dyDescent="0.3">
      <c r="A160" s="8" t="s">
        <v>44</v>
      </c>
      <c r="B160" s="9" t="s">
        <v>23</v>
      </c>
      <c r="C160" s="10">
        <v>4.4278779999999998</v>
      </c>
      <c r="D160" s="24">
        <v>0</v>
      </c>
      <c r="E160" s="25">
        <f t="shared" si="12"/>
        <v>0</v>
      </c>
      <c r="F160" s="8"/>
      <c r="G160" s="22"/>
      <c r="H160" s="34"/>
      <c r="I160" s="34"/>
    </row>
    <row r="161" spans="1:9" ht="16.5" thickBot="1" x14ac:dyDescent="0.3">
      <c r="A161" s="8" t="s">
        <v>44</v>
      </c>
      <c r="B161" s="9" t="s">
        <v>25</v>
      </c>
      <c r="C161" s="10">
        <v>1.204067</v>
      </c>
      <c r="D161" s="24">
        <v>40000</v>
      </c>
      <c r="E161" s="25">
        <f>C161*D161</f>
        <v>48162.68</v>
      </c>
      <c r="F161" s="8"/>
      <c r="G161" s="22"/>
      <c r="H161" s="34"/>
      <c r="I161" s="34"/>
    </row>
    <row r="162" spans="1:9" ht="16.5" thickBot="1" x14ac:dyDescent="0.3">
      <c r="A162" s="8" t="s">
        <v>44</v>
      </c>
      <c r="B162" s="9" t="s">
        <v>26</v>
      </c>
      <c r="C162" s="26">
        <v>4.3501940000000001</v>
      </c>
      <c r="D162" s="24">
        <v>5000</v>
      </c>
      <c r="E162" s="25">
        <f>C162*D162</f>
        <v>21750.97</v>
      </c>
      <c r="F162" s="8"/>
      <c r="G162" s="22"/>
      <c r="H162" s="34"/>
      <c r="I162" s="34"/>
    </row>
    <row r="163" spans="1:9" ht="16.5" thickBot="1" x14ac:dyDescent="0.3">
      <c r="A163" s="8" t="s">
        <v>44</v>
      </c>
      <c r="B163" s="9" t="s">
        <v>28</v>
      </c>
      <c r="C163" s="10">
        <v>4.6091340000000001</v>
      </c>
      <c r="D163" s="24">
        <v>0</v>
      </c>
      <c r="E163" s="25">
        <f t="shared" si="12"/>
        <v>0</v>
      </c>
      <c r="F163" s="8"/>
      <c r="G163" s="22"/>
      <c r="H163" s="34"/>
      <c r="I163" s="34"/>
    </row>
    <row r="164" spans="1:9" ht="16.5" thickBot="1" x14ac:dyDescent="0.3">
      <c r="A164" s="8" t="s">
        <v>44</v>
      </c>
      <c r="B164" s="9" t="s">
        <v>29</v>
      </c>
      <c r="C164" s="10">
        <v>19.67944</v>
      </c>
      <c r="D164" s="24">
        <v>0</v>
      </c>
      <c r="E164" s="25">
        <f t="shared" si="12"/>
        <v>0</v>
      </c>
      <c r="F164" s="8"/>
      <c r="G164" s="22"/>
      <c r="H164" s="34"/>
      <c r="I164" s="34"/>
    </row>
    <row r="165" spans="1:9" ht="16.5" thickBot="1" x14ac:dyDescent="0.3">
      <c r="A165" s="8" t="s">
        <v>44</v>
      </c>
      <c r="B165" s="9" t="s">
        <v>30</v>
      </c>
      <c r="C165" s="10">
        <v>27.590059</v>
      </c>
      <c r="D165" s="24">
        <v>0</v>
      </c>
      <c r="E165" s="25">
        <f t="shared" si="12"/>
        <v>0</v>
      </c>
      <c r="F165" s="8"/>
      <c r="G165" s="22"/>
      <c r="H165" s="34"/>
      <c r="I165" s="34"/>
    </row>
    <row r="166" spans="1:9" ht="16.5" thickBot="1" x14ac:dyDescent="0.3">
      <c r="A166" s="8" t="s">
        <v>44</v>
      </c>
      <c r="B166" s="9" t="s">
        <v>31</v>
      </c>
      <c r="C166" s="10">
        <v>0.14241899999999999</v>
      </c>
      <c r="D166" s="24">
        <v>0</v>
      </c>
      <c r="E166" s="25">
        <f t="shared" si="12"/>
        <v>0</v>
      </c>
      <c r="F166" s="8"/>
      <c r="G166" s="36" t="s">
        <v>35</v>
      </c>
      <c r="H166" s="34"/>
      <c r="I166" s="34"/>
    </row>
    <row r="167" spans="1:9" ht="16.5" thickBot="1" x14ac:dyDescent="0.3">
      <c r="A167" s="8" t="s">
        <v>45</v>
      </c>
      <c r="B167" s="9" t="s">
        <v>9</v>
      </c>
      <c r="C167" s="10">
        <v>3.7492621499999998</v>
      </c>
      <c r="D167" s="11">
        <v>17000</v>
      </c>
      <c r="E167" s="12">
        <f>C167*D167</f>
        <v>63737.456549999995</v>
      </c>
      <c r="F167" s="13">
        <f>SUM(E167:E181)</f>
        <v>505001.19055</v>
      </c>
      <c r="G167" s="13">
        <f>F167*1.25</f>
        <v>631251.48818750004</v>
      </c>
      <c r="H167" s="34"/>
      <c r="I167" s="34"/>
    </row>
    <row r="168" spans="1:9" ht="16.5" thickBot="1" x14ac:dyDescent="0.3">
      <c r="A168" s="8" t="s">
        <v>45</v>
      </c>
      <c r="B168" s="9" t="s">
        <v>10</v>
      </c>
      <c r="C168" s="10">
        <v>0.40958499999999998</v>
      </c>
      <c r="D168" s="19">
        <v>0</v>
      </c>
      <c r="E168" s="20" t="s">
        <v>11</v>
      </c>
      <c r="F168" s="21"/>
      <c r="G168" s="34"/>
      <c r="H168" s="34"/>
      <c r="I168" s="34"/>
    </row>
    <row r="169" spans="1:9" ht="16.5" thickBot="1" x14ac:dyDescent="0.3">
      <c r="A169" s="8" t="s">
        <v>45</v>
      </c>
      <c r="B169" s="9" t="s">
        <v>13</v>
      </c>
      <c r="C169" s="10">
        <v>29.028182000000001</v>
      </c>
      <c r="D169" s="24">
        <v>7000</v>
      </c>
      <c r="E169" s="25">
        <f>C169*D169</f>
        <v>203197.274</v>
      </c>
      <c r="F169" s="21"/>
      <c r="G169" s="34"/>
      <c r="H169" s="34"/>
      <c r="I169" s="34"/>
    </row>
    <row r="170" spans="1:9" ht="16.5" thickBot="1" x14ac:dyDescent="0.3">
      <c r="A170" s="8" t="s">
        <v>45</v>
      </c>
      <c r="B170" s="9" t="s">
        <v>15</v>
      </c>
      <c r="C170" s="10">
        <v>20.802071999999999</v>
      </c>
      <c r="D170" s="24">
        <v>0</v>
      </c>
      <c r="E170" s="25">
        <f>C170*D170</f>
        <v>0</v>
      </c>
      <c r="F170" s="21"/>
      <c r="G170" s="34"/>
      <c r="H170" s="34"/>
      <c r="I170" s="34"/>
    </row>
    <row r="171" spans="1:9" ht="16.5" thickBot="1" x14ac:dyDescent="0.3">
      <c r="A171" s="8" t="s">
        <v>45</v>
      </c>
      <c r="B171" s="9" t="s">
        <v>16</v>
      </c>
      <c r="C171" s="10">
        <v>6.96291685</v>
      </c>
      <c r="D171" s="24">
        <v>0</v>
      </c>
      <c r="E171" s="25">
        <f t="shared" ref="E171:E181" si="13">C171*D171</f>
        <v>0</v>
      </c>
      <c r="F171" s="21"/>
      <c r="G171" s="34"/>
      <c r="H171" s="34"/>
      <c r="I171" s="34"/>
    </row>
    <row r="172" spans="1:9" ht="16.5" thickBot="1" x14ac:dyDescent="0.3">
      <c r="A172" s="8" t="s">
        <v>45</v>
      </c>
      <c r="B172" s="9" t="s">
        <v>17</v>
      </c>
      <c r="C172" s="10">
        <v>9.9343500000000002</v>
      </c>
      <c r="D172" s="24">
        <v>10000</v>
      </c>
      <c r="E172" s="25">
        <f>C172*D172</f>
        <v>99343.5</v>
      </c>
      <c r="F172" s="21"/>
      <c r="G172" s="34"/>
      <c r="H172" s="34"/>
      <c r="I172" s="34"/>
    </row>
    <row r="173" spans="1:9" ht="16.5" thickBot="1" x14ac:dyDescent="0.3">
      <c r="A173" s="8" t="s">
        <v>45</v>
      </c>
      <c r="B173" s="9" t="s">
        <v>19</v>
      </c>
      <c r="C173" s="10">
        <v>5.8693739999999996</v>
      </c>
      <c r="D173" s="24">
        <v>10000</v>
      </c>
      <c r="E173" s="25">
        <f>C173*D173</f>
        <v>58693.74</v>
      </c>
      <c r="F173" s="21"/>
      <c r="G173" s="34"/>
      <c r="H173" s="34"/>
      <c r="I173" s="34"/>
    </row>
    <row r="174" spans="1:9" ht="16.5" thickBot="1" x14ac:dyDescent="0.3">
      <c r="A174" s="8" t="s">
        <v>45</v>
      </c>
      <c r="B174" s="9" t="s">
        <v>21</v>
      </c>
      <c r="C174" s="10">
        <v>0</v>
      </c>
      <c r="D174" s="24">
        <v>10000</v>
      </c>
      <c r="E174" s="25">
        <f>C174*D174</f>
        <v>0</v>
      </c>
      <c r="F174" s="21"/>
      <c r="G174" s="34"/>
    </row>
    <row r="175" spans="1:9" ht="16.5" thickBot="1" x14ac:dyDescent="0.3">
      <c r="A175" s="8" t="s">
        <v>45</v>
      </c>
      <c r="B175" s="9" t="s">
        <v>23</v>
      </c>
      <c r="C175" s="10">
        <v>3.8359269999999999</v>
      </c>
      <c r="D175" s="24">
        <v>0</v>
      </c>
      <c r="E175" s="25">
        <f t="shared" si="13"/>
        <v>0</v>
      </c>
      <c r="F175" s="21"/>
      <c r="G175" s="34"/>
    </row>
    <row r="176" spans="1:9" ht="16.5" thickBot="1" x14ac:dyDescent="0.3">
      <c r="A176" s="8" t="s">
        <v>45</v>
      </c>
      <c r="B176" s="9" t="s">
        <v>25</v>
      </c>
      <c r="C176" s="10">
        <v>1.416974</v>
      </c>
      <c r="D176" s="24">
        <v>40000</v>
      </c>
      <c r="E176" s="25">
        <f>C176*D176</f>
        <v>56678.96</v>
      </c>
      <c r="F176" s="21"/>
      <c r="G176" s="34"/>
    </row>
    <row r="177" spans="1:7" ht="16.5" thickBot="1" x14ac:dyDescent="0.3">
      <c r="A177" s="8" t="s">
        <v>45</v>
      </c>
      <c r="B177" s="9" t="s">
        <v>26</v>
      </c>
      <c r="C177" s="26">
        <v>4.6700520000000001</v>
      </c>
      <c r="D177" s="24">
        <v>5000</v>
      </c>
      <c r="E177" s="25">
        <f>C177*D177</f>
        <v>23350.260000000002</v>
      </c>
      <c r="F177" s="21"/>
      <c r="G177" s="34"/>
    </row>
    <row r="178" spans="1:7" ht="16.5" thickBot="1" x14ac:dyDescent="0.3">
      <c r="A178" s="8" t="s">
        <v>45</v>
      </c>
      <c r="B178" s="9" t="s">
        <v>28</v>
      </c>
      <c r="C178" s="10">
        <v>4.3993149999999996</v>
      </c>
      <c r="D178" s="24">
        <v>0</v>
      </c>
      <c r="E178" s="25">
        <f t="shared" si="13"/>
        <v>0</v>
      </c>
      <c r="F178" s="21"/>
      <c r="G178" s="34"/>
    </row>
    <row r="179" spans="1:7" ht="16.5" thickBot="1" x14ac:dyDescent="0.3">
      <c r="A179" s="8" t="s">
        <v>45</v>
      </c>
      <c r="B179" s="9" t="s">
        <v>29</v>
      </c>
      <c r="C179" s="10">
        <v>22.816068000000001</v>
      </c>
      <c r="D179" s="24">
        <v>0</v>
      </c>
      <c r="E179" s="25">
        <f t="shared" si="13"/>
        <v>0</v>
      </c>
      <c r="F179" s="21"/>
      <c r="G179" s="34"/>
    </row>
    <row r="180" spans="1:7" ht="16.5" thickBot="1" x14ac:dyDescent="0.3">
      <c r="A180" s="8" t="s">
        <v>45</v>
      </c>
      <c r="B180" s="9" t="s">
        <v>30</v>
      </c>
      <c r="C180" s="10">
        <v>26.510895999999999</v>
      </c>
      <c r="D180" s="24">
        <v>0</v>
      </c>
      <c r="E180" s="25">
        <f t="shared" si="13"/>
        <v>0</v>
      </c>
      <c r="F180" s="21"/>
      <c r="G180" s="34"/>
    </row>
    <row r="181" spans="1:7" ht="16.5" thickBot="1" x14ac:dyDescent="0.3">
      <c r="A181" s="8" t="s">
        <v>45</v>
      </c>
      <c r="B181" s="9" t="s">
        <v>31</v>
      </c>
      <c r="C181" s="10">
        <v>0.20502600000000001</v>
      </c>
      <c r="D181" s="24">
        <v>0</v>
      </c>
      <c r="E181" s="25">
        <f t="shared" si="13"/>
        <v>0</v>
      </c>
      <c r="F181" s="21"/>
      <c r="G181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D804-BADA-4D22-9BCB-0DB2FB4AB433}">
  <dimension ref="A1:Q181"/>
  <sheetViews>
    <sheetView topLeftCell="A3" workbookViewId="0">
      <selection sqref="A1:R1048576"/>
    </sheetView>
  </sheetViews>
  <sheetFormatPr baseColWidth="10" defaultRowHeight="15" x14ac:dyDescent="0.25"/>
  <cols>
    <col min="1" max="1" width="10.42578125" style="39" bestFit="1" customWidth="1"/>
    <col min="2" max="2" width="36.85546875" style="39" bestFit="1" customWidth="1"/>
    <col min="3" max="3" width="29.7109375" style="71" bestFit="1" customWidth="1"/>
    <col min="4" max="4" width="28" style="71" bestFit="1" customWidth="1"/>
    <col min="5" max="5" width="26.5703125" style="39" bestFit="1" customWidth="1"/>
    <col min="6" max="6" width="11.28515625" style="40" bestFit="1" customWidth="1"/>
    <col min="7" max="7" width="17.5703125" customWidth="1"/>
    <col min="8" max="8" width="47.42578125" style="29" bestFit="1" customWidth="1"/>
    <col min="9" max="9" width="12" style="64" bestFit="1" customWidth="1"/>
    <col min="10" max="10" width="29.85546875" style="67" bestFit="1" customWidth="1"/>
    <col min="12" max="12" width="46.42578125" bestFit="1" customWidth="1"/>
    <col min="13" max="13" width="24" customWidth="1"/>
    <col min="14" max="14" width="26.5703125" bestFit="1" customWidth="1"/>
    <col min="15" max="15" width="24.140625" bestFit="1" customWidth="1"/>
    <col min="16" max="16" width="34.140625" bestFit="1" customWidth="1"/>
    <col min="17" max="17" width="31.42578125" bestFit="1" customWidth="1"/>
  </cols>
  <sheetData>
    <row r="1" spans="1:17" x14ac:dyDescent="0.25">
      <c r="A1" s="41" t="s">
        <v>46</v>
      </c>
      <c r="B1" s="41" t="s">
        <v>47</v>
      </c>
      <c r="C1" s="42" t="s">
        <v>48</v>
      </c>
      <c r="D1" s="42" t="s">
        <v>49</v>
      </c>
      <c r="E1" s="41" t="s">
        <v>50</v>
      </c>
      <c r="F1" s="43" t="s">
        <v>51</v>
      </c>
      <c r="H1" s="6" t="s">
        <v>6</v>
      </c>
      <c r="I1" s="44" t="s">
        <v>52</v>
      </c>
      <c r="J1" s="45" t="s">
        <v>53</v>
      </c>
      <c r="L1" s="46" t="s">
        <v>54</v>
      </c>
      <c r="M1" s="46" t="s">
        <v>52</v>
      </c>
      <c r="N1" s="46" t="s">
        <v>55</v>
      </c>
      <c r="O1" s="6" t="s">
        <v>56</v>
      </c>
      <c r="P1" s="45" t="s">
        <v>57</v>
      </c>
      <c r="Q1" s="6" t="s">
        <v>58</v>
      </c>
    </row>
    <row r="2" spans="1:17" ht="15.75" x14ac:dyDescent="0.25">
      <c r="A2" s="39" t="s">
        <v>59</v>
      </c>
      <c r="B2" s="39" t="s">
        <v>60</v>
      </c>
      <c r="C2" s="47">
        <v>44927</v>
      </c>
      <c r="D2" s="47">
        <v>44957</v>
      </c>
      <c r="E2" t="s">
        <v>9</v>
      </c>
      <c r="F2" s="48">
        <v>2.7530111000000002</v>
      </c>
      <c r="G2" s="49">
        <f>+I2/12</f>
        <v>1.8690697833333332</v>
      </c>
      <c r="H2" s="6" t="s">
        <v>9</v>
      </c>
      <c r="I2" s="45">
        <f>+SUM(F2,F17,F32,F47,F62,F77,F92,F107,F122,F137,F152,F167)</f>
        <v>22.428837399999999</v>
      </c>
      <c r="J2" s="45">
        <f>+I2*100/($I$16+$I$17)</f>
        <v>1.5014527726954121</v>
      </c>
      <c r="L2" s="46" t="s">
        <v>61</v>
      </c>
      <c r="M2" s="50">
        <f>+SUM(F2:F16)-O2</f>
        <v>111.91928899999999</v>
      </c>
      <c r="N2" s="51">
        <f>4922461.14+20784000</f>
        <v>25706461.140000001</v>
      </c>
      <c r="O2" s="44">
        <f>+SUM(F15)</f>
        <v>39.620730999999999</v>
      </c>
      <c r="P2" s="45">
        <f t="shared" ref="P2:P11" si="0">+O2*100/(M2+O2)</f>
        <v>26.145391164657362</v>
      </c>
      <c r="Q2" s="52">
        <f t="shared" ref="Q2:Q13" si="1">+M2*100/$M$14</f>
        <v>9.6051643383255403</v>
      </c>
    </row>
    <row r="3" spans="1:17" ht="15.75" x14ac:dyDescent="0.25">
      <c r="A3" s="39" t="s">
        <v>59</v>
      </c>
      <c r="B3" s="39" t="s">
        <v>60</v>
      </c>
      <c r="C3" s="47">
        <v>44927</v>
      </c>
      <c r="D3" s="47">
        <v>44957</v>
      </c>
      <c r="E3" t="s">
        <v>10</v>
      </c>
      <c r="F3" s="48">
        <v>0.34063300000000002</v>
      </c>
      <c r="G3" s="49">
        <f t="shared" ref="G3:G16" si="2">+I3/12</f>
        <v>0.31047449999999993</v>
      </c>
      <c r="H3" s="6" t="s">
        <v>12</v>
      </c>
      <c r="I3" s="45">
        <f>+SUM(F3,F18,F33,F48,F63,F78,F93,F108,F123,F138,F153,F168)</f>
        <v>3.7256939999999994</v>
      </c>
      <c r="J3" s="45">
        <f t="shared" ref="J3:J16" si="3">+I3*100/($I$16+$I$17)</f>
        <v>0.24940898570670722</v>
      </c>
      <c r="L3" s="46" t="s">
        <v>62</v>
      </c>
      <c r="M3" s="50">
        <f>+SUM(F17:F31)-O3</f>
        <v>89.516197999999989</v>
      </c>
      <c r="N3" s="51">
        <f>4922461.14+20784000</f>
        <v>25706461.140000001</v>
      </c>
      <c r="O3" s="44">
        <f>+SUM(F30)</f>
        <v>23.343802</v>
      </c>
      <c r="P3" s="45">
        <f t="shared" si="0"/>
        <v>20.683857877015775</v>
      </c>
      <c r="Q3" s="52">
        <f t="shared" si="1"/>
        <v>7.6824808343098745</v>
      </c>
    </row>
    <row r="4" spans="1:17" ht="15.75" x14ac:dyDescent="0.25">
      <c r="A4" s="39" t="s">
        <v>59</v>
      </c>
      <c r="B4" s="39" t="s">
        <v>60</v>
      </c>
      <c r="C4" s="47">
        <v>44927</v>
      </c>
      <c r="D4" s="47">
        <v>44957</v>
      </c>
      <c r="E4" t="s">
        <v>13</v>
      </c>
      <c r="F4" s="48">
        <v>24.161830999999999</v>
      </c>
      <c r="G4" s="49">
        <f t="shared" si="2"/>
        <v>23.376661249999998</v>
      </c>
      <c r="H4" s="6" t="s">
        <v>14</v>
      </c>
      <c r="I4" s="45">
        <f t="shared" ref="I4:I14" si="4">+SUM(F4,F19,F34,F49,F64,F79,F94,F109,F124,F139,F154,F169)</f>
        <v>280.51993499999998</v>
      </c>
      <c r="J4" s="45">
        <f t="shared" si="3"/>
        <v>18.778834885221773</v>
      </c>
      <c r="L4" s="46" t="s">
        <v>63</v>
      </c>
      <c r="M4" s="50">
        <f>+SUM(F32:F46)-O4</f>
        <v>96.815139999999985</v>
      </c>
      <c r="N4" s="51">
        <f>4922461.14+20784000</f>
        <v>25706461.140000001</v>
      </c>
      <c r="O4" s="44">
        <f>+SUM(F45)</f>
        <v>28.664860000000001</v>
      </c>
      <c r="P4" s="45">
        <f t="shared" si="0"/>
        <v>22.844166401020082</v>
      </c>
      <c r="Q4" s="52">
        <f t="shared" si="1"/>
        <v>8.3088924031495104</v>
      </c>
    </row>
    <row r="5" spans="1:17" ht="15.75" x14ac:dyDescent="0.25">
      <c r="A5" s="39" t="s">
        <v>59</v>
      </c>
      <c r="B5" s="39" t="s">
        <v>60</v>
      </c>
      <c r="C5" s="47">
        <v>44927</v>
      </c>
      <c r="D5" s="47">
        <v>44957</v>
      </c>
      <c r="E5" t="s">
        <v>15</v>
      </c>
      <c r="F5" s="48">
        <v>23.091180999999999</v>
      </c>
      <c r="G5" s="49">
        <f t="shared" si="2"/>
        <v>18.057921083333333</v>
      </c>
      <c r="H5" s="6" t="s">
        <v>15</v>
      </c>
      <c r="I5" s="45">
        <f t="shared" si="4"/>
        <v>216.695053</v>
      </c>
      <c r="J5" s="45">
        <f t="shared" si="3"/>
        <v>14.506208340349792</v>
      </c>
      <c r="L5" s="46" t="s">
        <v>64</v>
      </c>
      <c r="M5" s="50">
        <f>+SUM(F47:F61)-O5</f>
        <v>85.113237999999996</v>
      </c>
      <c r="N5" s="51">
        <f>4922461.14+20784000</f>
        <v>25706461.140000001</v>
      </c>
      <c r="O5" s="44">
        <f>+SUM(F60)</f>
        <v>19.755762000000001</v>
      </c>
      <c r="P5" s="45">
        <f t="shared" si="0"/>
        <v>18.838514718362909</v>
      </c>
      <c r="Q5" s="52">
        <f t="shared" si="1"/>
        <v>7.3046089343635332</v>
      </c>
    </row>
    <row r="6" spans="1:17" ht="15.75" x14ac:dyDescent="0.25">
      <c r="A6" s="39" t="s">
        <v>59</v>
      </c>
      <c r="B6" s="39" t="s">
        <v>60</v>
      </c>
      <c r="C6" s="47">
        <v>44927</v>
      </c>
      <c r="D6" s="47">
        <v>44957</v>
      </c>
      <c r="E6" t="s">
        <v>16</v>
      </c>
      <c r="F6" s="48">
        <v>5.1127349000000004</v>
      </c>
      <c r="G6" s="49">
        <f t="shared" si="2"/>
        <v>3.4711297166666668</v>
      </c>
      <c r="H6" s="6" t="s">
        <v>16</v>
      </c>
      <c r="I6" s="45">
        <f t="shared" si="4"/>
        <v>41.653556600000002</v>
      </c>
      <c r="J6" s="45">
        <f t="shared" si="3"/>
        <v>2.7884123877814235</v>
      </c>
      <c r="L6" s="46" t="s">
        <v>65</v>
      </c>
      <c r="M6" s="50">
        <f>+SUM(F62:F76)-O6</f>
        <v>97.536429999999996</v>
      </c>
      <c r="N6" s="51">
        <f t="shared" ref="N6:N13" si="5">4922461.14+2050000+20784000</f>
        <v>27756461.140000001</v>
      </c>
      <c r="O6" s="44">
        <f>+SUM(F75)</f>
        <v>25.993580000000001</v>
      </c>
      <c r="P6" s="45">
        <f t="shared" si="0"/>
        <v>21.042319999812193</v>
      </c>
      <c r="Q6" s="52">
        <f t="shared" si="1"/>
        <v>8.3707951282962973</v>
      </c>
    </row>
    <row r="7" spans="1:17" ht="15.75" x14ac:dyDescent="0.25">
      <c r="A7" s="39" t="s">
        <v>59</v>
      </c>
      <c r="B7" s="39" t="s">
        <v>60</v>
      </c>
      <c r="C7" s="47">
        <v>44927</v>
      </c>
      <c r="D7" s="47">
        <v>44957</v>
      </c>
      <c r="E7" t="s">
        <v>17</v>
      </c>
      <c r="F7" s="48">
        <v>10.619968999999999</v>
      </c>
      <c r="G7" s="49">
        <f t="shared" si="2"/>
        <v>9.9891258333333326</v>
      </c>
      <c r="H7" s="6" t="s">
        <v>18</v>
      </c>
      <c r="I7" s="45">
        <f t="shared" si="4"/>
        <v>119.86950999999999</v>
      </c>
      <c r="J7" s="45">
        <f t="shared" si="3"/>
        <v>8.0244198547331056</v>
      </c>
      <c r="L7" s="46" t="s">
        <v>66</v>
      </c>
      <c r="M7" s="50">
        <f>+SUM(F77:F91)-O7</f>
        <v>95.697537999999994</v>
      </c>
      <c r="N7" s="51">
        <f t="shared" si="5"/>
        <v>27756461.140000001</v>
      </c>
      <c r="O7" s="44">
        <f>+SUM(F90)</f>
        <v>27.512461999999999</v>
      </c>
      <c r="P7" s="45">
        <f t="shared" si="0"/>
        <v>22.329731352974598</v>
      </c>
      <c r="Q7" s="52">
        <f t="shared" si="1"/>
        <v>8.212977293513303</v>
      </c>
    </row>
    <row r="8" spans="1:17" ht="15.75" x14ac:dyDescent="0.25">
      <c r="A8" s="39" t="s">
        <v>59</v>
      </c>
      <c r="B8" s="39" t="s">
        <v>60</v>
      </c>
      <c r="C8" s="47">
        <v>44927</v>
      </c>
      <c r="D8" s="47">
        <v>44957</v>
      </c>
      <c r="E8" t="s">
        <v>19</v>
      </c>
      <c r="F8" s="48">
        <v>7.1764320000000001</v>
      </c>
      <c r="G8" s="49">
        <f t="shared" si="2"/>
        <v>6.4165718333333333</v>
      </c>
      <c r="H8" s="6" t="s">
        <v>20</v>
      </c>
      <c r="I8" s="45">
        <f t="shared" si="4"/>
        <v>76.998862000000003</v>
      </c>
      <c r="J8" s="45">
        <f t="shared" si="3"/>
        <v>5.1545317656229219</v>
      </c>
      <c r="L8" s="46" t="s">
        <v>67</v>
      </c>
      <c r="M8" s="50">
        <f>+SUM(F92:F106)-O8</f>
        <v>94.462301999999994</v>
      </c>
      <c r="N8" s="51">
        <f t="shared" si="5"/>
        <v>27756461.140000001</v>
      </c>
      <c r="O8" s="44">
        <f>+F105</f>
        <v>24.577708000000001</v>
      </c>
      <c r="P8" s="45">
        <f t="shared" si="0"/>
        <v>20.646594367725612</v>
      </c>
      <c r="Q8" s="52">
        <f t="shared" si="1"/>
        <v>8.1069665702266693</v>
      </c>
    </row>
    <row r="9" spans="1:17" ht="15.75" x14ac:dyDescent="0.25">
      <c r="A9" s="39" t="s">
        <v>59</v>
      </c>
      <c r="B9" s="39" t="s">
        <v>60</v>
      </c>
      <c r="C9" s="47">
        <v>44927</v>
      </c>
      <c r="D9" s="47">
        <v>44957</v>
      </c>
      <c r="E9" t="s">
        <v>21</v>
      </c>
      <c r="F9" s="48">
        <v>0</v>
      </c>
      <c r="G9" s="49">
        <f t="shared" si="2"/>
        <v>0</v>
      </c>
      <c r="H9" s="6" t="s">
        <v>22</v>
      </c>
      <c r="I9" s="45">
        <f t="shared" si="4"/>
        <v>0</v>
      </c>
      <c r="J9" s="45">
        <f t="shared" si="3"/>
        <v>0</v>
      </c>
      <c r="L9" s="46" t="s">
        <v>68</v>
      </c>
      <c r="M9" s="50">
        <f>+SUM(F107:F121)-O9</f>
        <v>98.176755999999997</v>
      </c>
      <c r="N9" s="51">
        <f t="shared" si="5"/>
        <v>27756461.140000001</v>
      </c>
      <c r="O9" s="44">
        <f>+F120</f>
        <v>27.223234000000001</v>
      </c>
      <c r="P9" s="45">
        <f t="shared" si="0"/>
        <v>21.709119753518323</v>
      </c>
      <c r="Q9" s="52">
        <f t="shared" si="1"/>
        <v>8.425749341417708</v>
      </c>
    </row>
    <row r="10" spans="1:17" ht="15.75" x14ac:dyDescent="0.25">
      <c r="A10" s="39" t="s">
        <v>59</v>
      </c>
      <c r="B10" s="39" t="s">
        <v>60</v>
      </c>
      <c r="C10" s="47">
        <v>44927</v>
      </c>
      <c r="D10" s="47">
        <v>44957</v>
      </c>
      <c r="E10" t="s">
        <v>23</v>
      </c>
      <c r="F10" s="48">
        <v>4.5002829999999996</v>
      </c>
      <c r="G10" s="49">
        <f t="shared" si="2"/>
        <v>3.8571154166666664</v>
      </c>
      <c r="H10" s="6" t="s">
        <v>24</v>
      </c>
      <c r="I10" s="45">
        <f t="shared" si="4"/>
        <v>46.285384999999998</v>
      </c>
      <c r="J10" s="45">
        <f t="shared" si="3"/>
        <v>3.0984806926962984</v>
      </c>
      <c r="L10" s="46" t="s">
        <v>69</v>
      </c>
      <c r="M10" s="50">
        <f>+SUM(F122:F136)-O10</f>
        <v>91.811325999999994</v>
      </c>
      <c r="N10" s="51">
        <f t="shared" si="5"/>
        <v>27756461.140000001</v>
      </c>
      <c r="O10" s="44">
        <f>+F135</f>
        <v>25.308684</v>
      </c>
      <c r="P10" s="45">
        <f t="shared" si="0"/>
        <v>21.609188728723641</v>
      </c>
      <c r="Q10" s="52">
        <f t="shared" si="1"/>
        <v>7.8794538656297259</v>
      </c>
    </row>
    <row r="11" spans="1:17" ht="15.75" x14ac:dyDescent="0.25">
      <c r="A11" s="39" t="s">
        <v>59</v>
      </c>
      <c r="B11" s="39" t="s">
        <v>60</v>
      </c>
      <c r="C11" s="47">
        <v>44927</v>
      </c>
      <c r="D11" s="47">
        <v>44957</v>
      </c>
      <c r="E11" t="s">
        <v>25</v>
      </c>
      <c r="F11" s="48">
        <v>1.182687</v>
      </c>
      <c r="G11" s="49">
        <f t="shared" si="2"/>
        <v>1.0232035833333333</v>
      </c>
      <c r="H11" s="6" t="s">
        <v>25</v>
      </c>
      <c r="I11" s="45">
        <f t="shared" si="4"/>
        <v>12.278442999999999</v>
      </c>
      <c r="J11" s="45">
        <f t="shared" si="3"/>
        <v>0.82195532287075102</v>
      </c>
      <c r="L11" s="46" t="s">
        <v>70</v>
      </c>
      <c r="M11" s="50">
        <f>+SUM(F137:F151)-O11</f>
        <v>88.171834000000004</v>
      </c>
      <c r="N11" s="51">
        <f t="shared" si="5"/>
        <v>27756461.140000001</v>
      </c>
      <c r="O11" s="44">
        <f>+F150</f>
        <v>32.508166000000003</v>
      </c>
      <c r="P11" s="45">
        <f t="shared" si="0"/>
        <v>26.937492542260522</v>
      </c>
      <c r="Q11" s="52">
        <f t="shared" si="1"/>
        <v>7.5671045013657965</v>
      </c>
    </row>
    <row r="12" spans="1:17" ht="15.75" x14ac:dyDescent="0.25">
      <c r="A12" s="39" t="s">
        <v>59</v>
      </c>
      <c r="B12" s="39" t="s">
        <v>60</v>
      </c>
      <c r="C12" s="47">
        <v>44927</v>
      </c>
      <c r="D12" s="47">
        <v>44957</v>
      </c>
      <c r="E12" t="s">
        <v>26</v>
      </c>
      <c r="F12" s="53">
        <v>4.8536869999999999</v>
      </c>
      <c r="G12" s="49">
        <f t="shared" si="2"/>
        <v>4.425416666666667</v>
      </c>
      <c r="H12" s="6" t="s">
        <v>27</v>
      </c>
      <c r="I12" s="45">
        <f t="shared" si="4"/>
        <v>53.105000000000004</v>
      </c>
      <c r="J12" s="45">
        <f t="shared" si="3"/>
        <v>3.5550059092224671</v>
      </c>
      <c r="L12" s="46" t="s">
        <v>71</v>
      </c>
      <c r="M12" s="50">
        <f>+SUM(F152:F166)-O12</f>
        <v>101.87995100000001</v>
      </c>
      <c r="N12" s="51">
        <f t="shared" si="5"/>
        <v>27756461.140000001</v>
      </c>
      <c r="O12" s="44">
        <f>+F165</f>
        <v>27.590059</v>
      </c>
      <c r="P12" s="45">
        <f>O12*100/(M12+O12)</f>
        <v>21.309999898818269</v>
      </c>
      <c r="Q12" s="52">
        <f t="shared" si="1"/>
        <v>8.7435658399827183</v>
      </c>
    </row>
    <row r="13" spans="1:17" ht="15.75" x14ac:dyDescent="0.25">
      <c r="A13" s="39" t="s">
        <v>59</v>
      </c>
      <c r="B13" s="39" t="s">
        <v>60</v>
      </c>
      <c r="C13" s="47">
        <v>44927</v>
      </c>
      <c r="D13" s="47">
        <v>44957</v>
      </c>
      <c r="E13" t="s">
        <v>28</v>
      </c>
      <c r="F13" s="48">
        <v>4.9794700000000001</v>
      </c>
      <c r="G13" s="49">
        <f t="shared" si="2"/>
        <v>4.7346101666666662</v>
      </c>
      <c r="H13" s="6" t="s">
        <v>28</v>
      </c>
      <c r="I13" s="45">
        <f t="shared" si="4"/>
        <v>56.815321999999995</v>
      </c>
      <c r="J13" s="45">
        <f t="shared" si="3"/>
        <v>3.8033858477427214</v>
      </c>
      <c r="L13" s="46" t="s">
        <v>72</v>
      </c>
      <c r="M13" s="50">
        <f>+SUM(F167:F181)-O13</f>
        <v>114.09910399999998</v>
      </c>
      <c r="N13" s="51">
        <f t="shared" si="5"/>
        <v>27756461.140000001</v>
      </c>
      <c r="O13" s="44">
        <f>+F180</f>
        <v>26.510895999999999</v>
      </c>
      <c r="P13" s="45">
        <f>+O13*100/(M13+O13)</f>
        <v>18.854203826185906</v>
      </c>
      <c r="Q13" s="52">
        <f t="shared" si="1"/>
        <v>9.7922409494193356</v>
      </c>
    </row>
    <row r="14" spans="1:17" ht="18.75" x14ac:dyDescent="0.3">
      <c r="A14" s="39" t="s">
        <v>59</v>
      </c>
      <c r="B14" s="39" t="s">
        <v>60</v>
      </c>
      <c r="C14" s="47">
        <v>44927</v>
      </c>
      <c r="D14" s="47">
        <v>44957</v>
      </c>
      <c r="E14" t="s">
        <v>29</v>
      </c>
      <c r="F14" s="48">
        <v>23.010981000000001</v>
      </c>
      <c r="G14" s="49">
        <f t="shared" si="2"/>
        <v>19.442793916666666</v>
      </c>
      <c r="H14" s="6" t="s">
        <v>29</v>
      </c>
      <c r="I14" s="45">
        <f t="shared" si="4"/>
        <v>233.31352699999999</v>
      </c>
      <c r="J14" s="45">
        <f t="shared" si="3"/>
        <v>15.618698186357888</v>
      </c>
      <c r="L14" s="54" t="s">
        <v>73</v>
      </c>
      <c r="M14" s="55">
        <f>+SUM(M2:M13)</f>
        <v>1165.1991059999998</v>
      </c>
      <c r="N14" s="56">
        <f>+SUM(N2:N13,N15)</f>
        <v>324877533.67999995</v>
      </c>
      <c r="O14" s="57">
        <f t="shared" ref="O14:Q14" si="6">+SUM(O2:O13)</f>
        <v>328.60994399999998</v>
      </c>
      <c r="P14" s="58">
        <f>+O14*100/(M14+O14)</f>
        <v>21.998122450791151</v>
      </c>
      <c r="Q14" s="57">
        <f t="shared" si="6"/>
        <v>100.00000000000001</v>
      </c>
    </row>
    <row r="15" spans="1:17" ht="16.5" thickBot="1" x14ac:dyDescent="0.3">
      <c r="A15" s="39" t="s">
        <v>59</v>
      </c>
      <c r="B15" s="39" t="s">
        <v>60</v>
      </c>
      <c r="C15" s="47">
        <v>44927</v>
      </c>
      <c r="D15" s="47">
        <v>44957</v>
      </c>
      <c r="E15" t="s">
        <v>30</v>
      </c>
      <c r="F15" s="48">
        <v>39.620730999999999</v>
      </c>
      <c r="G15" s="49">
        <f t="shared" si="2"/>
        <v>0.12583174999999999</v>
      </c>
      <c r="H15" s="6" t="s">
        <v>31</v>
      </c>
      <c r="I15" s="45">
        <f>+SUM(F16,F31,F46,F61,F76,F91,F106,F121,F136,F151,F166,F181)</f>
        <v>1.509981</v>
      </c>
      <c r="J15" s="45">
        <f t="shared" si="3"/>
        <v>0.10108259820758214</v>
      </c>
      <c r="L15" s="59"/>
      <c r="M15" s="60"/>
      <c r="N15" s="51"/>
      <c r="O15" s="61">
        <f>+AVERAGE(O2:O11)</f>
        <v>27.450898899999999</v>
      </c>
      <c r="P15" s="61">
        <f>+AVERAGE(P2:P11)</f>
        <v>22.278637690607106</v>
      </c>
    </row>
    <row r="16" spans="1:17" ht="15.75" x14ac:dyDescent="0.25">
      <c r="A16" s="39" t="s">
        <v>59</v>
      </c>
      <c r="B16" s="39" t="s">
        <v>60</v>
      </c>
      <c r="C16" s="47">
        <v>44927</v>
      </c>
      <c r="D16" s="47">
        <v>44957</v>
      </c>
      <c r="E16" t="s">
        <v>31</v>
      </c>
      <c r="F16" s="48">
        <v>0.13638900000000001</v>
      </c>
      <c r="G16" s="49">
        <f t="shared" si="2"/>
        <v>27.384162</v>
      </c>
      <c r="H16" s="6" t="str">
        <f>+E15</f>
        <v xml:space="preserve">Basura </v>
      </c>
      <c r="I16" s="45">
        <f>+SUM(F15,F30,F45,F60,F75,F90,F105,F120,F135,F150,F165,F180)</f>
        <v>328.60994399999998</v>
      </c>
      <c r="J16" s="45">
        <f t="shared" si="3"/>
        <v>21.998122450791147</v>
      </c>
      <c r="L16" s="62"/>
    </row>
    <row r="17" spans="1:14" ht="15.75" x14ac:dyDescent="0.25">
      <c r="A17" s="39" t="s">
        <v>32</v>
      </c>
      <c r="B17" s="39" t="s">
        <v>60</v>
      </c>
      <c r="C17" s="47">
        <v>44958</v>
      </c>
      <c r="D17" s="47">
        <v>44985</v>
      </c>
      <c r="E17" t="s">
        <v>9</v>
      </c>
      <c r="F17" s="48">
        <v>1.7638668</v>
      </c>
      <c r="H17" s="28" t="s">
        <v>73</v>
      </c>
      <c r="I17" s="58">
        <f>+SUM(I2:I15)</f>
        <v>1165.199106</v>
      </c>
      <c r="J17" s="58">
        <f>+SUM(J2:J16)</f>
        <v>99.999999999999986</v>
      </c>
      <c r="N17" s="63">
        <f>+AVERAGE(M2:M13)</f>
        <v>97.099925499999983</v>
      </c>
    </row>
    <row r="18" spans="1:14" ht="15.75" x14ac:dyDescent="0.25">
      <c r="A18" s="39" t="s">
        <v>32</v>
      </c>
      <c r="B18" s="39" t="s">
        <v>60</v>
      </c>
      <c r="C18" s="47">
        <v>44958</v>
      </c>
      <c r="D18" s="47">
        <v>44985</v>
      </c>
      <c r="E18" t="s">
        <v>10</v>
      </c>
      <c r="F18" s="48">
        <v>0.250782</v>
      </c>
      <c r="I18" s="64">
        <f>+I17/12</f>
        <v>97.099925499999998</v>
      </c>
      <c r="J18" s="65"/>
      <c r="N18" s="66"/>
    </row>
    <row r="19" spans="1:14" ht="15.75" x14ac:dyDescent="0.25">
      <c r="A19" s="39" t="s">
        <v>32</v>
      </c>
      <c r="B19" s="39" t="s">
        <v>60</v>
      </c>
      <c r="C19" s="47">
        <v>44958</v>
      </c>
      <c r="D19" s="47">
        <v>44985</v>
      </c>
      <c r="E19" t="s">
        <v>13</v>
      </c>
      <c r="F19" s="48">
        <v>20.864709999999999</v>
      </c>
      <c r="I19" s="64">
        <f>1705*100/I17</f>
        <v>146.32692311729252</v>
      </c>
      <c r="J19" s="67">
        <f>1705-I17</f>
        <v>539.80089399999997</v>
      </c>
      <c r="N19" s="63">
        <f>+SUM(M2:M13)</f>
        <v>1165.1991059999998</v>
      </c>
    </row>
    <row r="20" spans="1:14" ht="15.75" x14ac:dyDescent="0.25">
      <c r="A20" s="39" t="s">
        <v>32</v>
      </c>
      <c r="B20" s="39" t="s">
        <v>60</v>
      </c>
      <c r="C20" s="47">
        <v>44958</v>
      </c>
      <c r="D20" s="47">
        <v>44985</v>
      </c>
      <c r="E20" t="s">
        <v>15</v>
      </c>
      <c r="F20" s="48">
        <v>17.997712</v>
      </c>
      <c r="G20">
        <f>+(I2/365)*1000</f>
        <v>61.448869589041088</v>
      </c>
      <c r="J20" s="67">
        <f>+J19*100/I17</f>
        <v>46.326923117292537</v>
      </c>
      <c r="N20" s="66"/>
    </row>
    <row r="21" spans="1:14" ht="15.75" x14ac:dyDescent="0.25">
      <c r="A21" s="39" t="s">
        <v>32</v>
      </c>
      <c r="B21" s="39" t="s">
        <v>60</v>
      </c>
      <c r="C21" s="47">
        <v>44958</v>
      </c>
      <c r="D21" s="47">
        <v>44985</v>
      </c>
      <c r="E21" t="s">
        <v>16</v>
      </c>
      <c r="F21" s="48">
        <v>3.2757611999999998</v>
      </c>
      <c r="N21" s="66"/>
    </row>
    <row r="22" spans="1:14" ht="15.75" x14ac:dyDescent="0.25">
      <c r="A22" s="39" t="s">
        <v>32</v>
      </c>
      <c r="B22" s="39" t="s">
        <v>60</v>
      </c>
      <c r="C22" s="47">
        <v>44958</v>
      </c>
      <c r="D22" s="47">
        <v>44985</v>
      </c>
      <c r="E22" t="s">
        <v>17</v>
      </c>
      <c r="F22" s="48">
        <v>8.8396640000000009</v>
      </c>
      <c r="N22" s="66"/>
    </row>
    <row r="23" spans="1:14" ht="15.75" x14ac:dyDescent="0.25">
      <c r="A23" s="39" t="s">
        <v>32</v>
      </c>
      <c r="B23" s="39" t="s">
        <v>60</v>
      </c>
      <c r="C23" s="47">
        <v>44958</v>
      </c>
      <c r="D23" s="47">
        <v>44985</v>
      </c>
      <c r="E23" t="s">
        <v>19</v>
      </c>
      <c r="F23" s="48">
        <v>5.7279020000000003</v>
      </c>
      <c r="I23" s="29"/>
      <c r="J23" s="29"/>
      <c r="K23" s="29"/>
      <c r="N23" s="66"/>
    </row>
    <row r="24" spans="1:14" ht="15.75" x14ac:dyDescent="0.25">
      <c r="A24" s="39" t="s">
        <v>32</v>
      </c>
      <c r="B24" s="39" t="s">
        <v>60</v>
      </c>
      <c r="C24" s="47">
        <v>44958</v>
      </c>
      <c r="D24" s="47">
        <v>44985</v>
      </c>
      <c r="E24" t="s">
        <v>21</v>
      </c>
      <c r="F24" s="48">
        <v>0</v>
      </c>
      <c r="N24" s="66"/>
    </row>
    <row r="25" spans="1:14" ht="15.75" x14ac:dyDescent="0.25">
      <c r="A25" s="39" t="s">
        <v>32</v>
      </c>
      <c r="B25" s="39" t="s">
        <v>60</v>
      </c>
      <c r="C25" s="47">
        <v>44958</v>
      </c>
      <c r="D25" s="47">
        <v>44985</v>
      </c>
      <c r="E25" t="s">
        <v>23</v>
      </c>
      <c r="F25" s="48">
        <v>3.9097119999999999</v>
      </c>
      <c r="N25" s="66"/>
    </row>
    <row r="26" spans="1:14" ht="15.75" x14ac:dyDescent="0.25">
      <c r="A26" s="39" t="s">
        <v>32</v>
      </c>
      <c r="B26" s="39" t="s">
        <v>60</v>
      </c>
      <c r="C26" s="47">
        <v>44958</v>
      </c>
      <c r="D26" s="47">
        <v>44985</v>
      </c>
      <c r="E26" t="s">
        <v>25</v>
      </c>
      <c r="F26" s="48">
        <v>0.98977999999999999</v>
      </c>
      <c r="N26" s="66"/>
    </row>
    <row r="27" spans="1:14" ht="15.75" x14ac:dyDescent="0.25">
      <c r="A27" s="39" t="s">
        <v>32</v>
      </c>
      <c r="B27" s="39" t="s">
        <v>60</v>
      </c>
      <c r="C27" s="47">
        <v>44958</v>
      </c>
      <c r="D27" s="47">
        <v>44985</v>
      </c>
      <c r="E27" t="s">
        <v>26</v>
      </c>
      <c r="F27" s="53">
        <v>4.2345119999999996</v>
      </c>
      <c r="N27" s="66"/>
    </row>
    <row r="28" spans="1:14" ht="15.75" x14ac:dyDescent="0.25">
      <c r="A28" s="39" t="s">
        <v>32</v>
      </c>
      <c r="B28" s="39" t="s">
        <v>60</v>
      </c>
      <c r="C28" s="47">
        <v>44958</v>
      </c>
      <c r="D28" s="47">
        <v>44985</v>
      </c>
      <c r="E28" t="s">
        <v>28</v>
      </c>
      <c r="F28" s="48">
        <v>4.5010859999999999</v>
      </c>
      <c r="N28" s="66"/>
    </row>
    <row r="29" spans="1:14" ht="15.75" x14ac:dyDescent="0.25">
      <c r="A29" s="39" t="s">
        <v>32</v>
      </c>
      <c r="B29" s="39" t="s">
        <v>60</v>
      </c>
      <c r="C29" s="47">
        <v>44958</v>
      </c>
      <c r="D29" s="47">
        <v>44985</v>
      </c>
      <c r="E29" t="s">
        <v>29</v>
      </c>
      <c r="F29" s="48">
        <v>17.066130000000001</v>
      </c>
      <c r="N29" s="66"/>
    </row>
    <row r="30" spans="1:14" ht="15.75" x14ac:dyDescent="0.25">
      <c r="A30" s="39" t="s">
        <v>32</v>
      </c>
      <c r="B30" s="39" t="s">
        <v>60</v>
      </c>
      <c r="C30" s="47">
        <v>44958</v>
      </c>
      <c r="D30" s="47">
        <v>44985</v>
      </c>
      <c r="E30" t="s">
        <v>30</v>
      </c>
      <c r="F30" s="48">
        <v>23.343802</v>
      </c>
      <c r="N30" s="68"/>
    </row>
    <row r="31" spans="1:14" ht="15.75" x14ac:dyDescent="0.25">
      <c r="A31" s="39" t="s">
        <v>32</v>
      </c>
      <c r="B31" s="39" t="s">
        <v>60</v>
      </c>
      <c r="C31" s="47">
        <v>44958</v>
      </c>
      <c r="D31" s="47">
        <v>44985</v>
      </c>
      <c r="E31" t="s">
        <v>31</v>
      </c>
      <c r="F31" s="48">
        <v>9.4579999999999997E-2</v>
      </c>
    </row>
    <row r="32" spans="1:14" ht="15.75" x14ac:dyDescent="0.25">
      <c r="A32" s="39" t="s">
        <v>36</v>
      </c>
      <c r="B32" s="39" t="s">
        <v>60</v>
      </c>
      <c r="C32" s="47">
        <v>44929</v>
      </c>
      <c r="D32" s="47">
        <v>45016</v>
      </c>
      <c r="E32" t="s">
        <v>9</v>
      </c>
      <c r="F32" s="48">
        <v>1.4859861000000001</v>
      </c>
    </row>
    <row r="33" spans="1:15" ht="15.75" x14ac:dyDescent="0.25">
      <c r="A33" s="39" t="s">
        <v>36</v>
      </c>
      <c r="B33" s="39" t="s">
        <v>60</v>
      </c>
      <c r="C33" s="47">
        <v>44564</v>
      </c>
      <c r="D33" s="47">
        <v>45016</v>
      </c>
      <c r="E33" t="s">
        <v>10</v>
      </c>
      <c r="F33" s="48">
        <v>0.33267799999999997</v>
      </c>
      <c r="M33" s="61"/>
      <c r="N33" s="61"/>
    </row>
    <row r="34" spans="1:15" ht="15.75" x14ac:dyDescent="0.25">
      <c r="A34" s="39" t="s">
        <v>36</v>
      </c>
      <c r="B34" s="39" t="s">
        <v>60</v>
      </c>
      <c r="C34" s="47">
        <v>44564</v>
      </c>
      <c r="D34" s="47">
        <v>45016</v>
      </c>
      <c r="E34" t="s">
        <v>13</v>
      </c>
      <c r="F34" s="48">
        <v>21.786532000000001</v>
      </c>
      <c r="O34" s="69"/>
    </row>
    <row r="35" spans="1:15" ht="15.75" x14ac:dyDescent="0.25">
      <c r="A35" s="39" t="s">
        <v>36</v>
      </c>
      <c r="B35" s="39" t="s">
        <v>60</v>
      </c>
      <c r="C35" s="47">
        <v>44564</v>
      </c>
      <c r="D35" s="47">
        <v>45016</v>
      </c>
      <c r="E35" t="s">
        <v>15</v>
      </c>
      <c r="F35" s="48">
        <v>18.353809999999999</v>
      </c>
    </row>
    <row r="36" spans="1:15" ht="15.75" x14ac:dyDescent="0.25">
      <c r="A36" s="39" t="s">
        <v>36</v>
      </c>
      <c r="B36" s="39" t="s">
        <v>60</v>
      </c>
      <c r="C36" s="47">
        <v>44564</v>
      </c>
      <c r="D36" s="47">
        <v>45016</v>
      </c>
      <c r="E36" t="s">
        <v>16</v>
      </c>
      <c r="F36" s="48">
        <v>2.7596899000000001</v>
      </c>
    </row>
    <row r="37" spans="1:15" ht="15.75" x14ac:dyDescent="0.25">
      <c r="A37" s="39" t="s">
        <v>36</v>
      </c>
      <c r="B37" s="39" t="s">
        <v>60</v>
      </c>
      <c r="C37" s="47">
        <v>44564</v>
      </c>
      <c r="D37" s="47">
        <v>45016</v>
      </c>
      <c r="E37" t="s">
        <v>17</v>
      </c>
      <c r="F37" s="48">
        <v>10.242806</v>
      </c>
    </row>
    <row r="38" spans="1:15" ht="15.75" x14ac:dyDescent="0.25">
      <c r="A38" s="39" t="s">
        <v>36</v>
      </c>
      <c r="B38" s="39" t="s">
        <v>60</v>
      </c>
      <c r="C38" s="47">
        <v>44564</v>
      </c>
      <c r="D38" s="47">
        <v>45016</v>
      </c>
      <c r="E38" t="s">
        <v>19</v>
      </c>
      <c r="F38" s="48">
        <v>6.5922539999999996</v>
      </c>
    </row>
    <row r="39" spans="1:15" ht="15.75" x14ac:dyDescent="0.25">
      <c r="A39" s="39" t="s">
        <v>36</v>
      </c>
      <c r="B39" s="39" t="s">
        <v>60</v>
      </c>
      <c r="C39" s="47">
        <v>44564</v>
      </c>
      <c r="D39" s="47">
        <v>45016</v>
      </c>
      <c r="E39" t="s">
        <v>21</v>
      </c>
      <c r="F39" s="48">
        <v>0</v>
      </c>
    </row>
    <row r="40" spans="1:15" ht="15.75" x14ac:dyDescent="0.25">
      <c r="A40" s="39" t="s">
        <v>36</v>
      </c>
      <c r="B40" s="39" t="s">
        <v>60</v>
      </c>
      <c r="C40" s="47">
        <v>44564</v>
      </c>
      <c r="D40" s="47">
        <v>45016</v>
      </c>
      <c r="E40" t="s">
        <v>23</v>
      </c>
      <c r="F40" s="48">
        <v>3.9784440000000001</v>
      </c>
    </row>
    <row r="41" spans="1:15" ht="15.75" x14ac:dyDescent="0.25">
      <c r="A41" s="39" t="s">
        <v>36</v>
      </c>
      <c r="B41" s="39" t="s">
        <v>60</v>
      </c>
      <c r="C41" s="47">
        <v>44564</v>
      </c>
      <c r="D41" s="47">
        <v>45016</v>
      </c>
      <c r="E41" t="s">
        <v>25</v>
      </c>
      <c r="F41" s="48">
        <v>1.0040519999999999</v>
      </c>
    </row>
    <row r="42" spans="1:15" ht="15.75" x14ac:dyDescent="0.25">
      <c r="A42" s="39" t="s">
        <v>36</v>
      </c>
      <c r="B42" s="39" t="s">
        <v>60</v>
      </c>
      <c r="C42" s="47">
        <v>44564</v>
      </c>
      <c r="D42" s="47">
        <v>45016</v>
      </c>
      <c r="E42" t="s">
        <v>26</v>
      </c>
      <c r="F42" s="48">
        <v>4.662884</v>
      </c>
    </row>
    <row r="43" spans="1:15" ht="15.75" x14ac:dyDescent="0.25">
      <c r="A43" s="39" t="s">
        <v>36</v>
      </c>
      <c r="B43" s="39" t="s">
        <v>60</v>
      </c>
      <c r="C43" s="47">
        <v>44564</v>
      </c>
      <c r="D43" s="47">
        <v>45016</v>
      </c>
      <c r="E43" t="s">
        <v>28</v>
      </c>
      <c r="F43" s="48">
        <v>4.948054</v>
      </c>
      <c r="O43" s="70"/>
    </row>
    <row r="44" spans="1:15" ht="15.75" x14ac:dyDescent="0.25">
      <c r="A44" s="39" t="s">
        <v>36</v>
      </c>
      <c r="B44" s="39" t="s">
        <v>60</v>
      </c>
      <c r="C44" s="47">
        <v>44564</v>
      </c>
      <c r="D44" s="47">
        <v>45016</v>
      </c>
      <c r="E44" t="s">
        <v>29</v>
      </c>
      <c r="F44" s="48">
        <v>20.555015999999998</v>
      </c>
    </row>
    <row r="45" spans="1:15" ht="15.75" x14ac:dyDescent="0.25">
      <c r="A45" s="39" t="s">
        <v>36</v>
      </c>
      <c r="B45" s="39" t="s">
        <v>60</v>
      </c>
      <c r="C45" s="47">
        <v>44929</v>
      </c>
      <c r="D45" s="47">
        <v>45016</v>
      </c>
      <c r="E45" t="s">
        <v>30</v>
      </c>
      <c r="F45" s="48">
        <v>28.664860000000001</v>
      </c>
    </row>
    <row r="46" spans="1:15" ht="15.75" x14ac:dyDescent="0.25">
      <c r="A46" s="39" t="s">
        <v>36</v>
      </c>
      <c r="B46" s="39" t="s">
        <v>60</v>
      </c>
      <c r="C46" s="47">
        <v>44929</v>
      </c>
      <c r="D46" s="47">
        <v>45016</v>
      </c>
      <c r="E46" t="s">
        <v>31</v>
      </c>
      <c r="F46" s="48">
        <v>0.11293400000000001</v>
      </c>
    </row>
    <row r="47" spans="1:15" ht="15.75" x14ac:dyDescent="0.25">
      <c r="A47" s="41" t="s">
        <v>37</v>
      </c>
      <c r="B47" s="39" t="s">
        <v>60</v>
      </c>
      <c r="C47" s="47">
        <v>44930</v>
      </c>
      <c r="D47" s="47">
        <v>45046</v>
      </c>
      <c r="E47" t="s">
        <v>9</v>
      </c>
      <c r="F47" s="48">
        <v>1.3595229</v>
      </c>
    </row>
    <row r="48" spans="1:15" ht="15.75" x14ac:dyDescent="0.25">
      <c r="A48" s="41" t="s">
        <v>37</v>
      </c>
      <c r="B48" s="39" t="s">
        <v>60</v>
      </c>
      <c r="C48" s="47">
        <v>44930</v>
      </c>
      <c r="D48" s="47">
        <v>45046</v>
      </c>
      <c r="E48" t="s">
        <v>10</v>
      </c>
      <c r="F48" s="48">
        <v>0.31195200000000001</v>
      </c>
    </row>
    <row r="49" spans="1:15" ht="15.75" x14ac:dyDescent="0.25">
      <c r="A49" s="41" t="s">
        <v>37</v>
      </c>
      <c r="B49" s="39" t="s">
        <v>60</v>
      </c>
      <c r="C49" s="47">
        <v>44930</v>
      </c>
      <c r="D49" s="47">
        <v>45046</v>
      </c>
      <c r="E49" t="s">
        <v>13</v>
      </c>
      <c r="F49" s="48">
        <v>18.329893999999999</v>
      </c>
    </row>
    <row r="50" spans="1:15" ht="15.75" x14ac:dyDescent="0.25">
      <c r="A50" s="41" t="s">
        <v>37</v>
      </c>
      <c r="B50" s="39" t="s">
        <v>60</v>
      </c>
      <c r="C50" s="47">
        <v>44930</v>
      </c>
      <c r="D50" s="47">
        <v>45046</v>
      </c>
      <c r="E50" t="s">
        <v>15</v>
      </c>
      <c r="F50" s="48">
        <v>14.567218</v>
      </c>
    </row>
    <row r="51" spans="1:15" ht="15.75" x14ac:dyDescent="0.25">
      <c r="A51" s="41" t="s">
        <v>37</v>
      </c>
      <c r="B51" s="39" t="s">
        <v>60</v>
      </c>
      <c r="C51" s="47">
        <v>44930</v>
      </c>
      <c r="D51" s="47">
        <v>45046</v>
      </c>
      <c r="E51" t="s">
        <v>16</v>
      </c>
      <c r="F51" s="48">
        <v>2.5248411000000002</v>
      </c>
    </row>
    <row r="52" spans="1:15" ht="15.75" x14ac:dyDescent="0.25">
      <c r="A52" s="41" t="s">
        <v>37</v>
      </c>
      <c r="B52" s="39" t="s">
        <v>60</v>
      </c>
      <c r="C52" s="47">
        <v>44930</v>
      </c>
      <c r="D52" s="47">
        <v>45046</v>
      </c>
      <c r="E52" t="s">
        <v>17</v>
      </c>
      <c r="F52" s="48">
        <v>8.8163499999999999</v>
      </c>
    </row>
    <row r="53" spans="1:15" ht="15.75" x14ac:dyDescent="0.25">
      <c r="A53" s="41" t="s">
        <v>37</v>
      </c>
      <c r="B53" s="39" t="s">
        <v>60</v>
      </c>
      <c r="C53" s="47">
        <v>44930</v>
      </c>
      <c r="D53" s="47">
        <v>45046</v>
      </c>
      <c r="E53" t="s">
        <v>19</v>
      </c>
      <c r="F53" s="48">
        <v>5.4093660000000003</v>
      </c>
      <c r="G53" s="40"/>
    </row>
    <row r="54" spans="1:15" ht="15.75" x14ac:dyDescent="0.25">
      <c r="A54" s="41" t="s">
        <v>37</v>
      </c>
      <c r="B54" s="39" t="s">
        <v>60</v>
      </c>
      <c r="C54" s="47">
        <v>44930</v>
      </c>
      <c r="D54" s="47">
        <v>45046</v>
      </c>
      <c r="E54" t="s">
        <v>21</v>
      </c>
      <c r="F54" s="48">
        <v>0</v>
      </c>
      <c r="G54" s="40"/>
    </row>
    <row r="55" spans="1:15" ht="15.75" x14ac:dyDescent="0.25">
      <c r="A55" s="41" t="s">
        <v>37</v>
      </c>
      <c r="B55" s="39" t="s">
        <v>60</v>
      </c>
      <c r="C55" s="47">
        <v>44930</v>
      </c>
      <c r="D55" s="47">
        <v>45046</v>
      </c>
      <c r="E55" t="s">
        <v>23</v>
      </c>
      <c r="F55" s="48">
        <v>3.055094</v>
      </c>
      <c r="G55" s="40"/>
    </row>
    <row r="56" spans="1:15" ht="15.75" x14ac:dyDescent="0.25">
      <c r="A56" s="41" t="s">
        <v>37</v>
      </c>
      <c r="B56" s="39" t="s">
        <v>60</v>
      </c>
      <c r="C56" s="47">
        <v>44930</v>
      </c>
      <c r="D56" s="47">
        <v>45046</v>
      </c>
      <c r="E56" t="s">
        <v>25</v>
      </c>
      <c r="F56" s="48">
        <v>0.822272</v>
      </c>
      <c r="G56" s="40"/>
    </row>
    <row r="57" spans="1:15" ht="15.75" x14ac:dyDescent="0.25">
      <c r="A57" s="41" t="s">
        <v>37</v>
      </c>
      <c r="B57" s="39" t="s">
        <v>60</v>
      </c>
      <c r="C57" s="47">
        <v>44930</v>
      </c>
      <c r="D57" s="47">
        <v>45046</v>
      </c>
      <c r="E57" t="s">
        <v>26</v>
      </c>
      <c r="F57" s="48">
        <v>4.0785179999999999</v>
      </c>
      <c r="G57" s="40"/>
      <c r="O57" s="70"/>
    </row>
    <row r="58" spans="1:15" ht="15.75" x14ac:dyDescent="0.25">
      <c r="A58" s="41" t="s">
        <v>37</v>
      </c>
      <c r="B58" s="39" t="s">
        <v>60</v>
      </c>
      <c r="C58" s="47">
        <v>44930</v>
      </c>
      <c r="D58" s="47">
        <v>45046</v>
      </c>
      <c r="E58" t="s">
        <v>28</v>
      </c>
      <c r="F58" s="48">
        <v>4.128806</v>
      </c>
      <c r="G58" s="40"/>
    </row>
    <row r="59" spans="1:15" ht="15.75" x14ac:dyDescent="0.25">
      <c r="A59" s="41" t="s">
        <v>37</v>
      </c>
      <c r="B59" s="39" t="s">
        <v>60</v>
      </c>
      <c r="C59" s="47">
        <v>44930</v>
      </c>
      <c r="D59" s="47">
        <v>45046</v>
      </c>
      <c r="E59" t="s">
        <v>29</v>
      </c>
      <c r="F59" s="48">
        <v>21.59582</v>
      </c>
      <c r="G59" s="40"/>
    </row>
    <row r="60" spans="1:15" ht="15.75" x14ac:dyDescent="0.25">
      <c r="A60" s="41" t="s">
        <v>37</v>
      </c>
      <c r="B60" s="39" t="s">
        <v>60</v>
      </c>
      <c r="C60" s="47">
        <v>44930</v>
      </c>
      <c r="D60" s="47">
        <v>45046</v>
      </c>
      <c r="E60" t="s">
        <v>30</v>
      </c>
      <c r="F60" s="48">
        <v>19.755762000000001</v>
      </c>
      <c r="G60" s="40"/>
    </row>
    <row r="61" spans="1:15" ht="15.75" x14ac:dyDescent="0.25">
      <c r="A61" s="41" t="s">
        <v>37</v>
      </c>
      <c r="B61" s="39" t="s">
        <v>60</v>
      </c>
      <c r="C61" s="47">
        <v>44930</v>
      </c>
      <c r="D61" s="47">
        <v>45046</v>
      </c>
      <c r="E61" t="s">
        <v>31</v>
      </c>
      <c r="F61" s="48">
        <v>0.113584</v>
      </c>
      <c r="G61" s="40"/>
    </row>
    <row r="62" spans="1:15" ht="15.75" x14ac:dyDescent="0.25">
      <c r="A62" s="41" t="s">
        <v>38</v>
      </c>
      <c r="B62" s="39" t="s">
        <v>60</v>
      </c>
      <c r="C62" s="47">
        <v>44931</v>
      </c>
      <c r="D62" s="47">
        <v>45077</v>
      </c>
      <c r="E62" t="s">
        <v>9</v>
      </c>
      <c r="F62" s="48">
        <v>1.4704999999999999</v>
      </c>
      <c r="G62" s="40"/>
    </row>
    <row r="63" spans="1:15" ht="15.75" x14ac:dyDescent="0.25">
      <c r="A63" s="41" t="s">
        <v>38</v>
      </c>
      <c r="B63" s="39" t="s">
        <v>60</v>
      </c>
      <c r="C63" s="47">
        <v>44931</v>
      </c>
      <c r="D63" s="47">
        <v>45077</v>
      </c>
      <c r="E63" t="s">
        <v>10</v>
      </c>
      <c r="F63" s="48">
        <v>0.30882999999999999</v>
      </c>
      <c r="G63" s="40"/>
    </row>
    <row r="64" spans="1:15" ht="15.75" x14ac:dyDescent="0.25">
      <c r="A64" s="41" t="s">
        <v>38</v>
      </c>
      <c r="B64" s="39" t="s">
        <v>60</v>
      </c>
      <c r="C64" s="47">
        <v>44931</v>
      </c>
      <c r="D64" s="47">
        <v>45077</v>
      </c>
      <c r="E64" t="s">
        <v>13</v>
      </c>
      <c r="F64" s="48">
        <v>23.62734</v>
      </c>
      <c r="G64" s="40"/>
    </row>
    <row r="65" spans="1:15" ht="15.75" x14ac:dyDescent="0.25">
      <c r="A65" s="41" t="s">
        <v>38</v>
      </c>
      <c r="B65" s="39" t="s">
        <v>60</v>
      </c>
      <c r="C65" s="47">
        <v>44931</v>
      </c>
      <c r="D65" s="47">
        <v>45077</v>
      </c>
      <c r="E65" t="s">
        <v>15</v>
      </c>
      <c r="F65" s="48">
        <v>18.122630000000001</v>
      </c>
      <c r="G65" s="40"/>
    </row>
    <row r="66" spans="1:15" ht="15.75" x14ac:dyDescent="0.25">
      <c r="A66" s="41" t="s">
        <v>38</v>
      </c>
      <c r="B66" s="39" t="s">
        <v>60</v>
      </c>
      <c r="C66" s="47">
        <v>44931</v>
      </c>
      <c r="D66" s="47">
        <v>45077</v>
      </c>
      <c r="E66" t="s">
        <v>16</v>
      </c>
      <c r="F66" s="48">
        <v>2.7309299999999999</v>
      </c>
      <c r="G66" s="40"/>
    </row>
    <row r="67" spans="1:15" ht="15.75" x14ac:dyDescent="0.25">
      <c r="A67" s="41" t="s">
        <v>38</v>
      </c>
      <c r="B67" s="39" t="s">
        <v>60</v>
      </c>
      <c r="C67" s="47">
        <v>44931</v>
      </c>
      <c r="D67" s="47">
        <v>45077</v>
      </c>
      <c r="E67" t="s">
        <v>17</v>
      </c>
      <c r="F67" s="48">
        <v>10.83161</v>
      </c>
      <c r="G67" s="40"/>
    </row>
    <row r="68" spans="1:15" ht="15.75" x14ac:dyDescent="0.25">
      <c r="A68" s="41" t="s">
        <v>38</v>
      </c>
      <c r="B68" s="39" t="s">
        <v>60</v>
      </c>
      <c r="C68" s="47">
        <v>44931</v>
      </c>
      <c r="D68" s="47">
        <v>45077</v>
      </c>
      <c r="E68" t="s">
        <v>19</v>
      </c>
      <c r="F68" s="48">
        <v>7.0283199999999999</v>
      </c>
      <c r="G68" s="40"/>
    </row>
    <row r="69" spans="1:15" ht="15.75" x14ac:dyDescent="0.25">
      <c r="A69" s="41" t="s">
        <v>38</v>
      </c>
      <c r="B69" s="39" t="s">
        <v>60</v>
      </c>
      <c r="C69" s="47">
        <v>44931</v>
      </c>
      <c r="D69" s="47">
        <v>45077</v>
      </c>
      <c r="E69" t="s">
        <v>21</v>
      </c>
      <c r="F69" s="48">
        <v>0</v>
      </c>
      <c r="G69" s="40"/>
    </row>
    <row r="70" spans="1:15" ht="15.75" x14ac:dyDescent="0.25">
      <c r="A70" s="41" t="s">
        <v>38</v>
      </c>
      <c r="B70" s="39" t="s">
        <v>60</v>
      </c>
      <c r="C70" s="47">
        <v>44931</v>
      </c>
      <c r="D70" s="47">
        <v>45077</v>
      </c>
      <c r="E70" t="s">
        <v>23</v>
      </c>
      <c r="F70" s="48">
        <v>3.7738100000000001</v>
      </c>
      <c r="G70" s="40"/>
    </row>
    <row r="71" spans="1:15" ht="15.75" x14ac:dyDescent="0.25">
      <c r="A71" s="41" t="s">
        <v>38</v>
      </c>
      <c r="B71" s="39" t="s">
        <v>60</v>
      </c>
      <c r="C71" s="47">
        <v>44931</v>
      </c>
      <c r="D71" s="47">
        <v>45077</v>
      </c>
      <c r="E71" t="s">
        <v>25</v>
      </c>
      <c r="F71" s="48">
        <v>1.00664</v>
      </c>
      <c r="G71" s="40"/>
      <c r="O71" s="70"/>
    </row>
    <row r="72" spans="1:15" ht="15.75" x14ac:dyDescent="0.25">
      <c r="A72" s="41" t="s">
        <v>38</v>
      </c>
      <c r="B72" s="39" t="s">
        <v>60</v>
      </c>
      <c r="C72" s="47">
        <v>44931</v>
      </c>
      <c r="D72" s="47">
        <v>45077</v>
      </c>
      <c r="E72" t="s">
        <v>26</v>
      </c>
      <c r="F72" s="48">
        <v>4.4929199999999998</v>
      </c>
      <c r="G72" s="40"/>
    </row>
    <row r="73" spans="1:15" ht="15.75" x14ac:dyDescent="0.25">
      <c r="A73" s="41" t="s">
        <v>38</v>
      </c>
      <c r="B73" s="39" t="s">
        <v>60</v>
      </c>
      <c r="C73" s="47">
        <v>44931</v>
      </c>
      <c r="D73" s="47">
        <v>45077</v>
      </c>
      <c r="E73" t="s">
        <v>28</v>
      </c>
      <c r="F73" s="48">
        <v>5.0252699999999999</v>
      </c>
      <c r="G73" s="40"/>
    </row>
    <row r="74" spans="1:15" ht="15.75" x14ac:dyDescent="0.25">
      <c r="A74" s="41" t="s">
        <v>38</v>
      </c>
      <c r="B74" s="39" t="s">
        <v>60</v>
      </c>
      <c r="C74" s="47">
        <v>44931</v>
      </c>
      <c r="D74" s="47">
        <v>45077</v>
      </c>
      <c r="E74" t="s">
        <v>29</v>
      </c>
      <c r="F74" s="48">
        <v>19.012499999999999</v>
      </c>
    </row>
    <row r="75" spans="1:15" ht="15.75" x14ac:dyDescent="0.25">
      <c r="A75" s="41" t="s">
        <v>38</v>
      </c>
      <c r="B75" s="39" t="s">
        <v>60</v>
      </c>
      <c r="C75" s="47">
        <v>44931</v>
      </c>
      <c r="D75" s="47">
        <v>45077</v>
      </c>
      <c r="E75" t="s">
        <v>30</v>
      </c>
      <c r="F75" s="48">
        <v>25.993580000000001</v>
      </c>
    </row>
    <row r="76" spans="1:15" ht="15.75" x14ac:dyDescent="0.25">
      <c r="A76" s="41" t="s">
        <v>38</v>
      </c>
      <c r="B76" s="39" t="s">
        <v>60</v>
      </c>
      <c r="C76" s="47">
        <v>44931</v>
      </c>
      <c r="D76" s="47">
        <v>45077</v>
      </c>
      <c r="E76" t="s">
        <v>31</v>
      </c>
      <c r="F76" s="48">
        <v>0.10513</v>
      </c>
    </row>
    <row r="77" spans="1:15" ht="15.75" x14ac:dyDescent="0.25">
      <c r="A77" s="41" t="s">
        <v>39</v>
      </c>
      <c r="B77" s="39" t="s">
        <v>60</v>
      </c>
      <c r="C77" s="47">
        <v>44932</v>
      </c>
      <c r="D77" s="42">
        <v>45107</v>
      </c>
      <c r="E77" t="s">
        <v>9</v>
      </c>
      <c r="F77" s="48">
        <v>1.4469684</v>
      </c>
    </row>
    <row r="78" spans="1:15" ht="15.75" x14ac:dyDescent="0.25">
      <c r="A78" s="41" t="s">
        <v>39</v>
      </c>
      <c r="B78" s="39" t="s">
        <v>60</v>
      </c>
      <c r="C78" s="47">
        <v>44932</v>
      </c>
      <c r="D78" s="42">
        <v>45107</v>
      </c>
      <c r="E78" t="s">
        <v>10</v>
      </c>
      <c r="F78" s="48">
        <v>0.232791</v>
      </c>
    </row>
    <row r="79" spans="1:15" ht="15.75" x14ac:dyDescent="0.25">
      <c r="A79" s="41" t="s">
        <v>39</v>
      </c>
      <c r="B79" s="39" t="s">
        <v>60</v>
      </c>
      <c r="C79" s="47">
        <v>44932</v>
      </c>
      <c r="D79" s="42">
        <v>45107</v>
      </c>
      <c r="E79" t="s">
        <v>13</v>
      </c>
      <c r="F79" s="48">
        <v>22.796129000000001</v>
      </c>
    </row>
    <row r="80" spans="1:15" ht="15.75" x14ac:dyDescent="0.25">
      <c r="A80" s="41" t="s">
        <v>39</v>
      </c>
      <c r="B80" s="39" t="s">
        <v>60</v>
      </c>
      <c r="C80" s="47">
        <v>44932</v>
      </c>
      <c r="D80" s="42">
        <v>45107</v>
      </c>
      <c r="E80" t="s">
        <v>15</v>
      </c>
      <c r="F80" s="48">
        <v>18.767495</v>
      </c>
    </row>
    <row r="81" spans="1:6" ht="15.75" x14ac:dyDescent="0.25">
      <c r="A81" s="41" t="s">
        <v>39</v>
      </c>
      <c r="B81" s="39" t="s">
        <v>60</v>
      </c>
      <c r="C81" s="47">
        <v>44932</v>
      </c>
      <c r="D81" s="42">
        <v>45107</v>
      </c>
      <c r="E81" t="s">
        <v>16</v>
      </c>
      <c r="F81" s="48">
        <v>2.6872256000000001</v>
      </c>
    </row>
    <row r="82" spans="1:6" ht="15.75" x14ac:dyDescent="0.25">
      <c r="A82" s="41" t="s">
        <v>39</v>
      </c>
      <c r="B82" s="39" t="s">
        <v>60</v>
      </c>
      <c r="C82" s="47">
        <v>44932</v>
      </c>
      <c r="D82" s="42">
        <v>45107</v>
      </c>
      <c r="E82" t="s">
        <v>17</v>
      </c>
      <c r="F82" s="48">
        <v>10.231228</v>
      </c>
    </row>
    <row r="83" spans="1:6" ht="15.75" x14ac:dyDescent="0.25">
      <c r="A83" s="41" t="s">
        <v>39</v>
      </c>
      <c r="B83" s="39" t="s">
        <v>60</v>
      </c>
      <c r="C83" s="47">
        <v>44932</v>
      </c>
      <c r="D83" s="42">
        <v>45107</v>
      </c>
      <c r="E83" t="s">
        <v>19</v>
      </c>
      <c r="F83" s="48">
        <v>6.6343699999999997</v>
      </c>
    </row>
    <row r="84" spans="1:6" ht="15.75" x14ac:dyDescent="0.25">
      <c r="A84" s="41" t="s">
        <v>39</v>
      </c>
      <c r="B84" s="39" t="s">
        <v>60</v>
      </c>
      <c r="C84" s="47">
        <v>44932</v>
      </c>
      <c r="D84" s="42">
        <v>45107</v>
      </c>
      <c r="E84" t="s">
        <v>21</v>
      </c>
      <c r="F84" s="48">
        <v>0</v>
      </c>
    </row>
    <row r="85" spans="1:6" ht="15.75" x14ac:dyDescent="0.25">
      <c r="A85" s="41" t="s">
        <v>39</v>
      </c>
      <c r="B85" s="39" t="s">
        <v>60</v>
      </c>
      <c r="C85" s="47">
        <v>44932</v>
      </c>
      <c r="D85" s="42">
        <v>45107</v>
      </c>
      <c r="E85" t="s">
        <v>23</v>
      </c>
      <c r="F85" s="48">
        <v>3.9620229999999999</v>
      </c>
    </row>
    <row r="86" spans="1:6" ht="15.75" x14ac:dyDescent="0.25">
      <c r="A86" s="41" t="s">
        <v>39</v>
      </c>
      <c r="B86" s="39" t="s">
        <v>60</v>
      </c>
      <c r="C86" s="47">
        <v>44932</v>
      </c>
      <c r="D86" s="42">
        <v>45107</v>
      </c>
      <c r="E86" t="s">
        <v>25</v>
      </c>
      <c r="F86" s="48">
        <v>0.947407</v>
      </c>
    </row>
    <row r="87" spans="1:6" ht="15.75" x14ac:dyDescent="0.25">
      <c r="A87" s="41" t="s">
        <v>39</v>
      </c>
      <c r="B87" s="39" t="s">
        <v>60</v>
      </c>
      <c r="C87" s="47">
        <v>44932</v>
      </c>
      <c r="D87" s="42">
        <v>45107</v>
      </c>
      <c r="E87" t="s">
        <v>26</v>
      </c>
      <c r="F87" s="48">
        <v>4.6388020000000001</v>
      </c>
    </row>
    <row r="88" spans="1:6" ht="15.75" x14ac:dyDescent="0.25">
      <c r="A88" s="41" t="s">
        <v>39</v>
      </c>
      <c r="B88" s="39" t="s">
        <v>60</v>
      </c>
      <c r="C88" s="47">
        <v>44932</v>
      </c>
      <c r="D88" s="42">
        <v>45107</v>
      </c>
      <c r="E88" t="s">
        <v>28</v>
      </c>
      <c r="F88" s="48">
        <v>5.1079869999999996</v>
      </c>
    </row>
    <row r="89" spans="1:6" ht="15.75" x14ac:dyDescent="0.25">
      <c r="A89" s="41" t="s">
        <v>39</v>
      </c>
      <c r="B89" s="39" t="s">
        <v>60</v>
      </c>
      <c r="C89" s="47">
        <v>44932</v>
      </c>
      <c r="D89" s="42">
        <v>45107</v>
      </c>
      <c r="E89" t="s">
        <v>29</v>
      </c>
      <c r="F89" s="48">
        <v>18.134551999999999</v>
      </c>
    </row>
    <row r="90" spans="1:6" ht="15.75" x14ac:dyDescent="0.25">
      <c r="A90" s="41" t="s">
        <v>39</v>
      </c>
      <c r="B90" s="39" t="s">
        <v>60</v>
      </c>
      <c r="C90" s="47">
        <v>44932</v>
      </c>
      <c r="D90" s="42">
        <v>45107</v>
      </c>
      <c r="E90" t="s">
        <v>30</v>
      </c>
      <c r="F90" s="48">
        <v>27.512461999999999</v>
      </c>
    </row>
    <row r="91" spans="1:6" ht="15.75" x14ac:dyDescent="0.25">
      <c r="A91" s="41" t="s">
        <v>39</v>
      </c>
      <c r="B91" s="39" t="s">
        <v>60</v>
      </c>
      <c r="C91" s="47">
        <v>44932</v>
      </c>
      <c r="D91" s="42">
        <v>45107</v>
      </c>
      <c r="E91" t="s">
        <v>31</v>
      </c>
      <c r="F91" s="48">
        <v>0.11056000000000001</v>
      </c>
    </row>
    <row r="92" spans="1:6" ht="15.75" x14ac:dyDescent="0.25">
      <c r="A92" s="39" t="s">
        <v>40</v>
      </c>
      <c r="B92" s="39" t="s">
        <v>60</v>
      </c>
      <c r="C92" s="47">
        <v>44933</v>
      </c>
      <c r="D92" s="42">
        <v>45138</v>
      </c>
      <c r="E92" t="s">
        <v>9</v>
      </c>
      <c r="F92" s="48">
        <v>1.5289385499999999</v>
      </c>
    </row>
    <row r="93" spans="1:6" ht="15.75" x14ac:dyDescent="0.25">
      <c r="A93" s="39" t="s">
        <v>40</v>
      </c>
      <c r="B93" s="39" t="s">
        <v>60</v>
      </c>
      <c r="C93" s="47">
        <v>44933</v>
      </c>
      <c r="D93" s="42">
        <v>45138</v>
      </c>
      <c r="E93" t="s">
        <v>10</v>
      </c>
      <c r="F93" s="48">
        <v>0.28569800000000001</v>
      </c>
    </row>
    <row r="94" spans="1:6" ht="15.75" x14ac:dyDescent="0.25">
      <c r="A94" s="39" t="s">
        <v>40</v>
      </c>
      <c r="B94" s="39" t="s">
        <v>60</v>
      </c>
      <c r="C94" s="47">
        <v>44933</v>
      </c>
      <c r="D94" s="42">
        <v>45138</v>
      </c>
      <c r="E94" t="s">
        <v>13</v>
      </c>
      <c r="F94" s="48">
        <v>24.312514</v>
      </c>
    </row>
    <row r="95" spans="1:6" ht="15.75" x14ac:dyDescent="0.25">
      <c r="A95" s="39" t="s">
        <v>40</v>
      </c>
      <c r="B95" s="39" t="s">
        <v>60</v>
      </c>
      <c r="C95" s="47">
        <v>44933</v>
      </c>
      <c r="D95" s="42">
        <v>45138</v>
      </c>
      <c r="E95" t="s">
        <v>15</v>
      </c>
      <c r="F95" s="48">
        <v>16.077864000000002</v>
      </c>
    </row>
    <row r="96" spans="1:6" ht="15.75" x14ac:dyDescent="0.25">
      <c r="A96" s="39" t="s">
        <v>40</v>
      </c>
      <c r="B96" s="39" t="s">
        <v>60</v>
      </c>
      <c r="C96" s="47">
        <v>44933</v>
      </c>
      <c r="D96" s="42">
        <v>45138</v>
      </c>
      <c r="E96" t="s">
        <v>16</v>
      </c>
      <c r="F96" s="48">
        <v>2.8394544499999999</v>
      </c>
    </row>
    <row r="97" spans="1:6" ht="15.75" x14ac:dyDescent="0.25">
      <c r="A97" s="39" t="s">
        <v>40</v>
      </c>
      <c r="B97" s="39" t="s">
        <v>60</v>
      </c>
      <c r="C97" s="47">
        <v>44933</v>
      </c>
      <c r="D97" s="42">
        <v>45138</v>
      </c>
      <c r="E97" t="s">
        <v>17</v>
      </c>
      <c r="F97" s="48">
        <v>9.8805510000000005</v>
      </c>
    </row>
    <row r="98" spans="1:6" ht="15.75" x14ac:dyDescent="0.25">
      <c r="A98" s="39" t="s">
        <v>40</v>
      </c>
      <c r="B98" s="39" t="s">
        <v>60</v>
      </c>
      <c r="C98" s="47">
        <v>44933</v>
      </c>
      <c r="D98" s="42">
        <v>45138</v>
      </c>
      <c r="E98" t="s">
        <v>19</v>
      </c>
      <c r="F98" s="48">
        <v>6.1246600000000004</v>
      </c>
    </row>
    <row r="99" spans="1:6" ht="15.75" x14ac:dyDescent="0.25">
      <c r="A99" s="39" t="s">
        <v>40</v>
      </c>
      <c r="B99" s="39" t="s">
        <v>60</v>
      </c>
      <c r="C99" s="47">
        <v>44933</v>
      </c>
      <c r="D99" s="42">
        <v>45138</v>
      </c>
      <c r="E99" t="s">
        <v>21</v>
      </c>
      <c r="F99" s="48">
        <v>0</v>
      </c>
    </row>
    <row r="100" spans="1:6" ht="15.75" x14ac:dyDescent="0.25">
      <c r="A100" s="39" t="s">
        <v>40</v>
      </c>
      <c r="B100" s="39" t="s">
        <v>60</v>
      </c>
      <c r="C100" s="47">
        <v>44933</v>
      </c>
      <c r="D100" s="42">
        <v>45138</v>
      </c>
      <c r="E100" t="s">
        <v>23</v>
      </c>
      <c r="F100" s="48">
        <v>3.8392719999999998</v>
      </c>
    </row>
    <row r="101" spans="1:6" ht="15.75" x14ac:dyDescent="0.25">
      <c r="A101" s="39" t="s">
        <v>40</v>
      </c>
      <c r="B101" s="39" t="s">
        <v>60</v>
      </c>
      <c r="C101" s="47">
        <v>44933</v>
      </c>
      <c r="D101" s="42">
        <v>45138</v>
      </c>
      <c r="E101" t="s">
        <v>25</v>
      </c>
      <c r="F101" s="48">
        <v>0.86307199999999995</v>
      </c>
    </row>
    <row r="102" spans="1:6" ht="15.75" x14ac:dyDescent="0.25">
      <c r="A102" s="39" t="s">
        <v>40</v>
      </c>
      <c r="B102" s="39" t="s">
        <v>60</v>
      </c>
      <c r="C102" s="47">
        <v>44933</v>
      </c>
      <c r="D102" s="42">
        <v>45138</v>
      </c>
      <c r="E102" t="s">
        <v>26</v>
      </c>
      <c r="F102" s="48">
        <v>4.4045110000000003</v>
      </c>
    </row>
    <row r="103" spans="1:6" ht="15.75" x14ac:dyDescent="0.25">
      <c r="A103" s="39" t="s">
        <v>40</v>
      </c>
      <c r="B103" s="39" t="s">
        <v>60</v>
      </c>
      <c r="C103" s="47">
        <v>44933</v>
      </c>
      <c r="D103" s="42">
        <v>45138</v>
      </c>
      <c r="E103" t="s">
        <v>28</v>
      </c>
      <c r="F103" s="48">
        <v>4.7851900000000001</v>
      </c>
    </row>
    <row r="104" spans="1:6" ht="15.75" x14ac:dyDescent="0.25">
      <c r="A104" s="39" t="s">
        <v>40</v>
      </c>
      <c r="B104" s="39" t="s">
        <v>60</v>
      </c>
      <c r="C104" s="47">
        <v>44933</v>
      </c>
      <c r="D104" s="42">
        <v>45138</v>
      </c>
      <c r="E104" t="s">
        <v>29</v>
      </c>
      <c r="F104" s="48">
        <v>19.383641999999998</v>
      </c>
    </row>
    <row r="105" spans="1:6" ht="15.75" x14ac:dyDescent="0.25">
      <c r="A105" s="39" t="s">
        <v>40</v>
      </c>
      <c r="B105" s="39" t="s">
        <v>60</v>
      </c>
      <c r="C105" s="47">
        <v>44933</v>
      </c>
      <c r="D105" s="42">
        <v>45138</v>
      </c>
      <c r="E105" t="s">
        <v>30</v>
      </c>
      <c r="F105" s="48">
        <v>24.577708000000001</v>
      </c>
    </row>
    <row r="106" spans="1:6" ht="15.75" x14ac:dyDescent="0.25">
      <c r="A106" s="39" t="s">
        <v>40</v>
      </c>
      <c r="B106" s="39" t="s">
        <v>60</v>
      </c>
      <c r="C106" s="47">
        <v>44933</v>
      </c>
      <c r="D106" s="42">
        <v>45138</v>
      </c>
      <c r="E106" t="s">
        <v>31</v>
      </c>
      <c r="F106" s="48">
        <v>0.136935</v>
      </c>
    </row>
    <row r="107" spans="1:6" ht="15.75" x14ac:dyDescent="0.25">
      <c r="A107" s="39" t="s">
        <v>41</v>
      </c>
      <c r="B107" s="39" t="s">
        <v>60</v>
      </c>
      <c r="C107" s="47">
        <v>44934</v>
      </c>
      <c r="D107" s="42">
        <v>45169</v>
      </c>
      <c r="E107" t="s">
        <v>9</v>
      </c>
      <c r="F107" s="48">
        <v>1.7822119000000001</v>
      </c>
    </row>
    <row r="108" spans="1:6" ht="15.75" x14ac:dyDescent="0.25">
      <c r="A108" s="39" t="s">
        <v>41</v>
      </c>
      <c r="B108" s="39" t="s">
        <v>60</v>
      </c>
      <c r="C108" s="47">
        <v>44934</v>
      </c>
      <c r="D108" s="42">
        <v>45169</v>
      </c>
      <c r="E108" t="s">
        <v>10</v>
      </c>
      <c r="F108" s="48">
        <v>0.32094400000000001</v>
      </c>
    </row>
    <row r="109" spans="1:6" ht="15.75" x14ac:dyDescent="0.25">
      <c r="A109" s="39" t="s">
        <v>41</v>
      </c>
      <c r="B109" s="39" t="s">
        <v>60</v>
      </c>
      <c r="C109" s="47">
        <v>44934</v>
      </c>
      <c r="D109" s="42">
        <v>45169</v>
      </c>
      <c r="E109" t="s">
        <v>13</v>
      </c>
      <c r="F109" s="48">
        <v>25.103073999999999</v>
      </c>
    </row>
    <row r="110" spans="1:6" ht="15.75" x14ac:dyDescent="0.25">
      <c r="A110" s="39" t="s">
        <v>41</v>
      </c>
      <c r="B110" s="39" t="s">
        <v>60</v>
      </c>
      <c r="C110" s="47">
        <v>44934</v>
      </c>
      <c r="D110" s="42">
        <v>45169</v>
      </c>
      <c r="E110" t="s">
        <v>15</v>
      </c>
      <c r="F110" s="48">
        <v>15.854884</v>
      </c>
    </row>
    <row r="111" spans="1:6" ht="15.75" x14ac:dyDescent="0.25">
      <c r="A111" s="39" t="s">
        <v>41</v>
      </c>
      <c r="B111" s="39" t="s">
        <v>60</v>
      </c>
      <c r="C111" s="47">
        <v>44934</v>
      </c>
      <c r="D111" s="42">
        <v>45169</v>
      </c>
      <c r="E111" t="s">
        <v>16</v>
      </c>
      <c r="F111" s="48">
        <v>3.3098120999999998</v>
      </c>
    </row>
    <row r="112" spans="1:6" ht="15.75" x14ac:dyDescent="0.25">
      <c r="A112" s="39" t="s">
        <v>41</v>
      </c>
      <c r="B112" s="39" t="s">
        <v>60</v>
      </c>
      <c r="C112" s="47">
        <v>44934</v>
      </c>
      <c r="D112" s="42">
        <v>45169</v>
      </c>
      <c r="E112" t="s">
        <v>17</v>
      </c>
      <c r="F112" s="48">
        <v>10.33963</v>
      </c>
    </row>
    <row r="113" spans="1:6" ht="15.75" x14ac:dyDescent="0.25">
      <c r="A113" s="39" t="s">
        <v>41</v>
      </c>
      <c r="B113" s="39" t="s">
        <v>60</v>
      </c>
      <c r="C113" s="47">
        <v>44934</v>
      </c>
      <c r="D113" s="42">
        <v>45169</v>
      </c>
      <c r="E113" t="s">
        <v>19</v>
      </c>
      <c r="F113" s="48">
        <v>6.7026339999999998</v>
      </c>
    </row>
    <row r="114" spans="1:6" ht="15.75" x14ac:dyDescent="0.25">
      <c r="A114" s="39" t="s">
        <v>41</v>
      </c>
      <c r="B114" s="39" t="s">
        <v>60</v>
      </c>
      <c r="C114" s="47">
        <v>44934</v>
      </c>
      <c r="D114" s="42">
        <v>45169</v>
      </c>
      <c r="E114" t="s">
        <v>21</v>
      </c>
      <c r="F114" s="48">
        <v>0</v>
      </c>
    </row>
    <row r="115" spans="1:6" ht="15.75" x14ac:dyDescent="0.25">
      <c r="A115" s="39" t="s">
        <v>41</v>
      </c>
      <c r="B115" s="39" t="s">
        <v>60</v>
      </c>
      <c r="C115" s="47">
        <v>44934</v>
      </c>
      <c r="D115" s="42">
        <v>45169</v>
      </c>
      <c r="E115" t="s">
        <v>23</v>
      </c>
      <c r="F115" s="48">
        <v>3.7028240000000001</v>
      </c>
    </row>
    <row r="116" spans="1:6" ht="15.75" x14ac:dyDescent="0.25">
      <c r="A116" s="39" t="s">
        <v>41</v>
      </c>
      <c r="B116" s="39" t="s">
        <v>60</v>
      </c>
      <c r="C116" s="47">
        <v>44934</v>
      </c>
      <c r="D116" s="42">
        <v>45169</v>
      </c>
      <c r="E116" t="s">
        <v>25</v>
      </c>
      <c r="F116" s="48">
        <v>1.0318080000000001</v>
      </c>
    </row>
    <row r="117" spans="1:6" ht="15.75" x14ac:dyDescent="0.25">
      <c r="A117" s="39" t="s">
        <v>41</v>
      </c>
      <c r="B117" s="39" t="s">
        <v>60</v>
      </c>
      <c r="C117" s="47">
        <v>44934</v>
      </c>
      <c r="D117" s="42">
        <v>45169</v>
      </c>
      <c r="E117" t="s">
        <v>26</v>
      </c>
      <c r="F117" s="48">
        <v>4.5555500000000002</v>
      </c>
    </row>
    <row r="118" spans="1:6" ht="15.75" x14ac:dyDescent="0.25">
      <c r="A118" s="39" t="s">
        <v>41</v>
      </c>
      <c r="B118" s="39" t="s">
        <v>60</v>
      </c>
      <c r="C118" s="47">
        <v>44934</v>
      </c>
      <c r="D118" s="42">
        <v>45169</v>
      </c>
      <c r="E118" t="s">
        <v>28</v>
      </c>
      <c r="F118" s="48">
        <v>5.0304919999999997</v>
      </c>
    </row>
    <row r="119" spans="1:6" ht="15.75" x14ac:dyDescent="0.25">
      <c r="A119" s="39" t="s">
        <v>41</v>
      </c>
      <c r="B119" s="39" t="s">
        <v>60</v>
      </c>
      <c r="C119" s="47">
        <v>44934</v>
      </c>
      <c r="D119" s="42">
        <v>45169</v>
      </c>
      <c r="E119" t="s">
        <v>29</v>
      </c>
      <c r="F119" s="48">
        <v>20.335913999999999</v>
      </c>
    </row>
    <row r="120" spans="1:6" ht="15.75" x14ac:dyDescent="0.25">
      <c r="A120" s="39" t="s">
        <v>41</v>
      </c>
      <c r="B120" s="39" t="s">
        <v>60</v>
      </c>
      <c r="C120" s="47">
        <v>44934</v>
      </c>
      <c r="D120" s="42">
        <v>45169</v>
      </c>
      <c r="E120" t="s">
        <v>30</v>
      </c>
      <c r="F120" s="48">
        <v>27.223234000000001</v>
      </c>
    </row>
    <row r="121" spans="1:6" ht="15.75" x14ac:dyDescent="0.25">
      <c r="A121" s="39" t="s">
        <v>41</v>
      </c>
      <c r="B121" s="39" t="s">
        <v>60</v>
      </c>
      <c r="C121" s="47">
        <v>44934</v>
      </c>
      <c r="D121" s="42">
        <v>45169</v>
      </c>
      <c r="E121" t="s">
        <v>31</v>
      </c>
      <c r="F121" s="48">
        <v>0.106978</v>
      </c>
    </row>
    <row r="122" spans="1:6" ht="15.75" x14ac:dyDescent="0.25">
      <c r="A122" s="39" t="s">
        <v>74</v>
      </c>
      <c r="B122" s="39" t="s">
        <v>60</v>
      </c>
      <c r="C122" s="47">
        <v>44935</v>
      </c>
      <c r="D122" s="42">
        <v>45199</v>
      </c>
      <c r="E122" t="s">
        <v>9</v>
      </c>
      <c r="F122" s="48">
        <v>1.6643893999999999</v>
      </c>
    </row>
    <row r="123" spans="1:6" ht="15.75" x14ac:dyDescent="0.25">
      <c r="A123" s="39" t="s">
        <v>74</v>
      </c>
      <c r="B123" s="39" t="s">
        <v>60</v>
      </c>
      <c r="C123" s="47">
        <v>44935</v>
      </c>
      <c r="D123" s="42">
        <v>45199</v>
      </c>
      <c r="E123" t="s">
        <v>10</v>
      </c>
      <c r="F123" s="48">
        <v>0.299124</v>
      </c>
    </row>
    <row r="124" spans="1:6" ht="15.75" x14ac:dyDescent="0.25">
      <c r="A124" s="39" t="s">
        <v>74</v>
      </c>
      <c r="B124" s="39" t="s">
        <v>60</v>
      </c>
      <c r="C124" s="47">
        <v>44935</v>
      </c>
      <c r="D124" s="42">
        <v>45199</v>
      </c>
      <c r="E124" t="s">
        <v>13</v>
      </c>
      <c r="F124" s="48">
        <v>23.517204</v>
      </c>
    </row>
    <row r="125" spans="1:6" ht="15.75" x14ac:dyDescent="0.25">
      <c r="A125" s="39" t="s">
        <v>74</v>
      </c>
      <c r="B125" s="39" t="s">
        <v>60</v>
      </c>
      <c r="C125" s="47">
        <v>44935</v>
      </c>
      <c r="D125" s="42">
        <v>45199</v>
      </c>
      <c r="E125" t="s">
        <v>15</v>
      </c>
      <c r="F125" s="48">
        <v>14.782164</v>
      </c>
    </row>
    <row r="126" spans="1:6" ht="15.75" x14ac:dyDescent="0.25">
      <c r="A126" s="39" t="s">
        <v>74</v>
      </c>
      <c r="B126" s="39" t="s">
        <v>60</v>
      </c>
      <c r="C126" s="47">
        <v>44935</v>
      </c>
      <c r="D126" s="42">
        <v>45199</v>
      </c>
      <c r="E126" t="s">
        <v>16</v>
      </c>
      <c r="F126" s="48">
        <v>3.0910046000000002</v>
      </c>
    </row>
    <row r="127" spans="1:6" ht="15.75" x14ac:dyDescent="0.25">
      <c r="A127" s="39" t="s">
        <v>74</v>
      </c>
      <c r="B127" s="39" t="s">
        <v>60</v>
      </c>
      <c r="C127" s="47">
        <v>44935</v>
      </c>
      <c r="D127" s="42">
        <v>45199</v>
      </c>
      <c r="E127" t="s">
        <v>17</v>
      </c>
      <c r="F127" s="48">
        <v>9.6499799999999993</v>
      </c>
    </row>
    <row r="128" spans="1:6" ht="15.75" x14ac:dyDescent="0.25">
      <c r="A128" s="39" t="s">
        <v>74</v>
      </c>
      <c r="B128" s="39" t="s">
        <v>60</v>
      </c>
      <c r="C128" s="47">
        <v>44935</v>
      </c>
      <c r="D128" s="42">
        <v>45199</v>
      </c>
      <c r="E128" t="s">
        <v>19</v>
      </c>
      <c r="F128" s="48">
        <v>6.2499840000000004</v>
      </c>
    </row>
    <row r="129" spans="1:9" ht="15.75" x14ac:dyDescent="0.25">
      <c r="A129" s="39" t="s">
        <v>74</v>
      </c>
      <c r="B129" s="39" t="s">
        <v>60</v>
      </c>
      <c r="C129" s="47">
        <v>44935</v>
      </c>
      <c r="D129" s="42">
        <v>45199</v>
      </c>
      <c r="E129" t="s">
        <v>21</v>
      </c>
      <c r="F129" s="48">
        <v>0</v>
      </c>
    </row>
    <row r="130" spans="1:9" ht="15.75" x14ac:dyDescent="0.25">
      <c r="A130" s="39" t="s">
        <v>74</v>
      </c>
      <c r="B130" s="39" t="s">
        <v>60</v>
      </c>
      <c r="C130" s="47">
        <v>44935</v>
      </c>
      <c r="D130" s="42">
        <v>45199</v>
      </c>
      <c r="E130" t="s">
        <v>23</v>
      </c>
      <c r="F130" s="48">
        <v>3.4598040000000001</v>
      </c>
    </row>
    <row r="131" spans="1:9" ht="15.75" x14ac:dyDescent="0.25">
      <c r="A131" s="39" t="s">
        <v>74</v>
      </c>
      <c r="B131" s="39" t="s">
        <v>60</v>
      </c>
      <c r="C131" s="47">
        <v>44935</v>
      </c>
      <c r="D131" s="42">
        <v>45199</v>
      </c>
      <c r="E131" t="s">
        <v>25</v>
      </c>
      <c r="F131" s="48">
        <v>0.95842799999999995</v>
      </c>
    </row>
    <row r="132" spans="1:9" ht="15.75" x14ac:dyDescent="0.25">
      <c r="A132" s="39" t="s">
        <v>74</v>
      </c>
      <c r="B132" s="39" t="s">
        <v>60</v>
      </c>
      <c r="C132" s="47">
        <v>44935</v>
      </c>
      <c r="D132" s="42">
        <v>45199</v>
      </c>
      <c r="E132" t="s">
        <v>26</v>
      </c>
      <c r="F132" s="48">
        <v>4.2562199999999999</v>
      </c>
    </row>
    <row r="133" spans="1:9" ht="15.75" x14ac:dyDescent="0.25">
      <c r="A133" s="39" t="s">
        <v>74</v>
      </c>
      <c r="B133" s="39" t="s">
        <v>60</v>
      </c>
      <c r="C133" s="47">
        <v>44935</v>
      </c>
      <c r="D133" s="42">
        <v>45199</v>
      </c>
      <c r="E133" t="s">
        <v>28</v>
      </c>
      <c r="F133" s="48">
        <v>4.7073720000000003</v>
      </c>
    </row>
    <row r="134" spans="1:9" ht="15.75" x14ac:dyDescent="0.25">
      <c r="A134" s="39" t="s">
        <v>74</v>
      </c>
      <c r="B134" s="39" t="s">
        <v>60</v>
      </c>
      <c r="C134" s="47">
        <v>44935</v>
      </c>
      <c r="D134" s="42">
        <v>45199</v>
      </c>
      <c r="E134" t="s">
        <v>29</v>
      </c>
      <c r="F134" s="48">
        <v>19.075944</v>
      </c>
    </row>
    <row r="135" spans="1:9" ht="15.75" x14ac:dyDescent="0.25">
      <c r="A135" s="39" t="s">
        <v>74</v>
      </c>
      <c r="B135" s="39" t="s">
        <v>60</v>
      </c>
      <c r="C135" s="47">
        <v>44935</v>
      </c>
      <c r="D135" s="42">
        <v>45199</v>
      </c>
      <c r="E135" t="s">
        <v>30</v>
      </c>
      <c r="F135" s="48">
        <v>25.308684</v>
      </c>
    </row>
    <row r="136" spans="1:9" ht="15.75" x14ac:dyDescent="0.25">
      <c r="A136" s="39" t="s">
        <v>74</v>
      </c>
      <c r="B136" s="39" t="s">
        <v>60</v>
      </c>
      <c r="C136" s="47">
        <v>44935</v>
      </c>
      <c r="D136" s="42">
        <v>45199</v>
      </c>
      <c r="E136" t="s">
        <v>31</v>
      </c>
      <c r="F136" s="48">
        <v>9.9708000000000005E-2</v>
      </c>
    </row>
    <row r="137" spans="1:9" ht="15.75" x14ac:dyDescent="0.25">
      <c r="A137" s="39" t="s">
        <v>43</v>
      </c>
      <c r="B137" s="39" t="s">
        <v>60</v>
      </c>
      <c r="C137" s="47">
        <v>44936</v>
      </c>
      <c r="D137" s="42">
        <v>45230</v>
      </c>
      <c r="E137" t="s">
        <v>9</v>
      </c>
      <c r="F137" s="48">
        <v>1.4756556000000001</v>
      </c>
    </row>
    <row r="138" spans="1:9" ht="15.75" x14ac:dyDescent="0.25">
      <c r="A138" s="39" t="s">
        <v>43</v>
      </c>
      <c r="B138" s="39" t="s">
        <v>60</v>
      </c>
      <c r="C138" s="47">
        <v>44936</v>
      </c>
      <c r="D138" s="42">
        <v>45230</v>
      </c>
      <c r="E138" t="s">
        <v>10</v>
      </c>
      <c r="F138" s="48">
        <v>0.28310400000000002</v>
      </c>
    </row>
    <row r="139" spans="1:9" ht="15.75" x14ac:dyDescent="0.25">
      <c r="A139" s="39" t="s">
        <v>43</v>
      </c>
      <c r="B139" s="39" t="s">
        <v>60</v>
      </c>
      <c r="C139" s="47">
        <v>44936</v>
      </c>
      <c r="D139" s="42">
        <v>45230</v>
      </c>
      <c r="E139" t="s">
        <v>13</v>
      </c>
      <c r="F139" s="48">
        <v>23.312463999999999</v>
      </c>
    </row>
    <row r="140" spans="1:9" ht="15.75" x14ac:dyDescent="0.25">
      <c r="A140" s="39" t="s">
        <v>43</v>
      </c>
      <c r="B140" s="39" t="s">
        <v>60</v>
      </c>
      <c r="C140" s="47">
        <v>44936</v>
      </c>
      <c r="D140" s="42">
        <v>45230</v>
      </c>
      <c r="E140" t="s">
        <v>15</v>
      </c>
      <c r="F140" s="48">
        <v>17.109677999999999</v>
      </c>
    </row>
    <row r="141" spans="1:9" ht="15.75" x14ac:dyDescent="0.25">
      <c r="A141" s="39" t="s">
        <v>43</v>
      </c>
      <c r="B141" s="39" t="s">
        <v>60</v>
      </c>
      <c r="C141" s="47">
        <v>44936</v>
      </c>
      <c r="D141" s="42">
        <v>45230</v>
      </c>
      <c r="E141" t="s">
        <v>16</v>
      </c>
      <c r="F141" s="48">
        <v>2.7405004000000002</v>
      </c>
    </row>
    <row r="142" spans="1:9" ht="15.75" x14ac:dyDescent="0.25">
      <c r="A142" s="39" t="s">
        <v>43</v>
      </c>
      <c r="B142" s="39" t="s">
        <v>60</v>
      </c>
      <c r="C142" s="47">
        <v>44936</v>
      </c>
      <c r="D142" s="42">
        <v>45230</v>
      </c>
      <c r="E142" t="s">
        <v>17</v>
      </c>
      <c r="F142" s="48">
        <v>10.332926</v>
      </c>
      <c r="I142"/>
    </row>
    <row r="143" spans="1:9" ht="15.75" x14ac:dyDescent="0.25">
      <c r="A143" s="39" t="s">
        <v>43</v>
      </c>
      <c r="B143" s="39" t="s">
        <v>60</v>
      </c>
      <c r="C143" s="47">
        <v>44936</v>
      </c>
      <c r="D143" s="42">
        <v>45230</v>
      </c>
      <c r="E143" t="s">
        <v>19</v>
      </c>
      <c r="F143" s="48">
        <v>6.9323819999999996</v>
      </c>
    </row>
    <row r="144" spans="1:9" ht="15.75" x14ac:dyDescent="0.25">
      <c r="A144" s="39" t="s">
        <v>43</v>
      </c>
      <c r="B144" s="39" t="s">
        <v>60</v>
      </c>
      <c r="C144" s="47">
        <v>44936</v>
      </c>
      <c r="D144" s="42">
        <v>45230</v>
      </c>
      <c r="E144" t="s">
        <v>21</v>
      </c>
      <c r="F144" s="48">
        <v>0</v>
      </c>
    </row>
    <row r="145" spans="1:6" ht="15.75" x14ac:dyDescent="0.25">
      <c r="A145" s="39" t="s">
        <v>43</v>
      </c>
      <c r="B145" s="39" t="s">
        <v>60</v>
      </c>
      <c r="C145" s="47">
        <v>44936</v>
      </c>
      <c r="D145" s="42">
        <v>45230</v>
      </c>
      <c r="E145" t="s">
        <v>23</v>
      </c>
      <c r="F145" s="48">
        <v>3.8403139999999998</v>
      </c>
    </row>
    <row r="146" spans="1:6" ht="15.75" x14ac:dyDescent="0.25">
      <c r="A146" s="39" t="s">
        <v>43</v>
      </c>
      <c r="B146" s="39" t="s">
        <v>60</v>
      </c>
      <c r="C146" s="47">
        <v>44936</v>
      </c>
      <c r="D146" s="42">
        <v>45230</v>
      </c>
      <c r="E146" t="s">
        <v>25</v>
      </c>
      <c r="F146" s="48">
        <v>0.85125600000000001</v>
      </c>
    </row>
    <row r="147" spans="1:6" ht="15.75" x14ac:dyDescent="0.25">
      <c r="A147" s="39" t="s">
        <v>43</v>
      </c>
      <c r="B147" s="39" t="s">
        <v>60</v>
      </c>
      <c r="C147" s="47">
        <v>44936</v>
      </c>
      <c r="D147" s="42">
        <v>45230</v>
      </c>
      <c r="E147" t="s">
        <v>26</v>
      </c>
      <c r="F147" s="48">
        <v>3.9071500000000001</v>
      </c>
    </row>
    <row r="148" spans="1:6" ht="15.75" x14ac:dyDescent="0.25">
      <c r="A148" s="39" t="s">
        <v>43</v>
      </c>
      <c r="B148" s="39" t="s">
        <v>60</v>
      </c>
      <c r="C148" s="47">
        <v>44936</v>
      </c>
      <c r="D148" s="42">
        <v>45230</v>
      </c>
      <c r="E148" t="s">
        <v>28</v>
      </c>
      <c r="F148" s="48">
        <v>4.593146</v>
      </c>
    </row>
    <row r="149" spans="1:6" ht="15.75" x14ac:dyDescent="0.25">
      <c r="A149" s="39" t="s">
        <v>43</v>
      </c>
      <c r="B149" s="39" t="s">
        <v>60</v>
      </c>
      <c r="C149" s="47">
        <v>44936</v>
      </c>
      <c r="D149" s="42">
        <v>45230</v>
      </c>
      <c r="E149" t="s">
        <v>29</v>
      </c>
      <c r="F149" s="48">
        <v>12.64752</v>
      </c>
    </row>
    <row r="150" spans="1:6" ht="15.75" x14ac:dyDescent="0.25">
      <c r="A150" s="39" t="s">
        <v>43</v>
      </c>
      <c r="B150" s="39" t="s">
        <v>60</v>
      </c>
      <c r="C150" s="47">
        <v>44936</v>
      </c>
      <c r="D150" s="42">
        <v>45230</v>
      </c>
      <c r="E150" t="s">
        <v>30</v>
      </c>
      <c r="F150" s="48">
        <v>32.508166000000003</v>
      </c>
    </row>
    <row r="151" spans="1:6" ht="15.75" x14ac:dyDescent="0.25">
      <c r="A151" s="39" t="s">
        <v>43</v>
      </c>
      <c r="B151" s="39" t="s">
        <v>60</v>
      </c>
      <c r="C151" s="47">
        <v>44936</v>
      </c>
      <c r="D151" s="42">
        <v>45230</v>
      </c>
      <c r="E151" t="s">
        <v>31</v>
      </c>
      <c r="F151" s="48">
        <v>0.14573800000000001</v>
      </c>
    </row>
    <row r="152" spans="1:6" ht="15.75" x14ac:dyDescent="0.25">
      <c r="A152" s="39" t="s">
        <v>44</v>
      </c>
      <c r="B152" s="39" t="s">
        <v>60</v>
      </c>
      <c r="C152" s="47">
        <v>45231</v>
      </c>
      <c r="D152" s="71">
        <v>45260</v>
      </c>
      <c r="E152" t="s">
        <v>9</v>
      </c>
      <c r="F152" s="48">
        <v>1.9485245</v>
      </c>
    </row>
    <row r="153" spans="1:6" ht="15.75" x14ac:dyDescent="0.25">
      <c r="A153" s="39" t="s">
        <v>44</v>
      </c>
      <c r="B153" s="39" t="s">
        <v>60</v>
      </c>
      <c r="C153" s="47">
        <v>45231</v>
      </c>
      <c r="D153" s="71">
        <v>45260</v>
      </c>
      <c r="E153" t="s">
        <v>10</v>
      </c>
      <c r="F153" s="48">
        <v>0.34957300000000002</v>
      </c>
    </row>
    <row r="154" spans="1:6" ht="15.75" x14ac:dyDescent="0.25">
      <c r="A154" s="39" t="s">
        <v>44</v>
      </c>
      <c r="B154" s="39" t="s">
        <v>60</v>
      </c>
      <c r="C154" s="47">
        <v>45231</v>
      </c>
      <c r="D154" s="71">
        <v>45260</v>
      </c>
      <c r="E154" t="s">
        <v>13</v>
      </c>
      <c r="F154" s="48">
        <v>23.680060999999998</v>
      </c>
    </row>
    <row r="155" spans="1:6" ht="15.75" x14ac:dyDescent="0.25">
      <c r="A155" s="39" t="s">
        <v>44</v>
      </c>
      <c r="B155" s="39" t="s">
        <v>60</v>
      </c>
      <c r="C155" s="47">
        <v>45231</v>
      </c>
      <c r="D155" s="71">
        <v>45260</v>
      </c>
      <c r="E155" t="s">
        <v>15</v>
      </c>
      <c r="F155" s="48">
        <v>21.168344999999999</v>
      </c>
    </row>
    <row r="156" spans="1:6" ht="15.75" x14ac:dyDescent="0.25">
      <c r="A156" s="39" t="s">
        <v>44</v>
      </c>
      <c r="B156" s="39" t="s">
        <v>60</v>
      </c>
      <c r="C156" s="47">
        <v>45231</v>
      </c>
      <c r="D156" s="71">
        <v>45260</v>
      </c>
      <c r="E156" t="s">
        <v>16</v>
      </c>
      <c r="F156" s="48">
        <v>3.6186855000000002</v>
      </c>
    </row>
    <row r="157" spans="1:6" ht="15.75" x14ac:dyDescent="0.25">
      <c r="A157" s="39" t="s">
        <v>44</v>
      </c>
      <c r="B157" s="39" t="s">
        <v>60</v>
      </c>
      <c r="C157" s="47">
        <v>45231</v>
      </c>
      <c r="D157" s="71">
        <v>45260</v>
      </c>
      <c r="E157" t="s">
        <v>17</v>
      </c>
      <c r="F157" s="48">
        <v>10.150446000000001</v>
      </c>
    </row>
    <row r="158" spans="1:6" ht="15.75" x14ac:dyDescent="0.25">
      <c r="A158" s="39" t="s">
        <v>44</v>
      </c>
      <c r="B158" s="39" t="s">
        <v>60</v>
      </c>
      <c r="C158" s="47">
        <v>45231</v>
      </c>
      <c r="D158" s="71">
        <v>45260</v>
      </c>
      <c r="E158" t="s">
        <v>19</v>
      </c>
      <c r="F158" s="48">
        <v>6.5511840000000001</v>
      </c>
    </row>
    <row r="159" spans="1:6" ht="15.75" x14ac:dyDescent="0.25">
      <c r="A159" s="39" t="s">
        <v>44</v>
      </c>
      <c r="B159" s="39" t="s">
        <v>60</v>
      </c>
      <c r="C159" s="47">
        <v>45231</v>
      </c>
      <c r="D159" s="71">
        <v>45260</v>
      </c>
      <c r="E159" t="s">
        <v>21</v>
      </c>
      <c r="F159" s="48">
        <v>0</v>
      </c>
    </row>
    <row r="160" spans="1:6" ht="15.75" x14ac:dyDescent="0.25">
      <c r="A160" s="39" t="s">
        <v>44</v>
      </c>
      <c r="B160" s="39" t="s">
        <v>60</v>
      </c>
      <c r="C160" s="47">
        <v>45231</v>
      </c>
      <c r="D160" s="71">
        <v>45260</v>
      </c>
      <c r="E160" t="s">
        <v>23</v>
      </c>
      <c r="F160" s="48">
        <v>4.4278779999999998</v>
      </c>
    </row>
    <row r="161" spans="1:6" ht="15.75" x14ac:dyDescent="0.25">
      <c r="A161" s="39" t="s">
        <v>44</v>
      </c>
      <c r="B161" s="39" t="s">
        <v>60</v>
      </c>
      <c r="C161" s="47">
        <v>45231</v>
      </c>
      <c r="D161" s="71">
        <v>45260</v>
      </c>
      <c r="E161" t="s">
        <v>25</v>
      </c>
      <c r="F161" s="48">
        <v>1.204067</v>
      </c>
    </row>
    <row r="162" spans="1:6" ht="15.75" x14ac:dyDescent="0.25">
      <c r="A162" s="39" t="s">
        <v>44</v>
      </c>
      <c r="B162" s="39" t="s">
        <v>60</v>
      </c>
      <c r="C162" s="47">
        <v>45231</v>
      </c>
      <c r="D162" s="71">
        <v>45260</v>
      </c>
      <c r="E162" t="s">
        <v>26</v>
      </c>
      <c r="F162" s="48">
        <v>4.3501940000000001</v>
      </c>
    </row>
    <row r="163" spans="1:6" ht="15.75" x14ac:dyDescent="0.25">
      <c r="A163" s="39" t="s">
        <v>44</v>
      </c>
      <c r="B163" s="39" t="s">
        <v>60</v>
      </c>
      <c r="C163" s="47">
        <v>45231</v>
      </c>
      <c r="D163" s="71">
        <v>45260</v>
      </c>
      <c r="E163" t="s">
        <v>28</v>
      </c>
      <c r="F163" s="48">
        <v>4.6091340000000001</v>
      </c>
    </row>
    <row r="164" spans="1:6" ht="15.75" x14ac:dyDescent="0.25">
      <c r="A164" s="39" t="s">
        <v>44</v>
      </c>
      <c r="B164" s="39" t="s">
        <v>60</v>
      </c>
      <c r="C164" s="47">
        <v>45231</v>
      </c>
      <c r="D164" s="71">
        <v>45260</v>
      </c>
      <c r="E164" t="s">
        <v>29</v>
      </c>
      <c r="F164" s="48">
        <v>19.67944</v>
      </c>
    </row>
    <row r="165" spans="1:6" ht="15.75" x14ac:dyDescent="0.25">
      <c r="A165" s="39" t="s">
        <v>44</v>
      </c>
      <c r="B165" s="39" t="s">
        <v>60</v>
      </c>
      <c r="C165" s="47">
        <v>45231</v>
      </c>
      <c r="D165" s="71">
        <v>45260</v>
      </c>
      <c r="E165" t="s">
        <v>30</v>
      </c>
      <c r="F165" s="48">
        <v>27.590059</v>
      </c>
    </row>
    <row r="166" spans="1:6" ht="15.75" x14ac:dyDescent="0.25">
      <c r="A166" s="39" t="s">
        <v>44</v>
      </c>
      <c r="B166" s="39" t="s">
        <v>60</v>
      </c>
      <c r="C166" s="47">
        <v>45231</v>
      </c>
      <c r="D166" s="71">
        <v>45260</v>
      </c>
      <c r="E166" t="s">
        <v>31</v>
      </c>
      <c r="F166" s="48">
        <v>0.14241899999999999</v>
      </c>
    </row>
    <row r="167" spans="1:6" ht="15.75" x14ac:dyDescent="0.25">
      <c r="A167" s="39" t="s">
        <v>45</v>
      </c>
      <c r="B167" s="39" t="s">
        <v>60</v>
      </c>
      <c r="C167" s="71">
        <v>44938</v>
      </c>
      <c r="D167" s="71">
        <v>45291</v>
      </c>
      <c r="E167" t="s">
        <v>9</v>
      </c>
      <c r="F167" s="48">
        <v>3.7492621499999998</v>
      </c>
    </row>
    <row r="168" spans="1:6" ht="15.75" x14ac:dyDescent="0.25">
      <c r="A168" s="39" t="s">
        <v>45</v>
      </c>
      <c r="B168" s="39" t="s">
        <v>60</v>
      </c>
      <c r="C168" s="71">
        <v>44938</v>
      </c>
      <c r="D168" s="71">
        <v>45291</v>
      </c>
      <c r="E168" t="s">
        <v>10</v>
      </c>
      <c r="F168" s="48">
        <v>0.40958499999999998</v>
      </c>
    </row>
    <row r="169" spans="1:6" ht="15.75" x14ac:dyDescent="0.25">
      <c r="A169" s="39" t="s">
        <v>45</v>
      </c>
      <c r="B169" s="39" t="s">
        <v>60</v>
      </c>
      <c r="C169" s="71">
        <v>44938</v>
      </c>
      <c r="D169" s="71">
        <v>45291</v>
      </c>
      <c r="E169" t="s">
        <v>13</v>
      </c>
      <c r="F169" s="48">
        <v>29.028182000000001</v>
      </c>
    </row>
    <row r="170" spans="1:6" ht="15.75" x14ac:dyDescent="0.25">
      <c r="A170" s="39" t="s">
        <v>45</v>
      </c>
      <c r="B170" s="39" t="s">
        <v>60</v>
      </c>
      <c r="C170" s="71">
        <v>44938</v>
      </c>
      <c r="D170" s="71">
        <v>45291</v>
      </c>
      <c r="E170" t="s">
        <v>15</v>
      </c>
      <c r="F170" s="48">
        <v>20.802071999999999</v>
      </c>
    </row>
    <row r="171" spans="1:6" ht="15.75" x14ac:dyDescent="0.25">
      <c r="A171" s="39" t="s">
        <v>45</v>
      </c>
      <c r="B171" s="39" t="s">
        <v>60</v>
      </c>
      <c r="C171" s="71">
        <v>44938</v>
      </c>
      <c r="D171" s="71">
        <v>45291</v>
      </c>
      <c r="E171" t="s">
        <v>16</v>
      </c>
      <c r="F171" s="48">
        <v>6.96291685</v>
      </c>
    </row>
    <row r="172" spans="1:6" ht="15.75" x14ac:dyDescent="0.25">
      <c r="A172" s="39" t="s">
        <v>45</v>
      </c>
      <c r="B172" s="39" t="s">
        <v>60</v>
      </c>
      <c r="C172" s="71">
        <v>44938</v>
      </c>
      <c r="D172" s="71">
        <v>45291</v>
      </c>
      <c r="E172" t="s">
        <v>17</v>
      </c>
      <c r="F172" s="48">
        <v>9.9343500000000002</v>
      </c>
    </row>
    <row r="173" spans="1:6" ht="15.75" x14ac:dyDescent="0.25">
      <c r="A173" s="39" t="s">
        <v>45</v>
      </c>
      <c r="B173" s="39" t="s">
        <v>60</v>
      </c>
      <c r="C173" s="71">
        <v>44938</v>
      </c>
      <c r="D173" s="71">
        <v>45291</v>
      </c>
      <c r="E173" t="s">
        <v>19</v>
      </c>
      <c r="F173" s="48">
        <v>5.8693739999999996</v>
      </c>
    </row>
    <row r="174" spans="1:6" ht="15.75" x14ac:dyDescent="0.25">
      <c r="A174" s="39" t="s">
        <v>45</v>
      </c>
      <c r="B174" s="39" t="s">
        <v>60</v>
      </c>
      <c r="C174" s="71">
        <v>44938</v>
      </c>
      <c r="D174" s="71">
        <v>45291</v>
      </c>
      <c r="E174" t="s">
        <v>21</v>
      </c>
      <c r="F174" s="48">
        <v>0</v>
      </c>
    </row>
    <row r="175" spans="1:6" ht="15.75" x14ac:dyDescent="0.25">
      <c r="A175" s="39" t="s">
        <v>45</v>
      </c>
      <c r="B175" s="39" t="s">
        <v>60</v>
      </c>
      <c r="C175" s="71">
        <v>44938</v>
      </c>
      <c r="D175" s="71">
        <v>45291</v>
      </c>
      <c r="E175" t="s">
        <v>23</v>
      </c>
      <c r="F175" s="48">
        <v>3.8359269999999999</v>
      </c>
    </row>
    <row r="176" spans="1:6" ht="15.75" x14ac:dyDescent="0.25">
      <c r="A176" s="39" t="s">
        <v>45</v>
      </c>
      <c r="B176" s="39" t="s">
        <v>60</v>
      </c>
      <c r="C176" s="71">
        <v>44938</v>
      </c>
      <c r="D176" s="71">
        <v>45291</v>
      </c>
      <c r="E176" t="s">
        <v>25</v>
      </c>
      <c r="F176" s="48">
        <v>1.416974</v>
      </c>
    </row>
    <row r="177" spans="1:6" ht="15.75" x14ac:dyDescent="0.25">
      <c r="A177" s="39" t="s">
        <v>45</v>
      </c>
      <c r="B177" s="39" t="s">
        <v>60</v>
      </c>
      <c r="C177" s="71">
        <v>44938</v>
      </c>
      <c r="D177" s="71">
        <v>45291</v>
      </c>
      <c r="E177" t="s">
        <v>26</v>
      </c>
      <c r="F177" s="48">
        <v>4.6700520000000001</v>
      </c>
    </row>
    <row r="178" spans="1:6" ht="15.75" x14ac:dyDescent="0.25">
      <c r="A178" s="39" t="s">
        <v>45</v>
      </c>
      <c r="B178" s="39" t="s">
        <v>60</v>
      </c>
      <c r="C178" s="71">
        <v>44938</v>
      </c>
      <c r="D178" s="71">
        <v>45291</v>
      </c>
      <c r="E178" t="s">
        <v>28</v>
      </c>
      <c r="F178" s="48">
        <v>4.3993149999999996</v>
      </c>
    </row>
    <row r="179" spans="1:6" ht="15.75" x14ac:dyDescent="0.25">
      <c r="A179" s="39" t="s">
        <v>45</v>
      </c>
      <c r="B179" s="39" t="s">
        <v>60</v>
      </c>
      <c r="C179" s="71">
        <v>44938</v>
      </c>
      <c r="D179" s="71">
        <v>45291</v>
      </c>
      <c r="E179" t="s">
        <v>29</v>
      </c>
      <c r="F179" s="48">
        <v>22.816068000000001</v>
      </c>
    </row>
    <row r="180" spans="1:6" ht="15.75" x14ac:dyDescent="0.25">
      <c r="A180" s="39" t="s">
        <v>45</v>
      </c>
      <c r="B180" s="39" t="s">
        <v>60</v>
      </c>
      <c r="C180" s="71">
        <v>44938</v>
      </c>
      <c r="D180" s="71">
        <v>45291</v>
      </c>
      <c r="E180" t="s">
        <v>30</v>
      </c>
      <c r="F180" s="48">
        <v>26.510895999999999</v>
      </c>
    </row>
    <row r="181" spans="1:6" ht="15.75" x14ac:dyDescent="0.25">
      <c r="A181" s="39" t="s">
        <v>45</v>
      </c>
      <c r="B181" s="39" t="s">
        <v>60</v>
      </c>
      <c r="C181" s="71">
        <v>44938</v>
      </c>
      <c r="D181" s="71">
        <v>45291</v>
      </c>
      <c r="E181" t="s">
        <v>31</v>
      </c>
      <c r="F181" s="48">
        <v>0.20502600000000001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A0B7-16C1-424F-93A1-5A54E4D2DA56}">
  <dimension ref="A1:H147"/>
  <sheetViews>
    <sheetView topLeftCell="A7" workbookViewId="0">
      <selection activeCell="E27" sqref="E27"/>
    </sheetView>
  </sheetViews>
  <sheetFormatPr baseColWidth="10" defaultRowHeight="15" x14ac:dyDescent="0.25"/>
  <cols>
    <col min="1" max="1" width="10.7109375" style="75" customWidth="1"/>
    <col min="2" max="2" width="21.28515625" style="75" bestFit="1" customWidth="1"/>
    <col min="3" max="3" width="21.7109375" style="76" bestFit="1" customWidth="1"/>
    <col min="4" max="4" width="20.42578125" style="76" bestFit="1" customWidth="1"/>
    <col min="5" max="5" width="37.5703125" style="75" bestFit="1" customWidth="1"/>
    <col min="6" max="6" width="9.5703125" style="74" bestFit="1" customWidth="1"/>
    <col min="7" max="7" width="7.7109375" style="74" bestFit="1" customWidth="1"/>
    <col min="8" max="8" width="24.85546875" bestFit="1" customWidth="1"/>
  </cols>
  <sheetData>
    <row r="1" spans="1:7" x14ac:dyDescent="0.25">
      <c r="A1" s="41" t="s">
        <v>46</v>
      </c>
      <c r="B1" s="41" t="s">
        <v>47</v>
      </c>
      <c r="C1" s="42" t="s">
        <v>48</v>
      </c>
      <c r="D1" s="42" t="s">
        <v>49</v>
      </c>
      <c r="E1" s="41" t="s">
        <v>50</v>
      </c>
      <c r="F1" s="43" t="s">
        <v>51</v>
      </c>
      <c r="G1" s="43" t="s">
        <v>30</v>
      </c>
    </row>
    <row r="2" spans="1:7" x14ac:dyDescent="0.25">
      <c r="A2" s="41" t="s">
        <v>8</v>
      </c>
      <c r="B2" s="41" t="s">
        <v>75</v>
      </c>
      <c r="C2" s="72">
        <v>44927</v>
      </c>
      <c r="D2" s="72">
        <v>44957</v>
      </c>
      <c r="E2" s="41" t="s">
        <v>76</v>
      </c>
      <c r="F2" s="43">
        <v>1.06</v>
      </c>
      <c r="G2" s="43"/>
    </row>
    <row r="3" spans="1:7" x14ac:dyDescent="0.25">
      <c r="A3" s="41" t="s">
        <v>8</v>
      </c>
      <c r="B3" s="41" t="s">
        <v>75</v>
      </c>
      <c r="C3" s="72">
        <v>44927</v>
      </c>
      <c r="D3" s="72">
        <v>44957</v>
      </c>
      <c r="E3" s="41" t="s">
        <v>77</v>
      </c>
      <c r="F3" s="43">
        <v>1.4999999999999999E-2</v>
      </c>
      <c r="G3" s="43"/>
    </row>
    <row r="4" spans="1:7" x14ac:dyDescent="0.25">
      <c r="A4" s="41" t="s">
        <v>8</v>
      </c>
      <c r="B4" s="41" t="s">
        <v>75</v>
      </c>
      <c r="C4" s="72">
        <v>44927</v>
      </c>
      <c r="D4" s="72">
        <v>44957</v>
      </c>
      <c r="E4" s="41" t="s">
        <v>78</v>
      </c>
      <c r="F4" s="43">
        <v>4.1689999999999996</v>
      </c>
      <c r="G4" s="43"/>
    </row>
    <row r="5" spans="1:7" x14ac:dyDescent="0.25">
      <c r="A5" s="41" t="s">
        <v>8</v>
      </c>
      <c r="B5" s="41" t="s">
        <v>75</v>
      </c>
      <c r="C5" s="72">
        <v>44927</v>
      </c>
      <c r="D5" s="72">
        <v>44957</v>
      </c>
      <c r="E5" s="41" t="s">
        <v>79</v>
      </c>
      <c r="F5" s="43">
        <v>5.0439999999999996</v>
      </c>
      <c r="G5" s="43"/>
    </row>
    <row r="6" spans="1:7" x14ac:dyDescent="0.25">
      <c r="A6" s="41" t="s">
        <v>8</v>
      </c>
      <c r="B6" s="41" t="s">
        <v>75</v>
      </c>
      <c r="C6" s="72">
        <v>44927</v>
      </c>
      <c r="D6" s="72">
        <v>44957</v>
      </c>
      <c r="E6" s="41" t="s">
        <v>80</v>
      </c>
      <c r="F6" s="43">
        <v>1.071</v>
      </c>
      <c r="G6" s="43"/>
    </row>
    <row r="7" spans="1:7" x14ac:dyDescent="0.25">
      <c r="A7" s="41" t="s">
        <v>8</v>
      </c>
      <c r="B7" s="41" t="s">
        <v>75</v>
      </c>
      <c r="C7" s="72">
        <v>44927</v>
      </c>
      <c r="D7" s="72">
        <v>44957</v>
      </c>
      <c r="E7" s="41" t="s">
        <v>81</v>
      </c>
      <c r="F7" s="43">
        <v>0</v>
      </c>
      <c r="G7" s="43">
        <v>0.64200000000000002</v>
      </c>
    </row>
    <row r="8" spans="1:7" x14ac:dyDescent="0.25">
      <c r="A8" s="41" t="s">
        <v>8</v>
      </c>
      <c r="B8" s="41" t="s">
        <v>82</v>
      </c>
      <c r="C8" s="72">
        <v>44927</v>
      </c>
      <c r="D8" s="72">
        <v>44957</v>
      </c>
      <c r="E8" s="41" t="s">
        <v>76</v>
      </c>
      <c r="F8" s="43">
        <v>21.236999999999998</v>
      </c>
      <c r="G8" s="43"/>
    </row>
    <row r="9" spans="1:7" x14ac:dyDescent="0.25">
      <c r="A9" s="41" t="s">
        <v>8</v>
      </c>
      <c r="B9" s="41" t="s">
        <v>82</v>
      </c>
      <c r="C9" s="72">
        <v>44927</v>
      </c>
      <c r="D9" s="72">
        <v>44957</v>
      </c>
      <c r="E9" s="41" t="s">
        <v>77</v>
      </c>
      <c r="F9" s="43">
        <v>0.121</v>
      </c>
      <c r="G9" s="43"/>
    </row>
    <row r="10" spans="1:7" x14ac:dyDescent="0.25">
      <c r="A10" s="41" t="s">
        <v>8</v>
      </c>
      <c r="B10" s="41" t="s">
        <v>82</v>
      </c>
      <c r="C10" s="72">
        <v>44927</v>
      </c>
      <c r="D10" s="72">
        <v>44957</v>
      </c>
      <c r="E10" s="41" t="s">
        <v>78</v>
      </c>
      <c r="F10" s="43">
        <v>51.29</v>
      </c>
      <c r="G10" s="43"/>
    </row>
    <row r="11" spans="1:7" x14ac:dyDescent="0.25">
      <c r="A11" s="41" t="s">
        <v>8</v>
      </c>
      <c r="B11" s="41" t="s">
        <v>82</v>
      </c>
      <c r="C11" s="72">
        <v>44927</v>
      </c>
      <c r="D11" s="72">
        <v>44957</v>
      </c>
      <c r="E11" s="41" t="s">
        <v>79</v>
      </c>
      <c r="F11" s="43">
        <v>17.966999999999999</v>
      </c>
      <c r="G11" s="43"/>
    </row>
    <row r="12" spans="1:7" x14ac:dyDescent="0.25">
      <c r="A12" s="41" t="s">
        <v>8</v>
      </c>
      <c r="B12" s="41" t="s">
        <v>82</v>
      </c>
      <c r="C12" s="72">
        <v>44927</v>
      </c>
      <c r="D12" s="72">
        <v>44957</v>
      </c>
      <c r="E12" s="41" t="s">
        <v>80</v>
      </c>
      <c r="F12" s="43">
        <v>9.9450000000000003</v>
      </c>
      <c r="G12" s="43"/>
    </row>
    <row r="13" spans="1:7" x14ac:dyDescent="0.25">
      <c r="A13" s="41" t="s">
        <v>8</v>
      </c>
      <c r="B13" s="41" t="s">
        <v>82</v>
      </c>
      <c r="C13" s="72">
        <v>44927</v>
      </c>
      <c r="D13" s="72">
        <v>44957</v>
      </c>
      <c r="E13" s="41" t="s">
        <v>81</v>
      </c>
      <c r="F13" s="43">
        <v>0</v>
      </c>
      <c r="G13" s="43">
        <v>38.978999999999999</v>
      </c>
    </row>
    <row r="14" spans="1:7" x14ac:dyDescent="0.25">
      <c r="A14" s="41" t="s">
        <v>32</v>
      </c>
      <c r="B14" s="41" t="s">
        <v>75</v>
      </c>
      <c r="C14" s="72">
        <v>44928</v>
      </c>
      <c r="D14" s="72">
        <v>44985</v>
      </c>
      <c r="E14" s="41" t="s">
        <v>76</v>
      </c>
      <c r="F14" s="43">
        <v>1.069</v>
      </c>
      <c r="G14" s="43"/>
    </row>
    <row r="15" spans="1:7" x14ac:dyDescent="0.25">
      <c r="A15" s="41" t="s">
        <v>32</v>
      </c>
      <c r="B15" s="41" t="s">
        <v>75</v>
      </c>
      <c r="C15" s="72">
        <v>44928</v>
      </c>
      <c r="D15" s="72">
        <v>44985</v>
      </c>
      <c r="E15" s="41" t="s">
        <v>77</v>
      </c>
      <c r="F15" s="43">
        <v>4.0000000000000001E-3</v>
      </c>
      <c r="G15" s="43"/>
    </row>
    <row r="16" spans="1:7" x14ac:dyDescent="0.25">
      <c r="A16" s="41" t="s">
        <v>32</v>
      </c>
      <c r="B16" s="41" t="s">
        <v>75</v>
      </c>
      <c r="C16" s="72">
        <v>44928</v>
      </c>
      <c r="D16" s="72">
        <v>44985</v>
      </c>
      <c r="E16" s="41" t="s">
        <v>78</v>
      </c>
      <c r="F16" s="43">
        <v>4.4050000000000002</v>
      </c>
      <c r="G16" s="43"/>
    </row>
    <row r="17" spans="1:8" x14ac:dyDescent="0.25">
      <c r="A17" s="41" t="s">
        <v>32</v>
      </c>
      <c r="B17" s="41" t="s">
        <v>75</v>
      </c>
      <c r="C17" s="72">
        <v>44928</v>
      </c>
      <c r="D17" s="72">
        <v>44985</v>
      </c>
      <c r="E17" s="41" t="s">
        <v>79</v>
      </c>
      <c r="F17" s="43">
        <v>4.2119999999999997</v>
      </c>
      <c r="G17" s="43"/>
    </row>
    <row r="18" spans="1:8" ht="15.75" x14ac:dyDescent="0.25">
      <c r="A18" s="41" t="s">
        <v>32</v>
      </c>
      <c r="B18" s="41" t="s">
        <v>75</v>
      </c>
      <c r="C18" s="72">
        <v>44928</v>
      </c>
      <c r="D18" s="72">
        <v>44985</v>
      </c>
      <c r="E18" s="41" t="s">
        <v>80</v>
      </c>
      <c r="F18" s="43">
        <v>1.012</v>
      </c>
      <c r="G18" s="43"/>
      <c r="H18" s="73"/>
    </row>
    <row r="19" spans="1:8" ht="15.75" x14ac:dyDescent="0.25">
      <c r="A19" s="41" t="s">
        <v>32</v>
      </c>
      <c r="B19" s="41" t="s">
        <v>75</v>
      </c>
      <c r="C19" s="72">
        <v>44928</v>
      </c>
      <c r="D19" s="72">
        <v>44985</v>
      </c>
      <c r="E19" s="41" t="s">
        <v>81</v>
      </c>
      <c r="F19" s="43">
        <v>0</v>
      </c>
      <c r="G19" s="43">
        <v>0.58399999999999996</v>
      </c>
      <c r="H19" s="73"/>
    </row>
    <row r="20" spans="1:8" ht="15.75" x14ac:dyDescent="0.25">
      <c r="A20" s="41" t="s">
        <v>32</v>
      </c>
      <c r="B20" s="41" t="s">
        <v>82</v>
      </c>
      <c r="C20" s="72">
        <v>44928</v>
      </c>
      <c r="D20" s="72">
        <v>44985</v>
      </c>
      <c r="E20" s="41" t="s">
        <v>76</v>
      </c>
      <c r="F20" s="43">
        <v>17.408000000000001</v>
      </c>
      <c r="G20" s="43"/>
      <c r="H20" s="73"/>
    </row>
    <row r="21" spans="1:8" ht="15.75" x14ac:dyDescent="0.25">
      <c r="A21" s="41" t="s">
        <v>32</v>
      </c>
      <c r="B21" s="41" t="s">
        <v>82</v>
      </c>
      <c r="C21" s="72">
        <v>44928</v>
      </c>
      <c r="D21" s="72">
        <v>44985</v>
      </c>
      <c r="E21" s="41" t="s">
        <v>77</v>
      </c>
      <c r="F21" s="43">
        <v>9.0999999999999998E-2</v>
      </c>
      <c r="G21" s="43"/>
      <c r="H21" s="73"/>
    </row>
    <row r="22" spans="1:8" ht="15.75" x14ac:dyDescent="0.25">
      <c r="A22" s="41" t="s">
        <v>32</v>
      </c>
      <c r="B22" s="41" t="s">
        <v>82</v>
      </c>
      <c r="C22" s="72">
        <v>44928</v>
      </c>
      <c r="D22" s="72">
        <v>44985</v>
      </c>
      <c r="E22" s="41" t="s">
        <v>78</v>
      </c>
      <c r="F22" s="43">
        <v>39.747999999999998</v>
      </c>
      <c r="G22" s="43"/>
      <c r="H22" s="73"/>
    </row>
    <row r="23" spans="1:8" ht="15.75" x14ac:dyDescent="0.25">
      <c r="A23" s="41" t="s">
        <v>32</v>
      </c>
      <c r="B23" s="41" t="s">
        <v>82</v>
      </c>
      <c r="C23" s="72">
        <v>44928</v>
      </c>
      <c r="D23" s="72">
        <v>44985</v>
      </c>
      <c r="E23" s="41" t="s">
        <v>79</v>
      </c>
      <c r="F23" s="43">
        <v>12.853999999999999</v>
      </c>
      <c r="G23" s="43"/>
      <c r="H23" s="73"/>
    </row>
    <row r="24" spans="1:8" ht="15.75" x14ac:dyDescent="0.25">
      <c r="A24" s="41" t="s">
        <v>32</v>
      </c>
      <c r="B24" s="41" t="s">
        <v>82</v>
      </c>
      <c r="C24" s="72">
        <v>44928</v>
      </c>
      <c r="D24" s="72">
        <v>44985</v>
      </c>
      <c r="E24" s="41" t="s">
        <v>80</v>
      </c>
      <c r="F24" s="43">
        <v>8.7129999999999992</v>
      </c>
      <c r="G24" s="43"/>
      <c r="H24" s="73"/>
    </row>
    <row r="25" spans="1:8" ht="15.75" x14ac:dyDescent="0.25">
      <c r="A25" s="41" t="s">
        <v>32</v>
      </c>
      <c r="B25" s="41" t="s">
        <v>82</v>
      </c>
      <c r="C25" s="72">
        <v>44928</v>
      </c>
      <c r="D25" s="72">
        <v>44985</v>
      </c>
      <c r="E25" s="41" t="s">
        <v>81</v>
      </c>
      <c r="F25" s="43">
        <v>0</v>
      </c>
      <c r="G25" s="43">
        <v>22.76</v>
      </c>
      <c r="H25" s="73"/>
    </row>
    <row r="26" spans="1:8" ht="15.75" x14ac:dyDescent="0.25">
      <c r="A26" s="41" t="s">
        <v>36</v>
      </c>
      <c r="B26" s="41" t="s">
        <v>75</v>
      </c>
      <c r="C26" s="72">
        <v>44929</v>
      </c>
      <c r="D26" s="72">
        <v>45016</v>
      </c>
      <c r="E26" s="41" t="s">
        <v>76</v>
      </c>
      <c r="F26" s="43">
        <v>1.222</v>
      </c>
      <c r="G26" s="43"/>
      <c r="H26" s="73"/>
    </row>
    <row r="27" spans="1:8" ht="15.75" x14ac:dyDescent="0.25">
      <c r="A27" s="41" t="s">
        <v>36</v>
      </c>
      <c r="B27" s="41" t="s">
        <v>75</v>
      </c>
      <c r="C27" s="72">
        <v>44929</v>
      </c>
      <c r="D27" s="72">
        <v>45016</v>
      </c>
      <c r="E27" s="41" t="s">
        <v>77</v>
      </c>
      <c r="F27" s="43">
        <v>2E-3</v>
      </c>
      <c r="G27" s="43"/>
      <c r="H27" s="73"/>
    </row>
    <row r="28" spans="1:8" x14ac:dyDescent="0.25">
      <c r="A28" s="41" t="s">
        <v>36</v>
      </c>
      <c r="B28" s="41" t="s">
        <v>75</v>
      </c>
      <c r="C28" s="72">
        <v>44929</v>
      </c>
      <c r="D28" s="72">
        <v>45016</v>
      </c>
      <c r="E28" s="41" t="s">
        <v>78</v>
      </c>
      <c r="F28" s="43">
        <v>4.9630000000000001</v>
      </c>
      <c r="G28" s="43"/>
    </row>
    <row r="29" spans="1:8" x14ac:dyDescent="0.25">
      <c r="A29" s="41" t="s">
        <v>36</v>
      </c>
      <c r="B29" s="41" t="s">
        <v>75</v>
      </c>
      <c r="C29" s="72">
        <v>44929</v>
      </c>
      <c r="D29" s="72">
        <v>45016</v>
      </c>
      <c r="E29" s="41" t="s">
        <v>79</v>
      </c>
      <c r="F29" s="43">
        <v>4.7569999999999997</v>
      </c>
      <c r="G29" s="43"/>
    </row>
    <row r="30" spans="1:8" x14ac:dyDescent="0.25">
      <c r="A30" s="41" t="s">
        <v>36</v>
      </c>
      <c r="B30" s="41" t="s">
        <v>75</v>
      </c>
      <c r="C30" s="72">
        <v>44929</v>
      </c>
      <c r="D30" s="72">
        <v>45016</v>
      </c>
      <c r="E30" s="41" t="s">
        <v>80</v>
      </c>
      <c r="F30" s="43">
        <v>1.1879999999999999</v>
      </c>
      <c r="G30" s="43"/>
    </row>
    <row r="31" spans="1:8" x14ac:dyDescent="0.25">
      <c r="A31" s="41" t="s">
        <v>36</v>
      </c>
      <c r="B31" s="41" t="s">
        <v>75</v>
      </c>
      <c r="C31" s="72">
        <v>44929</v>
      </c>
      <c r="D31" s="72">
        <v>45016</v>
      </c>
      <c r="E31" s="41" t="s">
        <v>81</v>
      </c>
      <c r="F31" s="43">
        <v>0</v>
      </c>
      <c r="G31" s="43">
        <v>0.64500000000000002</v>
      </c>
    </row>
    <row r="32" spans="1:8" x14ac:dyDescent="0.25">
      <c r="A32" s="41" t="s">
        <v>36</v>
      </c>
      <c r="B32" s="41" t="s">
        <v>82</v>
      </c>
      <c r="C32" s="72">
        <v>44929</v>
      </c>
      <c r="D32" s="72">
        <v>45016</v>
      </c>
      <c r="E32" s="41" t="s">
        <v>76</v>
      </c>
      <c r="F32" s="43">
        <v>19.591999999999999</v>
      </c>
      <c r="G32" s="43"/>
    </row>
    <row r="33" spans="1:7" x14ac:dyDescent="0.25">
      <c r="A33" s="41" t="s">
        <v>36</v>
      </c>
      <c r="B33" s="41" t="s">
        <v>82</v>
      </c>
      <c r="C33" s="72">
        <v>44929</v>
      </c>
      <c r="D33" s="72">
        <v>45016</v>
      </c>
      <c r="E33" s="41" t="s">
        <v>77</v>
      </c>
      <c r="F33" s="43">
        <v>0.111</v>
      </c>
      <c r="G33" s="43"/>
    </row>
    <row r="34" spans="1:7" x14ac:dyDescent="0.25">
      <c r="A34" s="41" t="s">
        <v>36</v>
      </c>
      <c r="B34" s="41" t="s">
        <v>82</v>
      </c>
      <c r="C34" s="72">
        <v>44929</v>
      </c>
      <c r="D34" s="72">
        <v>45016</v>
      </c>
      <c r="E34" s="41" t="s">
        <v>78</v>
      </c>
      <c r="F34" s="43">
        <v>39.756</v>
      </c>
      <c r="G34" s="43"/>
    </row>
    <row r="35" spans="1:7" x14ac:dyDescent="0.25">
      <c r="A35" s="41" t="s">
        <v>36</v>
      </c>
      <c r="B35" s="41" t="s">
        <v>82</v>
      </c>
      <c r="C35" s="72">
        <v>44929</v>
      </c>
      <c r="D35" s="72">
        <v>45016</v>
      </c>
      <c r="E35" s="41" t="s">
        <v>79</v>
      </c>
      <c r="F35" s="43">
        <v>15.798</v>
      </c>
      <c r="G35" s="43"/>
    </row>
    <row r="36" spans="1:7" x14ac:dyDescent="0.25">
      <c r="A36" s="41" t="s">
        <v>36</v>
      </c>
      <c r="B36" s="41" t="s">
        <v>82</v>
      </c>
      <c r="C36" s="72">
        <v>44929</v>
      </c>
      <c r="D36" s="72">
        <v>45016</v>
      </c>
      <c r="E36" s="41" t="s">
        <v>80</v>
      </c>
      <c r="F36" s="43">
        <v>9.4269999999999996</v>
      </c>
      <c r="G36" s="43"/>
    </row>
    <row r="37" spans="1:7" x14ac:dyDescent="0.25">
      <c r="A37" s="41" t="s">
        <v>36</v>
      </c>
      <c r="B37" s="41" t="s">
        <v>82</v>
      </c>
      <c r="C37" s="72">
        <v>44929</v>
      </c>
      <c r="D37" s="72">
        <v>45016</v>
      </c>
      <c r="E37" s="41" t="s">
        <v>81</v>
      </c>
      <c r="F37" s="43">
        <v>0</v>
      </c>
      <c r="G37" s="43">
        <v>28.02</v>
      </c>
    </row>
    <row r="38" spans="1:7" x14ac:dyDescent="0.25">
      <c r="A38" s="41" t="s">
        <v>37</v>
      </c>
      <c r="B38" s="41" t="s">
        <v>75</v>
      </c>
      <c r="C38" s="72">
        <v>44930</v>
      </c>
      <c r="D38" s="42">
        <v>45046</v>
      </c>
      <c r="E38" s="41" t="s">
        <v>76</v>
      </c>
      <c r="F38" s="43">
        <v>1.117</v>
      </c>
      <c r="G38" s="43"/>
    </row>
    <row r="39" spans="1:7" x14ac:dyDescent="0.25">
      <c r="A39" s="41" t="s">
        <v>37</v>
      </c>
      <c r="B39" s="41" t="s">
        <v>75</v>
      </c>
      <c r="C39" s="72">
        <v>44930</v>
      </c>
      <c r="D39" s="42">
        <v>45046</v>
      </c>
      <c r="E39" s="41" t="s">
        <v>77</v>
      </c>
      <c r="F39" s="43">
        <v>1E-3</v>
      </c>
      <c r="G39" s="43"/>
    </row>
    <row r="40" spans="1:7" x14ac:dyDescent="0.25">
      <c r="A40" s="41" t="s">
        <v>37</v>
      </c>
      <c r="B40" s="41" t="s">
        <v>75</v>
      </c>
      <c r="C40" s="72">
        <v>44930</v>
      </c>
      <c r="D40" s="42">
        <v>45046</v>
      </c>
      <c r="E40" s="41" t="s">
        <v>78</v>
      </c>
      <c r="F40" s="43">
        <v>4.5119999999999996</v>
      </c>
      <c r="G40" s="43"/>
    </row>
    <row r="41" spans="1:7" x14ac:dyDescent="0.25">
      <c r="A41" s="41" t="s">
        <v>37</v>
      </c>
      <c r="B41" s="41" t="s">
        <v>75</v>
      </c>
      <c r="C41" s="72">
        <v>44930</v>
      </c>
      <c r="D41" s="42">
        <v>45046</v>
      </c>
      <c r="E41" s="41" t="s">
        <v>79</v>
      </c>
      <c r="F41" s="43">
        <v>4.6710000000000003</v>
      </c>
      <c r="G41" s="43"/>
    </row>
    <row r="42" spans="1:7" x14ac:dyDescent="0.25">
      <c r="A42" s="41" t="s">
        <v>37</v>
      </c>
      <c r="B42" s="41" t="s">
        <v>75</v>
      </c>
      <c r="C42" s="72">
        <v>44930</v>
      </c>
      <c r="D42" s="42">
        <v>45046</v>
      </c>
      <c r="E42" s="41" t="s">
        <v>80</v>
      </c>
      <c r="F42" s="43">
        <v>1.0900000000000001</v>
      </c>
      <c r="G42" s="43"/>
    </row>
    <row r="43" spans="1:7" x14ac:dyDescent="0.25">
      <c r="A43" s="41" t="s">
        <v>37</v>
      </c>
      <c r="B43" s="41" t="s">
        <v>75</v>
      </c>
      <c r="C43" s="72">
        <v>44930</v>
      </c>
      <c r="D43" s="42">
        <v>45046</v>
      </c>
      <c r="E43" s="41" t="s">
        <v>81</v>
      </c>
      <c r="F43" s="43">
        <v>0</v>
      </c>
      <c r="G43" s="43">
        <v>0.624</v>
      </c>
    </row>
    <row r="44" spans="1:7" x14ac:dyDescent="0.25">
      <c r="A44" s="41" t="s">
        <v>37</v>
      </c>
      <c r="B44" s="41" t="s">
        <v>82</v>
      </c>
      <c r="C44" s="72">
        <v>44930</v>
      </c>
      <c r="D44" s="42">
        <v>45046</v>
      </c>
      <c r="E44" s="41" t="s">
        <v>76</v>
      </c>
      <c r="F44" s="43">
        <v>16.164000000000001</v>
      </c>
      <c r="G44" s="43"/>
    </row>
    <row r="45" spans="1:7" x14ac:dyDescent="0.25">
      <c r="A45" s="41" t="s">
        <v>37</v>
      </c>
      <c r="B45" s="41" t="s">
        <v>82</v>
      </c>
      <c r="C45" s="72">
        <v>44930</v>
      </c>
      <c r="D45" s="42">
        <v>45046</v>
      </c>
      <c r="E45" s="41" t="s">
        <v>77</v>
      </c>
      <c r="F45" s="43">
        <v>0.113</v>
      </c>
      <c r="G45" s="43"/>
    </row>
    <row r="46" spans="1:7" x14ac:dyDescent="0.25">
      <c r="A46" s="41" t="s">
        <v>37</v>
      </c>
      <c r="B46" s="41" t="s">
        <v>82</v>
      </c>
      <c r="C46" s="72">
        <v>44930</v>
      </c>
      <c r="D46" s="42">
        <v>45046</v>
      </c>
      <c r="E46" s="41" t="s">
        <v>78</v>
      </c>
      <c r="F46" s="43">
        <v>32.581000000000003</v>
      </c>
      <c r="G46" s="43"/>
    </row>
    <row r="47" spans="1:7" x14ac:dyDescent="0.25">
      <c r="A47" s="41" t="s">
        <v>37</v>
      </c>
      <c r="B47" s="41" t="s">
        <v>82</v>
      </c>
      <c r="C47" s="72">
        <v>44930</v>
      </c>
      <c r="D47" s="42">
        <v>45046</v>
      </c>
      <c r="E47" s="41" t="s">
        <v>79</v>
      </c>
      <c r="F47" s="43">
        <v>16.925000000000001</v>
      </c>
      <c r="G47" s="43"/>
    </row>
    <row r="48" spans="1:7" x14ac:dyDescent="0.25">
      <c r="A48" s="41" t="s">
        <v>37</v>
      </c>
      <c r="B48" s="41" t="s">
        <v>82</v>
      </c>
      <c r="C48" s="72">
        <v>44930</v>
      </c>
      <c r="D48" s="42">
        <v>45046</v>
      </c>
      <c r="E48" s="41" t="s">
        <v>80</v>
      </c>
      <c r="F48" s="43">
        <v>7.9390000000000001</v>
      </c>
      <c r="G48" s="43"/>
    </row>
    <row r="49" spans="1:7" x14ac:dyDescent="0.25">
      <c r="A49" s="41" t="s">
        <v>37</v>
      </c>
      <c r="B49" s="41" t="s">
        <v>82</v>
      </c>
      <c r="C49" s="72">
        <v>44930</v>
      </c>
      <c r="D49" s="42">
        <v>45046</v>
      </c>
      <c r="E49" s="41" t="s">
        <v>81</v>
      </c>
      <c r="F49" s="43">
        <v>0</v>
      </c>
      <c r="G49" s="43">
        <v>19.132000000000001</v>
      </c>
    </row>
    <row r="50" spans="1:7" x14ac:dyDescent="0.25">
      <c r="A50" s="41" t="s">
        <v>38</v>
      </c>
      <c r="B50" s="41" t="s">
        <v>75</v>
      </c>
      <c r="C50" s="72">
        <v>44931</v>
      </c>
      <c r="D50" s="72">
        <v>45077</v>
      </c>
      <c r="E50" s="41" t="s">
        <v>76</v>
      </c>
      <c r="F50" s="43">
        <v>1.1180000000000001</v>
      </c>
      <c r="G50" s="43"/>
    </row>
    <row r="51" spans="1:7" x14ac:dyDescent="0.25">
      <c r="A51" s="41" t="s">
        <v>38</v>
      </c>
      <c r="B51" s="41" t="s">
        <v>75</v>
      </c>
      <c r="C51" s="72">
        <v>44931</v>
      </c>
      <c r="D51" s="72">
        <v>45077</v>
      </c>
      <c r="E51" s="41" t="s">
        <v>77</v>
      </c>
      <c r="F51" s="43">
        <v>1E-3</v>
      </c>
      <c r="G51" s="43"/>
    </row>
    <row r="52" spans="1:7" x14ac:dyDescent="0.25">
      <c r="A52" s="41" t="s">
        <v>38</v>
      </c>
      <c r="B52" s="41" t="s">
        <v>75</v>
      </c>
      <c r="C52" s="72">
        <v>44931</v>
      </c>
      <c r="D52" s="72">
        <v>45077</v>
      </c>
      <c r="E52" s="41" t="s">
        <v>78</v>
      </c>
      <c r="F52" s="43">
        <v>2.6190000000000002</v>
      </c>
      <c r="G52" s="43"/>
    </row>
    <row r="53" spans="1:7" x14ac:dyDescent="0.25">
      <c r="A53" s="41" t="s">
        <v>38</v>
      </c>
      <c r="B53" s="41" t="s">
        <v>75</v>
      </c>
      <c r="C53" s="72">
        <v>44931</v>
      </c>
      <c r="D53" s="72">
        <v>45077</v>
      </c>
      <c r="E53" s="41" t="s">
        <v>79</v>
      </c>
      <c r="F53" s="43">
        <v>1.8320000000000001</v>
      </c>
      <c r="G53" s="43"/>
    </row>
    <row r="54" spans="1:7" x14ac:dyDescent="0.25">
      <c r="A54" s="41" t="s">
        <v>38</v>
      </c>
      <c r="B54" s="41" t="s">
        <v>75</v>
      </c>
      <c r="C54" s="72">
        <v>44931</v>
      </c>
      <c r="D54" s="72">
        <v>45077</v>
      </c>
      <c r="E54" s="41" t="s">
        <v>80</v>
      </c>
      <c r="F54" s="43">
        <v>0.72699999999999998</v>
      </c>
      <c r="G54" s="43"/>
    </row>
    <row r="55" spans="1:7" x14ac:dyDescent="0.25">
      <c r="A55" s="41" t="s">
        <v>38</v>
      </c>
      <c r="B55" s="41" t="s">
        <v>75</v>
      </c>
      <c r="C55" s="72">
        <v>44931</v>
      </c>
      <c r="D55" s="72">
        <v>45077</v>
      </c>
      <c r="E55" s="41" t="s">
        <v>81</v>
      </c>
      <c r="F55" s="43">
        <v>0</v>
      </c>
      <c r="G55" s="43">
        <v>0.34200000000000003</v>
      </c>
    </row>
    <row r="56" spans="1:7" x14ac:dyDescent="0.25">
      <c r="A56" s="41" t="s">
        <v>38</v>
      </c>
      <c r="B56" s="41" t="s">
        <v>82</v>
      </c>
      <c r="C56" s="72">
        <v>44931</v>
      </c>
      <c r="D56" s="72">
        <v>45077</v>
      </c>
      <c r="E56" s="41" t="s">
        <v>76</v>
      </c>
      <c r="F56" s="43">
        <v>20.515999999999998</v>
      </c>
      <c r="G56" s="43"/>
    </row>
    <row r="57" spans="1:7" x14ac:dyDescent="0.25">
      <c r="A57" s="41" t="s">
        <v>38</v>
      </c>
      <c r="B57" s="41" t="s">
        <v>82</v>
      </c>
      <c r="C57" s="72">
        <v>44931</v>
      </c>
      <c r="D57" s="72">
        <v>45077</v>
      </c>
      <c r="E57" s="41" t="s">
        <v>77</v>
      </c>
      <c r="F57" s="43">
        <v>0.104</v>
      </c>
      <c r="G57" s="43"/>
    </row>
    <row r="58" spans="1:7" x14ac:dyDescent="0.25">
      <c r="A58" s="41" t="s">
        <v>38</v>
      </c>
      <c r="B58" s="41" t="s">
        <v>82</v>
      </c>
      <c r="C58" s="72">
        <v>44931</v>
      </c>
      <c r="D58" s="72">
        <v>45077</v>
      </c>
      <c r="E58" s="41" t="s">
        <v>78</v>
      </c>
      <c r="F58" s="43">
        <v>43.640999999999998</v>
      </c>
      <c r="G58" s="43"/>
    </row>
    <row r="59" spans="1:7" x14ac:dyDescent="0.25">
      <c r="A59" s="41" t="s">
        <v>38</v>
      </c>
      <c r="B59" s="41" t="s">
        <v>82</v>
      </c>
      <c r="C59" s="72">
        <v>44931</v>
      </c>
      <c r="D59" s="72">
        <v>45077</v>
      </c>
      <c r="E59" s="41" t="s">
        <v>79</v>
      </c>
      <c r="F59" s="43">
        <v>17.181000000000001</v>
      </c>
      <c r="G59" s="43"/>
    </row>
    <row r="60" spans="1:7" x14ac:dyDescent="0.25">
      <c r="A60" s="41" t="s">
        <v>38</v>
      </c>
      <c r="B60" s="41" t="s">
        <v>82</v>
      </c>
      <c r="C60" s="72">
        <v>44931</v>
      </c>
      <c r="D60" s="72">
        <v>45077</v>
      </c>
      <c r="E60" s="41" t="s">
        <v>80</v>
      </c>
      <c r="F60" s="43">
        <v>9.798</v>
      </c>
      <c r="G60" s="43"/>
    </row>
    <row r="61" spans="1:7" x14ac:dyDescent="0.25">
      <c r="A61" s="41" t="s">
        <v>38</v>
      </c>
      <c r="B61" s="41" t="s">
        <v>82</v>
      </c>
      <c r="C61" s="72">
        <v>44931</v>
      </c>
      <c r="D61" s="72">
        <v>45077</v>
      </c>
      <c r="E61" s="41" t="s">
        <v>81</v>
      </c>
      <c r="F61" s="43">
        <v>0</v>
      </c>
      <c r="G61" s="43">
        <v>25.652000000000001</v>
      </c>
    </row>
    <row r="62" spans="1:7" x14ac:dyDescent="0.25">
      <c r="A62" s="42" t="s">
        <v>39</v>
      </c>
      <c r="B62" s="41" t="s">
        <v>75</v>
      </c>
      <c r="C62" s="72">
        <v>44932</v>
      </c>
      <c r="D62" s="42">
        <v>45107</v>
      </c>
      <c r="E62" s="41" t="s">
        <v>76</v>
      </c>
      <c r="F62" s="43">
        <v>1.095</v>
      </c>
      <c r="G62" s="43"/>
    </row>
    <row r="63" spans="1:7" x14ac:dyDescent="0.25">
      <c r="A63" s="42" t="s">
        <v>39</v>
      </c>
      <c r="B63" s="41" t="s">
        <v>75</v>
      </c>
      <c r="C63" s="72">
        <v>44932</v>
      </c>
      <c r="D63" s="42">
        <v>45107</v>
      </c>
      <c r="E63" s="41" t="s">
        <v>77</v>
      </c>
      <c r="F63" s="43">
        <v>3.0000000000000001E-3</v>
      </c>
      <c r="G63" s="43"/>
    </row>
    <row r="64" spans="1:7" x14ac:dyDescent="0.25">
      <c r="A64" s="42" t="s">
        <v>39</v>
      </c>
      <c r="B64" s="41" t="s">
        <v>75</v>
      </c>
      <c r="C64" s="72">
        <v>44932</v>
      </c>
      <c r="D64" s="42">
        <v>45107</v>
      </c>
      <c r="E64" s="41" t="s">
        <v>78</v>
      </c>
      <c r="F64" s="43">
        <v>2.516</v>
      </c>
      <c r="G64" s="43"/>
    </row>
    <row r="65" spans="1:8" x14ac:dyDescent="0.25">
      <c r="A65" s="42" t="s">
        <v>39</v>
      </c>
      <c r="B65" s="41" t="s">
        <v>75</v>
      </c>
      <c r="C65" s="72">
        <v>44932</v>
      </c>
      <c r="D65" s="42">
        <v>45107</v>
      </c>
      <c r="E65" s="41" t="s">
        <v>79</v>
      </c>
      <c r="F65" s="43">
        <v>1.5009999999999999</v>
      </c>
      <c r="G65" s="43"/>
    </row>
    <row r="66" spans="1:8" x14ac:dyDescent="0.25">
      <c r="A66" s="42" t="s">
        <v>39</v>
      </c>
      <c r="B66" s="41" t="s">
        <v>75</v>
      </c>
      <c r="C66" s="72">
        <v>44932</v>
      </c>
      <c r="D66" s="42">
        <v>45107</v>
      </c>
      <c r="E66" s="41" t="s">
        <v>80</v>
      </c>
      <c r="F66" s="43">
        <v>0.67800000000000005</v>
      </c>
      <c r="G66" s="43"/>
    </row>
    <row r="67" spans="1:8" x14ac:dyDescent="0.25">
      <c r="A67" s="42" t="s">
        <v>39</v>
      </c>
      <c r="B67" s="41" t="s">
        <v>75</v>
      </c>
      <c r="C67" s="72">
        <v>44932</v>
      </c>
      <c r="D67" s="42">
        <v>45107</v>
      </c>
      <c r="E67" s="41" t="s">
        <v>81</v>
      </c>
      <c r="F67" s="43">
        <v>0.255</v>
      </c>
      <c r="G67" s="43">
        <v>0.27800000000000002</v>
      </c>
    </row>
    <row r="68" spans="1:8" x14ac:dyDescent="0.25">
      <c r="A68" s="42" t="s">
        <v>39</v>
      </c>
      <c r="B68" s="41" t="s">
        <v>82</v>
      </c>
      <c r="C68" s="72">
        <v>44932</v>
      </c>
      <c r="D68" s="42">
        <v>45107</v>
      </c>
      <c r="E68" s="41" t="s">
        <v>76</v>
      </c>
      <c r="F68" s="43">
        <v>19.733000000000001</v>
      </c>
      <c r="G68" s="43"/>
    </row>
    <row r="69" spans="1:8" x14ac:dyDescent="0.25">
      <c r="A69" s="42" t="s">
        <v>39</v>
      </c>
      <c r="B69" s="41" t="s">
        <v>82</v>
      </c>
      <c r="C69" s="72">
        <v>44932</v>
      </c>
      <c r="D69" s="42">
        <v>45107</v>
      </c>
      <c r="E69" s="41" t="s">
        <v>77</v>
      </c>
      <c r="F69" s="43">
        <v>0.108</v>
      </c>
      <c r="G69" s="43"/>
    </row>
    <row r="70" spans="1:8" x14ac:dyDescent="0.25">
      <c r="A70" s="42" t="s">
        <v>39</v>
      </c>
      <c r="B70" s="41" t="s">
        <v>82</v>
      </c>
      <c r="C70" s="72">
        <v>44932</v>
      </c>
      <c r="D70" s="42">
        <v>45107</v>
      </c>
      <c r="E70" s="41" t="s">
        <v>78</v>
      </c>
      <c r="F70" s="43">
        <v>43.414999999999999</v>
      </c>
      <c r="G70" s="43"/>
    </row>
    <row r="71" spans="1:8" x14ac:dyDescent="0.25">
      <c r="A71" s="42" t="s">
        <v>39</v>
      </c>
      <c r="B71" s="41" t="s">
        <v>82</v>
      </c>
      <c r="C71" s="72">
        <v>44932</v>
      </c>
      <c r="D71" s="42">
        <v>45107</v>
      </c>
      <c r="E71" s="41" t="s">
        <v>79</v>
      </c>
      <c r="F71" s="43">
        <v>16.634</v>
      </c>
      <c r="G71" s="43"/>
    </row>
    <row r="72" spans="1:8" x14ac:dyDescent="0.25">
      <c r="A72" s="42" t="s">
        <v>39</v>
      </c>
      <c r="B72" s="41" t="s">
        <v>82</v>
      </c>
      <c r="C72" s="72">
        <v>44932</v>
      </c>
      <c r="D72" s="42">
        <v>45107</v>
      </c>
      <c r="E72" s="41" t="s">
        <v>80</v>
      </c>
      <c r="F72" s="43">
        <v>10.016</v>
      </c>
      <c r="G72" s="43"/>
    </row>
    <row r="73" spans="1:8" x14ac:dyDescent="0.25">
      <c r="A73" s="42" t="s">
        <v>39</v>
      </c>
      <c r="B73" s="41" t="s">
        <v>82</v>
      </c>
      <c r="C73" s="72">
        <v>44932</v>
      </c>
      <c r="D73" s="42">
        <v>45107</v>
      </c>
      <c r="E73" s="41" t="s">
        <v>81</v>
      </c>
      <c r="F73" s="43">
        <v>0</v>
      </c>
      <c r="G73" s="43">
        <v>27.234000000000002</v>
      </c>
    </row>
    <row r="74" spans="1:8" x14ac:dyDescent="0.25">
      <c r="A74" s="42" t="s">
        <v>40</v>
      </c>
      <c r="B74" s="41" t="s">
        <v>75</v>
      </c>
      <c r="C74" s="72">
        <v>44933</v>
      </c>
      <c r="D74" s="42">
        <v>45138</v>
      </c>
      <c r="E74" s="41" t="s">
        <v>76</v>
      </c>
      <c r="F74" s="43">
        <v>1.198</v>
      </c>
      <c r="G74" s="43"/>
    </row>
    <row r="75" spans="1:8" x14ac:dyDescent="0.25">
      <c r="A75" s="42" t="s">
        <v>40</v>
      </c>
      <c r="B75" s="41" t="s">
        <v>75</v>
      </c>
      <c r="C75" s="72">
        <v>44933</v>
      </c>
      <c r="D75" s="42">
        <v>45138</v>
      </c>
      <c r="E75" s="41" t="s">
        <v>77</v>
      </c>
      <c r="F75" s="43">
        <v>0.04</v>
      </c>
      <c r="G75" s="43"/>
    </row>
    <row r="76" spans="1:8" x14ac:dyDescent="0.25">
      <c r="A76" s="42" t="s">
        <v>40</v>
      </c>
      <c r="B76" s="41" t="s">
        <v>75</v>
      </c>
      <c r="C76" s="72">
        <v>44933</v>
      </c>
      <c r="D76" s="42">
        <v>45138</v>
      </c>
      <c r="E76" s="41" t="s">
        <v>78</v>
      </c>
      <c r="F76" s="43">
        <v>2.72</v>
      </c>
      <c r="G76" s="43"/>
    </row>
    <row r="77" spans="1:8" x14ac:dyDescent="0.25">
      <c r="A77" s="42" t="s">
        <v>40</v>
      </c>
      <c r="B77" s="41" t="s">
        <v>75</v>
      </c>
      <c r="C77" s="72">
        <v>44933</v>
      </c>
      <c r="D77" s="42">
        <v>45138</v>
      </c>
      <c r="E77" s="41" t="s">
        <v>79</v>
      </c>
      <c r="F77" s="43">
        <v>1.4990000000000001</v>
      </c>
      <c r="G77" s="43"/>
    </row>
    <row r="78" spans="1:8" x14ac:dyDescent="0.25">
      <c r="A78" s="42" t="s">
        <v>40</v>
      </c>
      <c r="B78" s="41" t="s">
        <v>75</v>
      </c>
      <c r="C78" s="72">
        <v>44933</v>
      </c>
      <c r="D78" s="42">
        <v>45138</v>
      </c>
      <c r="E78" s="41" t="s">
        <v>80</v>
      </c>
      <c r="F78" s="43">
        <v>0.79500000000000004</v>
      </c>
      <c r="G78" s="43"/>
    </row>
    <row r="79" spans="1:8" x14ac:dyDescent="0.25">
      <c r="A79" s="42" t="s">
        <v>40</v>
      </c>
      <c r="B79" s="41" t="s">
        <v>75</v>
      </c>
      <c r="C79" s="72">
        <v>44933</v>
      </c>
      <c r="D79" s="42">
        <v>45138</v>
      </c>
      <c r="E79" s="41" t="s">
        <v>81</v>
      </c>
      <c r="F79" s="43">
        <v>0</v>
      </c>
      <c r="G79" s="43">
        <v>0.25</v>
      </c>
      <c r="H79" s="74"/>
    </row>
    <row r="80" spans="1:8" x14ac:dyDescent="0.25">
      <c r="A80" s="42" t="s">
        <v>40</v>
      </c>
      <c r="B80" s="41" t="s">
        <v>82</v>
      </c>
      <c r="C80" s="72">
        <v>44933</v>
      </c>
      <c r="D80" s="42">
        <v>45138</v>
      </c>
      <c r="E80" s="41" t="s">
        <v>76</v>
      </c>
      <c r="F80" s="43">
        <v>18.646000000000001</v>
      </c>
      <c r="G80" s="43"/>
      <c r="H80" s="74"/>
    </row>
    <row r="81" spans="1:8" x14ac:dyDescent="0.25">
      <c r="A81" s="42" t="s">
        <v>40</v>
      </c>
      <c r="B81" s="41" t="s">
        <v>82</v>
      </c>
      <c r="C81" s="72">
        <v>44933</v>
      </c>
      <c r="D81" s="42">
        <v>45138</v>
      </c>
      <c r="E81" s="41" t="s">
        <v>77</v>
      </c>
      <c r="F81" s="43">
        <v>9.7000000000000003E-2</v>
      </c>
      <c r="G81" s="43"/>
      <c r="H81" s="74"/>
    </row>
    <row r="82" spans="1:8" x14ac:dyDescent="0.25">
      <c r="A82" s="42" t="s">
        <v>40</v>
      </c>
      <c r="B82" s="41" t="s">
        <v>82</v>
      </c>
      <c r="C82" s="72">
        <v>44933</v>
      </c>
      <c r="D82" s="42">
        <v>45138</v>
      </c>
      <c r="E82" s="41" t="s">
        <v>78</v>
      </c>
      <c r="F82" s="43">
        <v>42.323999999999998</v>
      </c>
      <c r="G82" s="43"/>
      <c r="H82" s="74"/>
    </row>
    <row r="83" spans="1:8" x14ac:dyDescent="0.25">
      <c r="A83" s="42" t="s">
        <v>40</v>
      </c>
      <c r="B83" s="41" t="s">
        <v>82</v>
      </c>
      <c r="C83" s="72">
        <v>44933</v>
      </c>
      <c r="D83" s="42">
        <v>45138</v>
      </c>
      <c r="E83" s="41" t="s">
        <v>79</v>
      </c>
      <c r="F83" s="43">
        <v>17.885000000000002</v>
      </c>
      <c r="G83" s="43"/>
      <c r="H83" s="74"/>
    </row>
    <row r="84" spans="1:8" x14ac:dyDescent="0.25">
      <c r="A84" s="42" t="s">
        <v>40</v>
      </c>
      <c r="B84" s="41" t="s">
        <v>82</v>
      </c>
      <c r="C84" s="72">
        <v>44933</v>
      </c>
      <c r="D84" s="42">
        <v>45138</v>
      </c>
      <c r="E84" s="41" t="s">
        <v>80</v>
      </c>
      <c r="F84" s="43">
        <v>9.2579999999999991</v>
      </c>
      <c r="G84" s="43"/>
      <c r="H84" s="74"/>
    </row>
    <row r="85" spans="1:8" x14ac:dyDescent="0.25">
      <c r="A85" s="42" t="s">
        <v>40</v>
      </c>
      <c r="B85" s="41" t="s">
        <v>82</v>
      </c>
      <c r="C85" s="72">
        <v>44933</v>
      </c>
      <c r="D85" s="42">
        <v>45138</v>
      </c>
      <c r="E85" s="41" t="s">
        <v>81</v>
      </c>
      <c r="F85" s="43">
        <v>0</v>
      </c>
      <c r="G85" s="43">
        <v>24.327999999999999</v>
      </c>
      <c r="H85" s="74"/>
    </row>
    <row r="86" spans="1:8" x14ac:dyDescent="0.25">
      <c r="A86" s="42" t="s">
        <v>41</v>
      </c>
      <c r="B86" s="41" t="s">
        <v>75</v>
      </c>
      <c r="C86" s="72">
        <v>44934</v>
      </c>
      <c r="D86" s="42">
        <v>45169</v>
      </c>
      <c r="E86" s="41" t="s">
        <v>76</v>
      </c>
      <c r="F86" s="43">
        <v>1.1020000000000001</v>
      </c>
      <c r="G86" s="43"/>
    </row>
    <row r="87" spans="1:8" x14ac:dyDescent="0.25">
      <c r="A87" s="42" t="s">
        <v>41</v>
      </c>
      <c r="B87" s="41" t="s">
        <v>75</v>
      </c>
      <c r="C87" s="72">
        <v>44934</v>
      </c>
      <c r="D87" s="42">
        <v>45169</v>
      </c>
      <c r="E87" s="41" t="s">
        <v>77</v>
      </c>
      <c r="F87" s="43">
        <v>8.0000000000000002E-3</v>
      </c>
      <c r="G87" s="43"/>
    </row>
    <row r="88" spans="1:8" x14ac:dyDescent="0.25">
      <c r="A88" s="42" t="s">
        <v>41</v>
      </c>
      <c r="B88" s="41" t="s">
        <v>75</v>
      </c>
      <c r="C88" s="72">
        <v>44934</v>
      </c>
      <c r="D88" s="42">
        <v>45169</v>
      </c>
      <c r="E88" s="41" t="s">
        <v>78</v>
      </c>
      <c r="F88" s="43">
        <v>2.4470000000000001</v>
      </c>
      <c r="G88" s="43"/>
    </row>
    <row r="89" spans="1:8" x14ac:dyDescent="0.25">
      <c r="A89" s="42" t="s">
        <v>41</v>
      </c>
      <c r="B89" s="41" t="s">
        <v>75</v>
      </c>
      <c r="C89" s="72">
        <v>44934</v>
      </c>
      <c r="D89" s="42">
        <v>45169</v>
      </c>
      <c r="E89" s="41" t="s">
        <v>79</v>
      </c>
      <c r="F89" s="43">
        <v>1.5840000000000001</v>
      </c>
      <c r="G89" s="43"/>
    </row>
    <row r="90" spans="1:8" x14ac:dyDescent="0.25">
      <c r="A90" s="42" t="s">
        <v>41</v>
      </c>
      <c r="B90" s="41" t="s">
        <v>75</v>
      </c>
      <c r="C90" s="72">
        <v>44934</v>
      </c>
      <c r="D90" s="42">
        <v>45169</v>
      </c>
      <c r="E90" s="41" t="s">
        <v>80</v>
      </c>
      <c r="F90" s="43">
        <v>0.55500000000000005</v>
      </c>
      <c r="G90" s="43"/>
    </row>
    <row r="91" spans="1:8" x14ac:dyDescent="0.25">
      <c r="A91" s="42" t="s">
        <v>41</v>
      </c>
      <c r="B91" s="41" t="s">
        <v>75</v>
      </c>
      <c r="C91" s="72">
        <v>44934</v>
      </c>
      <c r="D91" s="42">
        <v>45169</v>
      </c>
      <c r="E91" s="41" t="s">
        <v>81</v>
      </c>
      <c r="F91" s="43">
        <v>0</v>
      </c>
      <c r="G91" s="43">
        <v>0.29199999999999998</v>
      </c>
    </row>
    <row r="92" spans="1:8" x14ac:dyDescent="0.25">
      <c r="A92" s="42" t="s">
        <v>41</v>
      </c>
      <c r="B92" s="41" t="s">
        <v>82</v>
      </c>
      <c r="C92" s="72">
        <v>44934</v>
      </c>
      <c r="D92" s="42">
        <v>45169</v>
      </c>
      <c r="E92" s="41" t="s">
        <v>76</v>
      </c>
      <c r="F92" s="43">
        <v>19.643000000000001</v>
      </c>
      <c r="G92" s="43"/>
    </row>
    <row r="93" spans="1:8" x14ac:dyDescent="0.25">
      <c r="A93" s="42" t="s">
        <v>41</v>
      </c>
      <c r="B93" s="41" t="s">
        <v>82</v>
      </c>
      <c r="C93" s="72">
        <v>44934</v>
      </c>
      <c r="D93" s="42">
        <v>45169</v>
      </c>
      <c r="E93" s="41" t="s">
        <v>77</v>
      </c>
      <c r="F93" s="43">
        <v>9.9000000000000005E-2</v>
      </c>
      <c r="G93" s="43"/>
    </row>
    <row r="94" spans="1:8" x14ac:dyDescent="0.25">
      <c r="A94" s="42" t="s">
        <v>41</v>
      </c>
      <c r="B94" s="41" t="s">
        <v>82</v>
      </c>
      <c r="C94" s="72">
        <v>44934</v>
      </c>
      <c r="D94" s="42">
        <v>45169</v>
      </c>
      <c r="E94" s="41" t="s">
        <v>78</v>
      </c>
      <c r="F94" s="43">
        <v>43.923999999999999</v>
      </c>
      <c r="G94" s="43"/>
    </row>
    <row r="95" spans="1:8" x14ac:dyDescent="0.25">
      <c r="A95" s="42" t="s">
        <v>41</v>
      </c>
      <c r="B95" s="41" t="s">
        <v>82</v>
      </c>
      <c r="C95" s="72">
        <v>44934</v>
      </c>
      <c r="D95" s="42">
        <v>45169</v>
      </c>
      <c r="E95" s="41" t="s">
        <v>79</v>
      </c>
      <c r="F95" s="43">
        <v>18.751999999999999</v>
      </c>
      <c r="G95" s="43"/>
    </row>
    <row r="96" spans="1:8" x14ac:dyDescent="0.25">
      <c r="A96" s="42" t="s">
        <v>41</v>
      </c>
      <c r="B96" s="41" t="s">
        <v>82</v>
      </c>
      <c r="C96" s="72">
        <v>44934</v>
      </c>
      <c r="D96" s="42">
        <v>45169</v>
      </c>
      <c r="E96" s="41" t="s">
        <v>80</v>
      </c>
      <c r="F96" s="43">
        <v>10.063000000000001</v>
      </c>
      <c r="G96" s="43"/>
    </row>
    <row r="97" spans="1:7" x14ac:dyDescent="0.25">
      <c r="A97" s="42" t="s">
        <v>41</v>
      </c>
      <c r="B97" s="41" t="s">
        <v>82</v>
      </c>
      <c r="C97" s="72">
        <v>44934</v>
      </c>
      <c r="D97" s="42">
        <v>45169</v>
      </c>
      <c r="E97" s="41" t="s">
        <v>81</v>
      </c>
      <c r="F97" s="43">
        <v>0</v>
      </c>
      <c r="G97" s="43">
        <v>26.931000000000001</v>
      </c>
    </row>
    <row r="98" spans="1:7" x14ac:dyDescent="0.25">
      <c r="A98" s="42" t="s">
        <v>74</v>
      </c>
      <c r="B98" s="41" t="s">
        <v>75</v>
      </c>
      <c r="C98" s="72">
        <v>44935</v>
      </c>
      <c r="D98" s="42">
        <v>45199</v>
      </c>
      <c r="E98" s="41" t="s">
        <v>76</v>
      </c>
      <c r="F98" s="74">
        <v>1.103</v>
      </c>
      <c r="G98" s="43"/>
    </row>
    <row r="99" spans="1:7" x14ac:dyDescent="0.25">
      <c r="A99" s="42" t="s">
        <v>74</v>
      </c>
      <c r="B99" s="41" t="s">
        <v>75</v>
      </c>
      <c r="C99" s="72">
        <v>44935</v>
      </c>
      <c r="D99" s="42">
        <v>45199</v>
      </c>
      <c r="E99" s="41" t="s">
        <v>77</v>
      </c>
      <c r="F99" s="74">
        <v>2E-3</v>
      </c>
      <c r="G99" s="43"/>
    </row>
    <row r="100" spans="1:7" x14ac:dyDescent="0.25">
      <c r="A100" s="42" t="s">
        <v>74</v>
      </c>
      <c r="B100" s="41" t="s">
        <v>75</v>
      </c>
      <c r="C100" s="72">
        <v>44935</v>
      </c>
      <c r="D100" s="42">
        <v>45199</v>
      </c>
      <c r="E100" s="41" t="s">
        <v>78</v>
      </c>
      <c r="F100" s="74">
        <v>2.766</v>
      </c>
      <c r="G100" s="43"/>
    </row>
    <row r="101" spans="1:7" x14ac:dyDescent="0.25">
      <c r="A101" s="42" t="s">
        <v>74</v>
      </c>
      <c r="B101" s="41" t="s">
        <v>75</v>
      </c>
      <c r="C101" s="72">
        <v>44935</v>
      </c>
      <c r="D101" s="42">
        <v>45199</v>
      </c>
      <c r="E101" s="41" t="s">
        <v>79</v>
      </c>
      <c r="F101" s="74">
        <v>1.387</v>
      </c>
      <c r="G101" s="43"/>
    </row>
    <row r="102" spans="1:7" x14ac:dyDescent="0.25">
      <c r="A102" s="42" t="s">
        <v>74</v>
      </c>
      <c r="B102" s="41" t="s">
        <v>75</v>
      </c>
      <c r="C102" s="72">
        <v>44935</v>
      </c>
      <c r="D102" s="42">
        <v>45199</v>
      </c>
      <c r="E102" s="41" t="s">
        <v>80</v>
      </c>
      <c r="F102" s="74">
        <v>0.69699999999999995</v>
      </c>
      <c r="G102" s="43"/>
    </row>
    <row r="103" spans="1:7" x14ac:dyDescent="0.25">
      <c r="A103" s="42" t="s">
        <v>74</v>
      </c>
      <c r="B103" s="41" t="s">
        <v>75</v>
      </c>
      <c r="C103" s="72">
        <v>44935</v>
      </c>
      <c r="D103" s="42">
        <v>45199</v>
      </c>
      <c r="E103" s="41" t="s">
        <v>81</v>
      </c>
      <c r="F103" s="74">
        <v>0</v>
      </c>
      <c r="G103" s="74">
        <v>0.25600000000000001</v>
      </c>
    </row>
    <row r="104" spans="1:7" x14ac:dyDescent="0.25">
      <c r="A104" s="42" t="s">
        <v>74</v>
      </c>
      <c r="B104" s="41" t="s">
        <v>82</v>
      </c>
      <c r="C104" s="72">
        <v>44935</v>
      </c>
      <c r="D104" s="42">
        <v>45199</v>
      </c>
      <c r="E104" s="41" t="s">
        <v>76</v>
      </c>
      <c r="F104" s="43">
        <v>18.257000000000001</v>
      </c>
      <c r="G104" s="43"/>
    </row>
    <row r="105" spans="1:7" x14ac:dyDescent="0.25">
      <c r="A105" s="42" t="s">
        <v>74</v>
      </c>
      <c r="B105" s="41" t="s">
        <v>82</v>
      </c>
      <c r="C105" s="72">
        <v>44935</v>
      </c>
      <c r="D105" s="42">
        <v>45199</v>
      </c>
      <c r="E105" s="41" t="s">
        <v>77</v>
      </c>
      <c r="F105" s="43">
        <v>9.8000000000000004E-2</v>
      </c>
      <c r="G105" s="43"/>
    </row>
    <row r="106" spans="1:7" x14ac:dyDescent="0.25">
      <c r="A106" s="42" t="s">
        <v>74</v>
      </c>
      <c r="B106" s="41" t="s">
        <v>82</v>
      </c>
      <c r="C106" s="72">
        <v>44935</v>
      </c>
      <c r="D106" s="42">
        <v>45199</v>
      </c>
      <c r="E106" s="41" t="s">
        <v>78</v>
      </c>
      <c r="F106" s="43">
        <v>40.588000000000001</v>
      </c>
      <c r="G106" s="43"/>
    </row>
    <row r="107" spans="1:7" x14ac:dyDescent="0.25">
      <c r="A107" s="42" t="s">
        <v>74</v>
      </c>
      <c r="B107" s="41" t="s">
        <v>82</v>
      </c>
      <c r="C107" s="72">
        <v>44935</v>
      </c>
      <c r="D107" s="42">
        <v>45199</v>
      </c>
      <c r="E107" s="41" t="s">
        <v>79</v>
      </c>
      <c r="F107" s="43">
        <v>17.689</v>
      </c>
      <c r="G107" s="43"/>
    </row>
    <row r="108" spans="1:7" x14ac:dyDescent="0.25">
      <c r="A108" s="42" t="s">
        <v>74</v>
      </c>
      <c r="B108" s="41" t="s">
        <v>82</v>
      </c>
      <c r="C108" s="72">
        <v>44935</v>
      </c>
      <c r="D108" s="42">
        <v>45199</v>
      </c>
      <c r="E108" s="41" t="s">
        <v>80</v>
      </c>
      <c r="F108" s="43">
        <v>9.2249999999999996</v>
      </c>
      <c r="G108" s="43"/>
    </row>
    <row r="109" spans="1:7" x14ac:dyDescent="0.25">
      <c r="A109" s="42" t="s">
        <v>74</v>
      </c>
      <c r="B109" s="41" t="s">
        <v>82</v>
      </c>
      <c r="C109" s="72">
        <v>44935</v>
      </c>
      <c r="D109" s="42">
        <v>45199</v>
      </c>
      <c r="E109" s="41" t="s">
        <v>81</v>
      </c>
      <c r="F109" s="74">
        <v>0</v>
      </c>
      <c r="G109" s="74">
        <v>25.053000000000001</v>
      </c>
    </row>
    <row r="110" spans="1:7" x14ac:dyDescent="0.25">
      <c r="A110" s="42" t="s">
        <v>43</v>
      </c>
      <c r="B110" s="41" t="s">
        <v>75</v>
      </c>
      <c r="C110" s="72">
        <v>44936</v>
      </c>
      <c r="D110" s="42">
        <v>45230</v>
      </c>
      <c r="E110" s="41" t="s">
        <v>76</v>
      </c>
      <c r="F110" s="74">
        <v>1.028</v>
      </c>
      <c r="G110" s="43"/>
    </row>
    <row r="111" spans="1:7" x14ac:dyDescent="0.25">
      <c r="A111" s="42" t="s">
        <v>43</v>
      </c>
      <c r="B111" s="41" t="s">
        <v>75</v>
      </c>
      <c r="C111" s="72">
        <v>44936</v>
      </c>
      <c r="D111" s="42">
        <v>45230</v>
      </c>
      <c r="E111" s="41" t="s">
        <v>77</v>
      </c>
      <c r="F111" s="74">
        <v>0</v>
      </c>
      <c r="G111" s="43"/>
    </row>
    <row r="112" spans="1:7" x14ac:dyDescent="0.25">
      <c r="A112" s="42" t="s">
        <v>43</v>
      </c>
      <c r="B112" s="41" t="s">
        <v>75</v>
      </c>
      <c r="C112" s="72">
        <v>44936</v>
      </c>
      <c r="D112" s="42">
        <v>45230</v>
      </c>
      <c r="E112" s="41" t="s">
        <v>78</v>
      </c>
      <c r="F112" s="74">
        <v>2.2109999999999999</v>
      </c>
      <c r="G112" s="43"/>
    </row>
    <row r="113" spans="1:7" x14ac:dyDescent="0.25">
      <c r="A113" s="42" t="s">
        <v>43</v>
      </c>
      <c r="B113" s="41" t="s">
        <v>75</v>
      </c>
      <c r="C113" s="72">
        <v>44936</v>
      </c>
      <c r="D113" s="42">
        <v>45230</v>
      </c>
      <c r="E113" s="41" t="s">
        <v>79</v>
      </c>
      <c r="F113" s="74">
        <v>1.57</v>
      </c>
      <c r="G113" s="43"/>
    </row>
    <row r="114" spans="1:7" x14ac:dyDescent="0.25">
      <c r="A114" s="42" t="s">
        <v>43</v>
      </c>
      <c r="B114" s="41" t="s">
        <v>75</v>
      </c>
      <c r="C114" s="72">
        <v>44936</v>
      </c>
      <c r="D114" s="42">
        <v>45230</v>
      </c>
      <c r="E114" s="41" t="s">
        <v>80</v>
      </c>
      <c r="F114" s="74">
        <v>0.48799999999999999</v>
      </c>
      <c r="G114" s="43"/>
    </row>
    <row r="115" spans="1:7" x14ac:dyDescent="0.25">
      <c r="A115" s="42" t="s">
        <v>43</v>
      </c>
      <c r="B115" s="41" t="s">
        <v>75</v>
      </c>
      <c r="C115" s="72">
        <v>44936</v>
      </c>
      <c r="D115" s="42">
        <v>45230</v>
      </c>
      <c r="E115" s="41" t="s">
        <v>81</v>
      </c>
      <c r="F115" s="74">
        <v>0</v>
      </c>
      <c r="G115" s="74">
        <v>0.22600000000000001</v>
      </c>
    </row>
    <row r="116" spans="1:7" x14ac:dyDescent="0.25">
      <c r="A116" s="42" t="s">
        <v>43</v>
      </c>
      <c r="B116" s="41" t="s">
        <v>82</v>
      </c>
      <c r="C116" s="72">
        <v>44936</v>
      </c>
      <c r="D116" s="42">
        <v>45230</v>
      </c>
      <c r="E116" s="41" t="s">
        <v>76</v>
      </c>
      <c r="F116" s="74">
        <v>20.077999999999999</v>
      </c>
      <c r="G116" s="43"/>
    </row>
    <row r="117" spans="1:7" x14ac:dyDescent="0.25">
      <c r="A117" s="42" t="s">
        <v>43</v>
      </c>
      <c r="B117" s="41" t="s">
        <v>82</v>
      </c>
      <c r="C117" s="72">
        <v>44936</v>
      </c>
      <c r="D117" s="42">
        <v>45230</v>
      </c>
      <c r="E117" s="41" t="s">
        <v>77</v>
      </c>
      <c r="F117" s="74">
        <v>0.14599999999999999</v>
      </c>
      <c r="G117" s="43"/>
    </row>
    <row r="118" spans="1:7" x14ac:dyDescent="0.25">
      <c r="A118" s="42" t="s">
        <v>43</v>
      </c>
      <c r="B118" s="41" t="s">
        <v>82</v>
      </c>
      <c r="C118" s="72">
        <v>44936</v>
      </c>
      <c r="D118" s="42">
        <v>45230</v>
      </c>
      <c r="E118" s="41" t="s">
        <v>78</v>
      </c>
      <c r="F118" s="74">
        <v>42.71</v>
      </c>
      <c r="G118" s="43"/>
    </row>
    <row r="119" spans="1:7" x14ac:dyDescent="0.25">
      <c r="A119" s="42" t="s">
        <v>43</v>
      </c>
      <c r="B119" s="41" t="s">
        <v>82</v>
      </c>
      <c r="C119" s="72">
        <v>44936</v>
      </c>
      <c r="D119" s="42">
        <v>45230</v>
      </c>
      <c r="E119" s="41" t="s">
        <v>79</v>
      </c>
      <c r="F119" s="74">
        <v>11.077999999999999</v>
      </c>
      <c r="G119" s="43"/>
    </row>
    <row r="120" spans="1:7" x14ac:dyDescent="0.25">
      <c r="A120" s="42" t="s">
        <v>43</v>
      </c>
      <c r="B120" s="41" t="s">
        <v>82</v>
      </c>
      <c r="C120" s="72">
        <v>44936</v>
      </c>
      <c r="D120" s="42">
        <v>45230</v>
      </c>
      <c r="E120" s="41" t="s">
        <v>80</v>
      </c>
      <c r="F120" s="74">
        <v>8.8640000000000008</v>
      </c>
      <c r="G120" s="43"/>
    </row>
    <row r="121" spans="1:7" x14ac:dyDescent="0.25">
      <c r="A121" s="42" t="s">
        <v>43</v>
      </c>
      <c r="B121" s="41" t="s">
        <v>82</v>
      </c>
      <c r="C121" s="72">
        <v>44936</v>
      </c>
      <c r="D121" s="42">
        <v>45230</v>
      </c>
      <c r="E121" s="41" t="s">
        <v>81</v>
      </c>
      <c r="F121" s="74">
        <v>0</v>
      </c>
      <c r="G121" s="74">
        <v>32.281999999999996</v>
      </c>
    </row>
    <row r="122" spans="1:7" x14ac:dyDescent="0.25">
      <c r="A122" s="42" t="s">
        <v>44</v>
      </c>
      <c r="B122" s="41" t="s">
        <v>75</v>
      </c>
      <c r="C122" s="42">
        <v>45231</v>
      </c>
      <c r="D122" s="42">
        <v>45260</v>
      </c>
      <c r="E122" s="41" t="s">
        <v>76</v>
      </c>
      <c r="F122" s="74">
        <v>1.079</v>
      </c>
      <c r="G122" s="43"/>
    </row>
    <row r="123" spans="1:7" x14ac:dyDescent="0.25">
      <c r="A123" s="42" t="s">
        <v>44</v>
      </c>
      <c r="B123" s="41" t="s">
        <v>75</v>
      </c>
      <c r="C123" s="42">
        <v>45231</v>
      </c>
      <c r="D123" s="42">
        <v>45260</v>
      </c>
      <c r="E123" s="41" t="s">
        <v>77</v>
      </c>
      <c r="F123" s="74">
        <v>7.0000000000000001E-3</v>
      </c>
      <c r="G123" s="43"/>
    </row>
    <row r="124" spans="1:7" x14ac:dyDescent="0.25">
      <c r="A124" s="42" t="s">
        <v>44</v>
      </c>
      <c r="B124" s="41" t="s">
        <v>75</v>
      </c>
      <c r="C124" s="42">
        <v>45231</v>
      </c>
      <c r="D124" s="42">
        <v>45260</v>
      </c>
      <c r="E124" s="41" t="s">
        <v>78</v>
      </c>
      <c r="F124" s="74">
        <v>2.0859999999999999</v>
      </c>
      <c r="G124" s="43"/>
    </row>
    <row r="125" spans="1:7" x14ac:dyDescent="0.25">
      <c r="A125" s="42" t="s">
        <v>44</v>
      </c>
      <c r="B125" s="41" t="s">
        <v>75</v>
      </c>
      <c r="C125" s="42">
        <v>45231</v>
      </c>
      <c r="D125" s="42">
        <v>45260</v>
      </c>
      <c r="E125" s="41" t="s">
        <v>79</v>
      </c>
      <c r="F125" s="74">
        <v>1.4319999999999999</v>
      </c>
      <c r="G125" s="43"/>
    </row>
    <row r="126" spans="1:7" x14ac:dyDescent="0.25">
      <c r="A126" s="42" t="s">
        <v>44</v>
      </c>
      <c r="B126" s="41" t="s">
        <v>75</v>
      </c>
      <c r="C126" s="42">
        <v>45231</v>
      </c>
      <c r="D126" s="42">
        <v>45260</v>
      </c>
      <c r="E126" s="41" t="s">
        <v>80</v>
      </c>
      <c r="F126" s="74">
        <v>0.51700000000000002</v>
      </c>
      <c r="G126" s="43"/>
    </row>
    <row r="127" spans="1:7" x14ac:dyDescent="0.25">
      <c r="A127" s="42" t="s">
        <v>44</v>
      </c>
      <c r="B127" s="41" t="s">
        <v>75</v>
      </c>
      <c r="C127" s="42">
        <v>45231</v>
      </c>
      <c r="D127" s="42">
        <v>45260</v>
      </c>
      <c r="E127" s="41" t="s">
        <v>81</v>
      </c>
      <c r="F127" s="74">
        <v>0</v>
      </c>
      <c r="G127" s="74">
        <v>0.316</v>
      </c>
    </row>
    <row r="128" spans="1:7" x14ac:dyDescent="0.25">
      <c r="A128" s="42" t="s">
        <v>44</v>
      </c>
      <c r="B128" s="41" t="s">
        <v>82</v>
      </c>
      <c r="C128" s="42">
        <v>45231</v>
      </c>
      <c r="D128" s="42">
        <v>45260</v>
      </c>
      <c r="E128" s="41" t="s">
        <v>76</v>
      </c>
      <c r="F128" s="74">
        <v>20.050999999999998</v>
      </c>
      <c r="G128" s="43"/>
    </row>
    <row r="129" spans="1:7" x14ac:dyDescent="0.25">
      <c r="A129" s="42" t="s">
        <v>44</v>
      </c>
      <c r="B129" s="41" t="s">
        <v>82</v>
      </c>
      <c r="C129" s="42">
        <v>45231</v>
      </c>
      <c r="D129" s="42">
        <v>45260</v>
      </c>
      <c r="E129" s="41" t="s">
        <v>77</v>
      </c>
      <c r="F129" s="74">
        <v>0.13500000000000001</v>
      </c>
      <c r="G129" s="43"/>
    </row>
    <row r="130" spans="1:7" x14ac:dyDescent="0.25">
      <c r="A130" s="42" t="s">
        <v>44</v>
      </c>
      <c r="B130" s="41" t="s">
        <v>82</v>
      </c>
      <c r="C130" s="42">
        <v>45231</v>
      </c>
      <c r="D130" s="42">
        <v>45260</v>
      </c>
      <c r="E130" s="41" t="s">
        <v>78</v>
      </c>
      <c r="F130" s="74">
        <v>48.679000000000002</v>
      </c>
      <c r="G130" s="43"/>
    </row>
    <row r="131" spans="1:7" x14ac:dyDescent="0.25">
      <c r="A131" s="42" t="s">
        <v>44</v>
      </c>
      <c r="B131" s="41" t="s">
        <v>82</v>
      </c>
      <c r="C131" s="42">
        <v>45231</v>
      </c>
      <c r="D131" s="42">
        <v>45260</v>
      </c>
      <c r="E131" s="41" t="s">
        <v>79</v>
      </c>
      <c r="F131" s="74">
        <v>18.247</v>
      </c>
      <c r="G131" s="43"/>
    </row>
    <row r="132" spans="1:7" x14ac:dyDescent="0.25">
      <c r="A132" s="42" t="s">
        <v>44</v>
      </c>
      <c r="B132" s="41" t="s">
        <v>82</v>
      </c>
      <c r="C132" s="42">
        <v>45231</v>
      </c>
      <c r="D132" s="42">
        <v>45260</v>
      </c>
      <c r="E132" s="41" t="s">
        <v>80</v>
      </c>
      <c r="F132" s="74">
        <v>9.6470000000000002</v>
      </c>
      <c r="G132" s="43"/>
    </row>
    <row r="133" spans="1:7" x14ac:dyDescent="0.25">
      <c r="A133" s="42" t="s">
        <v>44</v>
      </c>
      <c r="B133" s="41" t="s">
        <v>82</v>
      </c>
      <c r="C133" s="42">
        <v>45231</v>
      </c>
      <c r="D133" s="42">
        <v>45260</v>
      </c>
      <c r="E133" s="41" t="s">
        <v>81</v>
      </c>
      <c r="F133" s="74">
        <v>0</v>
      </c>
      <c r="G133" s="74">
        <v>27.274000000000001</v>
      </c>
    </row>
    <row r="134" spans="1:7" x14ac:dyDescent="0.25">
      <c r="A134" s="75" t="s">
        <v>45</v>
      </c>
      <c r="B134" s="41" t="s">
        <v>75</v>
      </c>
      <c r="C134" s="42">
        <v>45261</v>
      </c>
      <c r="D134" s="42">
        <v>45291</v>
      </c>
      <c r="E134" s="41" t="s">
        <v>76</v>
      </c>
      <c r="F134" s="74">
        <v>0.90500000000000003</v>
      </c>
      <c r="G134" s="43"/>
    </row>
    <row r="135" spans="1:7" x14ac:dyDescent="0.25">
      <c r="A135" s="75" t="s">
        <v>45</v>
      </c>
      <c r="B135" s="41" t="s">
        <v>75</v>
      </c>
      <c r="C135" s="42">
        <v>45261</v>
      </c>
      <c r="D135" s="42">
        <v>45291</v>
      </c>
      <c r="E135" s="41" t="s">
        <v>77</v>
      </c>
      <c r="F135" s="74">
        <v>8.9999999999999993E-3</v>
      </c>
      <c r="G135" s="43"/>
    </row>
    <row r="136" spans="1:7" x14ac:dyDescent="0.25">
      <c r="A136" s="75" t="s">
        <v>45</v>
      </c>
      <c r="B136" s="41" t="s">
        <v>75</v>
      </c>
      <c r="C136" s="42">
        <v>45261</v>
      </c>
      <c r="D136" s="42">
        <v>45291</v>
      </c>
      <c r="E136" s="41" t="s">
        <v>78</v>
      </c>
      <c r="F136" s="74">
        <v>2.0350000000000001</v>
      </c>
      <c r="G136" s="43"/>
    </row>
    <row r="137" spans="1:7" x14ac:dyDescent="0.25">
      <c r="A137" s="75" t="s">
        <v>45</v>
      </c>
      <c r="B137" s="41" t="s">
        <v>75</v>
      </c>
      <c r="C137" s="42">
        <v>45261</v>
      </c>
      <c r="D137" s="42">
        <v>45291</v>
      </c>
      <c r="E137" s="41" t="s">
        <v>79</v>
      </c>
      <c r="F137" s="74">
        <v>1.5880000000000001</v>
      </c>
      <c r="G137" s="43"/>
    </row>
    <row r="138" spans="1:7" x14ac:dyDescent="0.25">
      <c r="A138" s="75" t="s">
        <v>45</v>
      </c>
      <c r="B138" s="41" t="s">
        <v>75</v>
      </c>
      <c r="C138" s="42">
        <v>45261</v>
      </c>
      <c r="D138" s="42">
        <v>45291</v>
      </c>
      <c r="E138" s="41" t="s">
        <v>80</v>
      </c>
      <c r="F138" s="74">
        <v>0.53</v>
      </c>
      <c r="G138" s="43"/>
    </row>
    <row r="139" spans="1:7" x14ac:dyDescent="0.25">
      <c r="A139" s="75" t="s">
        <v>45</v>
      </c>
      <c r="B139" s="41" t="s">
        <v>75</v>
      </c>
      <c r="C139" s="42">
        <v>45261</v>
      </c>
      <c r="D139" s="42">
        <v>45291</v>
      </c>
      <c r="E139" s="41" t="s">
        <v>81</v>
      </c>
      <c r="F139" s="74">
        <v>0</v>
      </c>
      <c r="G139" s="74">
        <v>0.23400000000000001</v>
      </c>
    </row>
    <row r="140" spans="1:7" x14ac:dyDescent="0.25">
      <c r="A140" s="75" t="s">
        <v>45</v>
      </c>
      <c r="B140" s="41" t="s">
        <v>82</v>
      </c>
      <c r="C140" s="42">
        <v>45261</v>
      </c>
      <c r="D140" s="42">
        <v>45291</v>
      </c>
      <c r="E140" s="41" t="s">
        <v>76</v>
      </c>
      <c r="F140" s="74">
        <v>18.734999999999999</v>
      </c>
      <c r="G140" s="43"/>
    </row>
    <row r="141" spans="1:7" x14ac:dyDescent="0.25">
      <c r="A141" s="75" t="s">
        <v>45</v>
      </c>
      <c r="B141" s="41" t="s">
        <v>82</v>
      </c>
      <c r="C141" s="42">
        <v>45261</v>
      </c>
      <c r="D141" s="42">
        <v>45291</v>
      </c>
      <c r="E141" s="41" t="s">
        <v>77</v>
      </c>
      <c r="F141" s="74">
        <v>0.19600000000000001</v>
      </c>
      <c r="G141" s="43"/>
    </row>
    <row r="142" spans="1:7" x14ac:dyDescent="0.25">
      <c r="A142" s="75" t="s">
        <v>45</v>
      </c>
      <c r="B142" s="41" t="s">
        <v>82</v>
      </c>
      <c r="C142" s="42">
        <v>45261</v>
      </c>
      <c r="D142" s="42">
        <v>45291</v>
      </c>
      <c r="E142" s="41" t="s">
        <v>78</v>
      </c>
      <c r="F142" s="74">
        <v>58.917000000000002</v>
      </c>
      <c r="G142" s="43"/>
    </row>
    <row r="143" spans="1:7" x14ac:dyDescent="0.25">
      <c r="A143" s="75" t="s">
        <v>45</v>
      </c>
      <c r="B143" s="41" t="s">
        <v>82</v>
      </c>
      <c r="C143" s="42">
        <v>45261</v>
      </c>
      <c r="D143" s="42">
        <v>45291</v>
      </c>
      <c r="E143" s="41" t="s">
        <v>79</v>
      </c>
      <c r="F143" s="74">
        <v>21.228000000000002</v>
      </c>
      <c r="G143" s="43"/>
    </row>
    <row r="144" spans="1:7" x14ac:dyDescent="0.25">
      <c r="A144" s="75" t="s">
        <v>45</v>
      </c>
      <c r="B144" s="41" t="s">
        <v>82</v>
      </c>
      <c r="C144" s="42">
        <v>45261</v>
      </c>
      <c r="D144" s="42">
        <v>45291</v>
      </c>
      <c r="E144" s="41" t="s">
        <v>80</v>
      </c>
      <c r="F144" s="74">
        <v>9.9559999999999995</v>
      </c>
      <c r="G144" s="43"/>
    </row>
    <row r="145" spans="1:7" x14ac:dyDescent="0.25">
      <c r="A145" s="75" t="s">
        <v>45</v>
      </c>
      <c r="B145" s="41" t="s">
        <v>82</v>
      </c>
      <c r="C145" s="42">
        <v>45261</v>
      </c>
      <c r="D145" s="42">
        <v>45291</v>
      </c>
      <c r="E145" s="41" t="s">
        <v>81</v>
      </c>
      <c r="F145" s="74">
        <v>0</v>
      </c>
      <c r="G145" s="74">
        <v>26.277000000000001</v>
      </c>
    </row>
    <row r="147" spans="1:7" x14ac:dyDescent="0.25">
      <c r="F147" s="74">
        <f>+SUM(F141,F135,F129,F123,F117,F111,F105,F99,F93,F87,F81,F75,F69,F63,F57,F51,F45,F39,F33,F27,F21,F15,F9,F3)</f>
        <v>1.5109999999999997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08F0-C8C3-4E77-AEBE-9A5EC30AF841}">
  <dimension ref="A1:K18"/>
  <sheetViews>
    <sheetView workbookViewId="0">
      <selection activeCell="N16" sqref="N16"/>
    </sheetView>
  </sheetViews>
  <sheetFormatPr baseColWidth="10" defaultRowHeight="15" x14ac:dyDescent="0.25"/>
  <cols>
    <col min="1" max="1" width="9.140625" customWidth="1"/>
    <col min="2" max="2" width="47.28515625" bestFit="1" customWidth="1"/>
    <col min="3" max="3" width="25.28515625" bestFit="1" customWidth="1"/>
    <col min="4" max="4" width="23.85546875" bestFit="1" customWidth="1"/>
    <col min="5" max="5" width="34.85546875" bestFit="1" customWidth="1"/>
    <col min="6" max="6" width="14.28515625" style="5" bestFit="1" customWidth="1"/>
    <col min="7" max="7" width="11.85546875" customWidth="1"/>
    <col min="8" max="8" width="28.7109375" bestFit="1" customWidth="1"/>
  </cols>
  <sheetData>
    <row r="1" spans="1:11" x14ac:dyDescent="0.25">
      <c r="A1" s="77" t="s">
        <v>46</v>
      </c>
      <c r="B1" s="77" t="s">
        <v>47</v>
      </c>
      <c r="C1" s="78" t="s">
        <v>48</v>
      </c>
      <c r="D1" s="78" t="s">
        <v>49</v>
      </c>
      <c r="E1" s="77" t="s">
        <v>50</v>
      </c>
      <c r="F1" s="79" t="s">
        <v>83</v>
      </c>
      <c r="G1" s="80" t="s">
        <v>30</v>
      </c>
      <c r="H1" s="81" t="s">
        <v>84</v>
      </c>
    </row>
    <row r="2" spans="1:11" ht="30" x14ac:dyDescent="0.25">
      <c r="A2" s="82" t="s">
        <v>85</v>
      </c>
      <c r="B2" s="83" t="s">
        <v>86</v>
      </c>
      <c r="C2" s="82" t="s">
        <v>87</v>
      </c>
      <c r="D2" s="82" t="s">
        <v>88</v>
      </c>
      <c r="E2" s="82" t="s">
        <v>89</v>
      </c>
      <c r="F2" s="84">
        <v>150</v>
      </c>
      <c r="G2" s="85"/>
      <c r="H2" s="85" t="s">
        <v>90</v>
      </c>
    </row>
    <row r="3" spans="1:11" x14ac:dyDescent="0.25">
      <c r="A3" s="82" t="s">
        <v>91</v>
      </c>
      <c r="B3" s="82" t="s">
        <v>92</v>
      </c>
      <c r="C3" s="82" t="s">
        <v>93</v>
      </c>
      <c r="D3" s="82" t="s">
        <v>93</v>
      </c>
      <c r="E3" s="82" t="s">
        <v>94</v>
      </c>
      <c r="F3" s="84">
        <v>23.5</v>
      </c>
      <c r="G3" s="82"/>
      <c r="H3" s="82" t="s">
        <v>95</v>
      </c>
    </row>
    <row r="4" spans="1:11" x14ac:dyDescent="0.25">
      <c r="A4" s="82" t="s">
        <v>91</v>
      </c>
      <c r="B4" s="82" t="s">
        <v>96</v>
      </c>
      <c r="C4" s="82" t="s">
        <v>97</v>
      </c>
      <c r="D4" s="82" t="s">
        <v>97</v>
      </c>
      <c r="E4" s="82" t="s">
        <v>98</v>
      </c>
      <c r="F4" s="84">
        <v>5.5</v>
      </c>
      <c r="H4" s="86" t="s">
        <v>99</v>
      </c>
      <c r="J4" s="87">
        <f>[2]Cuadro!$U$2</f>
        <v>0</v>
      </c>
      <c r="K4" t="e">
        <f>+F18*100/J4</f>
        <v>#DIV/0!</v>
      </c>
    </row>
    <row r="5" spans="1:11" x14ac:dyDescent="0.25">
      <c r="A5" s="82" t="s">
        <v>39</v>
      </c>
      <c r="B5" s="82" t="s">
        <v>86</v>
      </c>
      <c r="C5" s="82" t="s">
        <v>100</v>
      </c>
      <c r="D5" s="82" t="s">
        <v>101</v>
      </c>
      <c r="E5" s="82" t="s">
        <v>89</v>
      </c>
      <c r="F5" s="84">
        <v>165</v>
      </c>
      <c r="G5" s="82"/>
      <c r="H5" s="82" t="s">
        <v>102</v>
      </c>
    </row>
    <row r="6" spans="1:11" x14ac:dyDescent="0.25">
      <c r="A6" s="82"/>
      <c r="B6" s="82"/>
      <c r="C6" s="88"/>
      <c r="D6" s="88"/>
      <c r="E6" s="82" t="s">
        <v>103</v>
      </c>
      <c r="F6" s="84">
        <v>5</v>
      </c>
      <c r="G6" s="89"/>
      <c r="H6" s="82" t="s">
        <v>102</v>
      </c>
    </row>
    <row r="7" spans="1:11" x14ac:dyDescent="0.25">
      <c r="A7" s="82"/>
      <c r="B7" s="82"/>
      <c r="C7" s="88"/>
      <c r="D7" s="88"/>
      <c r="E7" s="82" t="s">
        <v>104</v>
      </c>
      <c r="F7" s="84">
        <v>42</v>
      </c>
      <c r="G7" s="89"/>
      <c r="H7" s="82" t="s">
        <v>102</v>
      </c>
    </row>
    <row r="8" spans="1:11" x14ac:dyDescent="0.25">
      <c r="A8" s="82"/>
      <c r="B8" s="82"/>
      <c r="C8" s="88"/>
      <c r="D8" s="88"/>
      <c r="E8" s="82" t="s">
        <v>105</v>
      </c>
      <c r="F8" s="84">
        <v>43</v>
      </c>
      <c r="G8" s="89"/>
      <c r="H8" s="82" t="s">
        <v>102</v>
      </c>
    </row>
    <row r="9" spans="1:11" x14ac:dyDescent="0.25">
      <c r="A9" s="85" t="s">
        <v>40</v>
      </c>
      <c r="B9" s="82" t="s">
        <v>96</v>
      </c>
      <c r="C9" s="85" t="s">
        <v>106</v>
      </c>
      <c r="D9" s="85" t="s">
        <v>106</v>
      </c>
      <c r="E9" s="82" t="s">
        <v>98</v>
      </c>
      <c r="F9" s="84">
        <v>10.5</v>
      </c>
      <c r="G9" s="89"/>
      <c r="H9" s="85" t="s">
        <v>107</v>
      </c>
    </row>
    <row r="10" spans="1:11" x14ac:dyDescent="0.25">
      <c r="A10" s="85" t="s">
        <v>41</v>
      </c>
      <c r="B10" s="82" t="s">
        <v>92</v>
      </c>
      <c r="C10" s="85" t="s">
        <v>108</v>
      </c>
      <c r="D10" s="85" t="s">
        <v>108</v>
      </c>
      <c r="E10" s="82" t="s">
        <v>89</v>
      </c>
      <c r="F10" s="84">
        <v>8</v>
      </c>
      <c r="G10" s="89"/>
      <c r="H10" s="82" t="s">
        <v>95</v>
      </c>
    </row>
    <row r="11" spans="1:11" x14ac:dyDescent="0.25">
      <c r="A11" s="85" t="s">
        <v>41</v>
      </c>
      <c r="B11" s="82" t="s">
        <v>96</v>
      </c>
      <c r="C11" s="85" t="s">
        <v>108</v>
      </c>
      <c r="D11" s="85" t="s">
        <v>108</v>
      </c>
      <c r="E11" s="82" t="s">
        <v>98</v>
      </c>
      <c r="F11" s="84">
        <v>8</v>
      </c>
      <c r="G11" s="89"/>
      <c r="H11" s="82" t="s">
        <v>95</v>
      </c>
    </row>
    <row r="12" spans="1:11" x14ac:dyDescent="0.25">
      <c r="A12" s="85" t="s">
        <v>109</v>
      </c>
      <c r="B12" s="82" t="s">
        <v>110</v>
      </c>
      <c r="C12" s="82" t="s">
        <v>111</v>
      </c>
      <c r="D12" s="82" t="s">
        <v>111</v>
      </c>
      <c r="E12" s="82" t="s">
        <v>112</v>
      </c>
      <c r="F12" s="84">
        <v>225</v>
      </c>
      <c r="G12" s="89"/>
      <c r="H12" s="85" t="s">
        <v>113</v>
      </c>
    </row>
    <row r="13" spans="1:11" x14ac:dyDescent="0.25">
      <c r="A13" s="85"/>
      <c r="B13" s="85"/>
      <c r="C13" s="85"/>
      <c r="D13" s="85"/>
      <c r="E13" s="82" t="s">
        <v>14</v>
      </c>
      <c r="F13" s="84">
        <v>90</v>
      </c>
      <c r="G13" s="89"/>
      <c r="H13" s="85"/>
    </row>
    <row r="14" spans="1:11" x14ac:dyDescent="0.25">
      <c r="A14" s="85"/>
      <c r="B14" s="85"/>
      <c r="C14" s="85"/>
      <c r="D14" s="85"/>
      <c r="E14" s="82" t="s">
        <v>114</v>
      </c>
      <c r="F14" s="84">
        <v>60</v>
      </c>
      <c r="G14" s="89"/>
      <c r="H14" s="85"/>
    </row>
    <row r="15" spans="1:11" x14ac:dyDescent="0.25">
      <c r="A15" s="85"/>
      <c r="B15" s="85"/>
      <c r="C15" s="85"/>
      <c r="D15" s="85"/>
      <c r="E15" s="85"/>
      <c r="F15" s="84"/>
      <c r="G15" s="89"/>
      <c r="H15" s="85"/>
    </row>
    <row r="16" spans="1:11" x14ac:dyDescent="0.25">
      <c r="A16" s="85"/>
      <c r="B16" s="85"/>
      <c r="C16" s="85"/>
      <c r="D16" s="85"/>
      <c r="E16" s="85"/>
      <c r="F16" s="84"/>
      <c r="G16" s="89"/>
      <c r="H16" s="85"/>
    </row>
    <row r="17" spans="1:8" x14ac:dyDescent="0.25">
      <c r="A17" s="85"/>
      <c r="B17" s="85"/>
      <c r="C17" s="85"/>
      <c r="D17" s="85"/>
      <c r="E17" s="85"/>
      <c r="F17" s="84"/>
      <c r="G17" s="89"/>
      <c r="H17" s="85"/>
    </row>
    <row r="18" spans="1:8" x14ac:dyDescent="0.25">
      <c r="A18" s="85"/>
      <c r="B18" s="85"/>
      <c r="C18" s="85"/>
      <c r="D18" s="85"/>
      <c r="E18" s="82" t="s">
        <v>115</v>
      </c>
      <c r="F18" s="90">
        <f>+SUM(F2:F14)</f>
        <v>835.5</v>
      </c>
      <c r="G18" s="90"/>
      <c r="H18" s="8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3E-F6A7-411B-A250-4D896E3B9890}">
  <dimension ref="A1:H2"/>
  <sheetViews>
    <sheetView tabSelected="1" workbookViewId="0">
      <selection activeCell="D19" sqref="D19"/>
    </sheetView>
  </sheetViews>
  <sheetFormatPr baseColWidth="10" defaultRowHeight="15" x14ac:dyDescent="0.25"/>
  <cols>
    <col min="2" max="2" width="20.28515625" customWidth="1"/>
    <col min="3" max="3" width="25.7109375" customWidth="1"/>
    <col min="4" max="4" width="23.5703125" customWidth="1"/>
  </cols>
  <sheetData>
    <row r="1" spans="1:8" x14ac:dyDescent="0.25">
      <c r="A1" s="77" t="s">
        <v>46</v>
      </c>
      <c r="B1" s="77" t="s">
        <v>47</v>
      </c>
      <c r="C1" s="78" t="s">
        <v>48</v>
      </c>
      <c r="D1" s="78" t="s">
        <v>49</v>
      </c>
      <c r="E1" s="77" t="s">
        <v>50</v>
      </c>
      <c r="F1" s="91" t="s">
        <v>116</v>
      </c>
      <c r="G1" s="81" t="s">
        <v>84</v>
      </c>
      <c r="H1" s="92"/>
    </row>
    <row r="2" spans="1:8" x14ac:dyDescent="0.25">
      <c r="A2" s="85" t="s">
        <v>32</v>
      </c>
      <c r="B2" s="85" t="s">
        <v>117</v>
      </c>
      <c r="C2" s="85" t="s">
        <v>118</v>
      </c>
      <c r="D2" s="85" t="s">
        <v>119</v>
      </c>
      <c r="E2" s="85" t="s">
        <v>120</v>
      </c>
      <c r="F2" s="85"/>
      <c r="G2" s="9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reintegro por material</vt:lpstr>
      <vt:lpstr>Resumen residuos Detallados</vt:lpstr>
      <vt:lpstr>Residuos Por servicio SICORE</vt:lpstr>
      <vt:lpstr>Residios Electrónicos</vt:lpstr>
      <vt:lpstr>Llantas RTV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Porras</dc:creator>
  <cp:lastModifiedBy>Monica Porras</cp:lastModifiedBy>
  <dcterms:created xsi:type="dcterms:W3CDTF">2024-09-27T14:48:01Z</dcterms:created>
  <dcterms:modified xsi:type="dcterms:W3CDTF">2024-09-27T14:55:12Z</dcterms:modified>
</cp:coreProperties>
</file>