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.local\mh\Departamentos\Residuos Solidos\GIR-2019\"/>
    </mc:Choice>
  </mc:AlternateContent>
  <xr:revisionPtr revIDLastSave="0" documentId="13_ncr:1_{457449DC-7795-4BFF-A0BF-C1398AE5802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eredia 20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2" l="1"/>
  <c r="AL50" i="2" l="1"/>
  <c r="AE50" i="2" l="1"/>
  <c r="S606" i="2" l="1"/>
  <c r="S607" i="2"/>
  <c r="S605" i="2"/>
  <c r="D608" i="2"/>
  <c r="E608" i="2"/>
  <c r="F608" i="2"/>
  <c r="G608" i="2"/>
  <c r="H608" i="2"/>
  <c r="I608" i="2"/>
  <c r="J608" i="2"/>
  <c r="K608" i="2"/>
  <c r="L608" i="2"/>
  <c r="M608" i="2"/>
  <c r="N608" i="2"/>
  <c r="O608" i="2"/>
  <c r="P608" i="2"/>
  <c r="Q608" i="2"/>
  <c r="R608" i="2"/>
  <c r="C608" i="2"/>
  <c r="S597" i="2"/>
  <c r="S598" i="2"/>
  <c r="S596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P599" i="2"/>
  <c r="Q599" i="2"/>
  <c r="R599" i="2"/>
  <c r="C599" i="2"/>
  <c r="D591" i="2"/>
  <c r="E591" i="2"/>
  <c r="F591" i="2"/>
  <c r="G591" i="2"/>
  <c r="H591" i="2"/>
  <c r="I591" i="2"/>
  <c r="J591" i="2"/>
  <c r="K591" i="2"/>
  <c r="L591" i="2"/>
  <c r="M591" i="2"/>
  <c r="N591" i="2"/>
  <c r="O591" i="2"/>
  <c r="P591" i="2"/>
  <c r="Q591" i="2"/>
  <c r="R591" i="2"/>
  <c r="C591" i="2"/>
  <c r="S589" i="2"/>
  <c r="S590" i="2"/>
  <c r="S588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P582" i="2"/>
  <c r="Q582" i="2"/>
  <c r="C582" i="2"/>
  <c r="R582" i="2"/>
  <c r="S578" i="2"/>
  <c r="S579" i="2"/>
  <c r="S580" i="2"/>
  <c r="S581" i="2"/>
  <c r="S577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P571" i="2"/>
  <c r="Q571" i="2"/>
  <c r="O611" i="2" s="1"/>
  <c r="X31" i="2" s="1"/>
  <c r="C571" i="2"/>
  <c r="S564" i="2"/>
  <c r="S565" i="2"/>
  <c r="S566" i="2"/>
  <c r="S567" i="2"/>
  <c r="S568" i="2"/>
  <c r="S569" i="2"/>
  <c r="S570" i="2"/>
  <c r="S563" i="2"/>
  <c r="S582" i="2" l="1"/>
  <c r="S571" i="2"/>
  <c r="AA15" i="2" s="1"/>
  <c r="S591" i="2"/>
  <c r="S608" i="2"/>
  <c r="S599" i="2"/>
  <c r="S611" i="2" l="1"/>
  <c r="X15" i="2" s="1"/>
  <c r="S553" i="2"/>
  <c r="S554" i="2"/>
  <c r="S544" i="2"/>
  <c r="S545" i="2"/>
  <c r="S536" i="2"/>
  <c r="S537" i="2"/>
  <c r="S523" i="2"/>
  <c r="S524" i="2"/>
  <c r="S525" i="2"/>
  <c r="S526" i="2"/>
  <c r="S552" i="2"/>
  <c r="D555" i="2"/>
  <c r="E555" i="2"/>
  <c r="F555" i="2"/>
  <c r="G555" i="2"/>
  <c r="H555" i="2"/>
  <c r="I555" i="2"/>
  <c r="J555" i="2"/>
  <c r="K555" i="2"/>
  <c r="L555" i="2"/>
  <c r="M555" i="2"/>
  <c r="N555" i="2"/>
  <c r="O555" i="2"/>
  <c r="P555" i="2"/>
  <c r="Q555" i="2"/>
  <c r="R555" i="2"/>
  <c r="C555" i="2"/>
  <c r="S543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P546" i="2"/>
  <c r="Q546" i="2"/>
  <c r="R546" i="2"/>
  <c r="C546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P538" i="2"/>
  <c r="Q538" i="2"/>
  <c r="R538" i="2"/>
  <c r="C538" i="2"/>
  <c r="S535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P527" i="2"/>
  <c r="Q527" i="2"/>
  <c r="R527" i="2"/>
  <c r="C527" i="2"/>
  <c r="S522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P516" i="2"/>
  <c r="Q516" i="2"/>
  <c r="S509" i="2"/>
  <c r="S510" i="2"/>
  <c r="S511" i="2"/>
  <c r="S512" i="2"/>
  <c r="S513" i="2"/>
  <c r="S514" i="2"/>
  <c r="S515" i="2"/>
  <c r="S508" i="2"/>
  <c r="S493" i="2"/>
  <c r="S494" i="2"/>
  <c r="S492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C495" i="2"/>
  <c r="S484" i="2"/>
  <c r="S483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P485" i="2"/>
  <c r="Q485" i="2"/>
  <c r="R485" i="2"/>
  <c r="C485" i="2"/>
  <c r="S477" i="2"/>
  <c r="S476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P478" i="2"/>
  <c r="Q478" i="2"/>
  <c r="R478" i="2"/>
  <c r="C478" i="2"/>
  <c r="S465" i="2"/>
  <c r="S466" i="2"/>
  <c r="S467" i="2"/>
  <c r="S464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P468" i="2"/>
  <c r="Q468" i="2"/>
  <c r="C468" i="2"/>
  <c r="S451" i="2"/>
  <c r="S452" i="2"/>
  <c r="S453" i="2"/>
  <c r="S454" i="2"/>
  <c r="S455" i="2"/>
  <c r="S456" i="2"/>
  <c r="S457" i="2"/>
  <c r="S450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P458" i="2"/>
  <c r="Q458" i="2"/>
  <c r="R458" i="2"/>
  <c r="C458" i="2"/>
  <c r="S439" i="2"/>
  <c r="S438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P440" i="2"/>
  <c r="Q440" i="2"/>
  <c r="R440" i="2"/>
  <c r="C440" i="2"/>
  <c r="S431" i="2"/>
  <c r="S430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P432" i="2"/>
  <c r="Q432" i="2"/>
  <c r="C432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P424" i="2"/>
  <c r="Q424" i="2"/>
  <c r="S423" i="2"/>
  <c r="S422" i="2"/>
  <c r="D416" i="2"/>
  <c r="E416" i="2"/>
  <c r="F416" i="2"/>
  <c r="G416" i="2"/>
  <c r="H416" i="2"/>
  <c r="I416" i="2"/>
  <c r="J416" i="2"/>
  <c r="K416" i="2"/>
  <c r="L416" i="2"/>
  <c r="M416" i="2"/>
  <c r="N416" i="2"/>
  <c r="O416" i="2"/>
  <c r="P416" i="2"/>
  <c r="Q416" i="2"/>
  <c r="C416" i="2"/>
  <c r="S413" i="2"/>
  <c r="S414" i="2"/>
  <c r="S415" i="2"/>
  <c r="S412" i="2"/>
  <c r="D406" i="2"/>
  <c r="E406" i="2"/>
  <c r="F406" i="2"/>
  <c r="G406" i="2"/>
  <c r="H406" i="2"/>
  <c r="I406" i="2"/>
  <c r="J406" i="2"/>
  <c r="K406" i="2"/>
  <c r="L406" i="2"/>
  <c r="M406" i="2"/>
  <c r="N406" i="2"/>
  <c r="O406" i="2"/>
  <c r="P406" i="2"/>
  <c r="Q406" i="2"/>
  <c r="R406" i="2"/>
  <c r="C406" i="2"/>
  <c r="S399" i="2"/>
  <c r="S400" i="2"/>
  <c r="S401" i="2"/>
  <c r="S402" i="2"/>
  <c r="S403" i="2"/>
  <c r="S404" i="2"/>
  <c r="S405" i="2"/>
  <c r="S398" i="2"/>
  <c r="S485" i="2" l="1"/>
  <c r="S458" i="2"/>
  <c r="AA13" i="2" s="1"/>
  <c r="O557" i="2"/>
  <c r="X30" i="2" s="1"/>
  <c r="S527" i="2"/>
  <c r="S516" i="2"/>
  <c r="AA14" i="2" s="1"/>
  <c r="O501" i="2"/>
  <c r="X29" i="2" s="1"/>
  <c r="S468" i="2"/>
  <c r="S555" i="2"/>
  <c r="S495" i="2"/>
  <c r="S478" i="2"/>
  <c r="S538" i="2"/>
  <c r="S546" i="2"/>
  <c r="X13" i="2" l="1"/>
  <c r="S557" i="2"/>
  <c r="S501" i="2"/>
  <c r="X14" i="2"/>
  <c r="AA11" i="2"/>
  <c r="S440" i="2"/>
  <c r="O442" i="2"/>
  <c r="X28" i="2" s="1"/>
  <c r="S432" i="2"/>
  <c r="S424" i="2"/>
  <c r="C424" i="2"/>
  <c r="S416" i="2"/>
  <c r="S406" i="2"/>
  <c r="AA12" i="2" s="1"/>
  <c r="Q386" i="2"/>
  <c r="P386" i="2"/>
  <c r="O386" i="2"/>
  <c r="N386" i="2"/>
  <c r="M386" i="2"/>
  <c r="K386" i="2"/>
  <c r="J386" i="2"/>
  <c r="I386" i="2"/>
  <c r="H386" i="2"/>
  <c r="G386" i="2"/>
  <c r="F386" i="2"/>
  <c r="E386" i="2"/>
  <c r="D386" i="2"/>
  <c r="C386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D378" i="2"/>
  <c r="C378" i="2"/>
  <c r="S368" i="2"/>
  <c r="Q370" i="2"/>
  <c r="P370" i="2"/>
  <c r="O370" i="2"/>
  <c r="N370" i="2"/>
  <c r="M370" i="2"/>
  <c r="I370" i="2"/>
  <c r="K370" i="2"/>
  <c r="J370" i="2"/>
  <c r="H370" i="2"/>
  <c r="G370" i="2"/>
  <c r="F370" i="2"/>
  <c r="E370" i="2"/>
  <c r="D370" i="2"/>
  <c r="C370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D362" i="2"/>
  <c r="C362" i="2"/>
  <c r="Q331" i="2"/>
  <c r="P331" i="2"/>
  <c r="O331" i="2"/>
  <c r="N331" i="2"/>
  <c r="M331" i="2"/>
  <c r="K331" i="2"/>
  <c r="J331" i="2"/>
  <c r="I331" i="2"/>
  <c r="H331" i="2"/>
  <c r="G331" i="2"/>
  <c r="F331" i="2"/>
  <c r="E331" i="2"/>
  <c r="D331" i="2"/>
  <c r="C331" i="2"/>
  <c r="Q323" i="2"/>
  <c r="P323" i="2"/>
  <c r="O323" i="2"/>
  <c r="N323" i="2"/>
  <c r="M323" i="2"/>
  <c r="K323" i="2"/>
  <c r="J323" i="2"/>
  <c r="I323" i="2"/>
  <c r="H323" i="2"/>
  <c r="F323" i="2"/>
  <c r="E323" i="2"/>
  <c r="D323" i="2"/>
  <c r="C323" i="2"/>
  <c r="Q315" i="2"/>
  <c r="P315" i="2"/>
  <c r="O315" i="2"/>
  <c r="N315" i="2"/>
  <c r="M315" i="2"/>
  <c r="K315" i="2"/>
  <c r="J315" i="2"/>
  <c r="I315" i="2"/>
  <c r="H315" i="2"/>
  <c r="G315" i="2"/>
  <c r="F315" i="2"/>
  <c r="E315" i="2"/>
  <c r="D315" i="2"/>
  <c r="C315" i="2"/>
  <c r="C307" i="2"/>
  <c r="D307" i="2"/>
  <c r="E307" i="2"/>
  <c r="F307" i="2"/>
  <c r="G307" i="2"/>
  <c r="H307" i="2"/>
  <c r="I307" i="2"/>
  <c r="J307" i="2"/>
  <c r="K307" i="2"/>
  <c r="L307" i="2"/>
  <c r="M307" i="2"/>
  <c r="N307" i="2"/>
  <c r="O307" i="2"/>
  <c r="P307" i="2"/>
  <c r="Q307" i="2"/>
  <c r="S275" i="2"/>
  <c r="Q277" i="2"/>
  <c r="P277" i="2"/>
  <c r="O277" i="2"/>
  <c r="N277" i="2"/>
  <c r="M277" i="2"/>
  <c r="K277" i="2"/>
  <c r="J277" i="2"/>
  <c r="I277" i="2"/>
  <c r="H277" i="2"/>
  <c r="G277" i="2"/>
  <c r="F277" i="2"/>
  <c r="E277" i="2"/>
  <c r="D277" i="2"/>
  <c r="C277" i="2"/>
  <c r="D269" i="2"/>
  <c r="C269" i="2"/>
  <c r="E269" i="2"/>
  <c r="F269" i="2"/>
  <c r="H269" i="2"/>
  <c r="I269" i="2"/>
  <c r="J269" i="2"/>
  <c r="K269" i="2"/>
  <c r="M269" i="2"/>
  <c r="N269" i="2"/>
  <c r="O269" i="2"/>
  <c r="P269" i="2"/>
  <c r="Q269" i="2"/>
  <c r="Q260" i="2"/>
  <c r="P260" i="2"/>
  <c r="O260" i="2"/>
  <c r="N260" i="2"/>
  <c r="M260" i="2"/>
  <c r="K260" i="2"/>
  <c r="J260" i="2"/>
  <c r="I260" i="2"/>
  <c r="H260" i="2"/>
  <c r="G260" i="2"/>
  <c r="F260" i="2"/>
  <c r="E260" i="2"/>
  <c r="D260" i="2"/>
  <c r="C260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S250" i="2"/>
  <c r="I241" i="2"/>
  <c r="J241" i="2"/>
  <c r="K241" i="2"/>
  <c r="L241" i="2"/>
  <c r="M241" i="2"/>
  <c r="N241" i="2"/>
  <c r="O241" i="2"/>
  <c r="P241" i="2"/>
  <c r="Q241" i="2"/>
  <c r="H241" i="2"/>
  <c r="G241" i="2"/>
  <c r="F241" i="2"/>
  <c r="E241" i="2"/>
  <c r="D241" i="2"/>
  <c r="C241" i="2"/>
  <c r="S385" i="2"/>
  <c r="S384" i="2"/>
  <c r="S377" i="2"/>
  <c r="S376" i="2"/>
  <c r="S369" i="2"/>
  <c r="S361" i="2"/>
  <c r="S360" i="2"/>
  <c r="S359" i="2"/>
  <c r="S358" i="2"/>
  <c r="S357" i="2"/>
  <c r="S350" i="2"/>
  <c r="S349" i="2"/>
  <c r="S348" i="2"/>
  <c r="S347" i="2"/>
  <c r="S346" i="2"/>
  <c r="S345" i="2"/>
  <c r="S344" i="2"/>
  <c r="S343" i="2"/>
  <c r="S330" i="2"/>
  <c r="S329" i="2"/>
  <c r="S322" i="2"/>
  <c r="S321" i="2"/>
  <c r="S314" i="2"/>
  <c r="S313" i="2"/>
  <c r="S306" i="2"/>
  <c r="S305" i="2"/>
  <c r="S304" i="2"/>
  <c r="S303" i="2"/>
  <c r="S297" i="2"/>
  <c r="AA10" i="2" s="1"/>
  <c r="S296" i="2"/>
  <c r="S293" i="2"/>
  <c r="S294" i="2"/>
  <c r="S292" i="2"/>
  <c r="S291" i="2"/>
  <c r="S290" i="2"/>
  <c r="S289" i="2"/>
  <c r="S276" i="2"/>
  <c r="S268" i="2"/>
  <c r="S267" i="2"/>
  <c r="S266" i="2"/>
  <c r="S259" i="2"/>
  <c r="S258" i="2"/>
  <c r="S257" i="2"/>
  <c r="S249" i="2"/>
  <c r="S248" i="2"/>
  <c r="S247" i="2"/>
  <c r="S240" i="2"/>
  <c r="S239" i="2"/>
  <c r="S238" i="2"/>
  <c r="S237" i="2"/>
  <c r="S236" i="2"/>
  <c r="S235" i="2"/>
  <c r="S234" i="2"/>
  <c r="S233" i="2"/>
  <c r="H392" i="2"/>
  <c r="L392" i="2" s="1"/>
  <c r="S392" i="2" s="1"/>
  <c r="H503" i="2"/>
  <c r="L503" i="2" s="1"/>
  <c r="H446" i="2"/>
  <c r="L446" i="2" s="1"/>
  <c r="S446" i="2" s="1"/>
  <c r="H337" i="2"/>
  <c r="L337" i="2" s="1"/>
  <c r="S337" i="2" s="1"/>
  <c r="H283" i="2"/>
  <c r="L283" i="2" s="1"/>
  <c r="S283" i="2" s="1"/>
  <c r="H227" i="2"/>
  <c r="L227" i="2" s="1"/>
  <c r="S227" i="2" s="1"/>
  <c r="O333" i="2" l="1"/>
  <c r="X26" i="2" s="1"/>
  <c r="O279" i="2"/>
  <c r="X25" i="2" s="1"/>
  <c r="X12" i="2"/>
  <c r="O388" i="2"/>
  <c r="X27" i="2" s="1"/>
  <c r="S442" i="2"/>
  <c r="S315" i="2"/>
  <c r="S331" i="2"/>
  <c r="S277" i="2"/>
  <c r="S378" i="2"/>
  <c r="S269" i="2"/>
  <c r="S307" i="2"/>
  <c r="S370" i="2"/>
  <c r="S260" i="2"/>
  <c r="S241" i="2"/>
  <c r="AA9" i="2" s="1"/>
  <c r="S251" i="2"/>
  <c r="S323" i="2"/>
  <c r="S362" i="2"/>
  <c r="S386" i="2"/>
  <c r="X10" i="2" l="1"/>
  <c r="X9" i="2"/>
  <c r="X11" i="2"/>
  <c r="S279" i="2"/>
  <c r="S388" i="2"/>
  <c r="S333" i="2"/>
  <c r="P37" i="2"/>
  <c r="C203" i="2" l="1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19" i="2"/>
  <c r="S220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P162" i="2"/>
  <c r="P154" i="2"/>
  <c r="P146" i="2"/>
  <c r="P138" i="2"/>
  <c r="P127" i="2"/>
  <c r="P12" i="2"/>
  <c r="P26" i="2"/>
  <c r="P45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P89" i="2"/>
  <c r="P97" i="2"/>
  <c r="P106" i="2"/>
  <c r="P54" i="2"/>
  <c r="S218" i="2"/>
  <c r="S210" i="2"/>
  <c r="S209" i="2"/>
  <c r="S202" i="2"/>
  <c r="S201" i="2"/>
  <c r="S191" i="2"/>
  <c r="S192" i="2"/>
  <c r="S193" i="2"/>
  <c r="S194" i="2"/>
  <c r="S190" i="2"/>
  <c r="S177" i="2"/>
  <c r="S178" i="2"/>
  <c r="S179" i="2"/>
  <c r="S180" i="2"/>
  <c r="S181" i="2"/>
  <c r="S182" i="2"/>
  <c r="S183" i="2"/>
  <c r="S176" i="2"/>
  <c r="R161" i="2"/>
  <c r="R162" i="2" s="1"/>
  <c r="R152" i="2"/>
  <c r="R154" i="2" s="1"/>
  <c r="R145" i="2"/>
  <c r="R144" i="2"/>
  <c r="R134" i="2"/>
  <c r="R135" i="2"/>
  <c r="R136" i="2"/>
  <c r="R133" i="2"/>
  <c r="R120" i="2"/>
  <c r="R121" i="2"/>
  <c r="R122" i="2"/>
  <c r="R123" i="2"/>
  <c r="R124" i="2"/>
  <c r="R125" i="2"/>
  <c r="R126" i="2"/>
  <c r="R119" i="2"/>
  <c r="R105" i="2"/>
  <c r="R104" i="2"/>
  <c r="R96" i="2"/>
  <c r="R95" i="2"/>
  <c r="R88" i="2"/>
  <c r="R87" i="2"/>
  <c r="R77" i="2"/>
  <c r="R78" i="2"/>
  <c r="R79" i="2"/>
  <c r="R76" i="2"/>
  <c r="R63" i="2"/>
  <c r="R64" i="2"/>
  <c r="R65" i="2"/>
  <c r="R66" i="2"/>
  <c r="R67" i="2"/>
  <c r="R68" i="2"/>
  <c r="R69" i="2"/>
  <c r="R62" i="2"/>
  <c r="R53" i="2"/>
  <c r="R52" i="2"/>
  <c r="R43" i="2"/>
  <c r="R35" i="2"/>
  <c r="R22" i="2"/>
  <c r="R23" i="2"/>
  <c r="R24" i="2"/>
  <c r="R21" i="2"/>
  <c r="R5" i="2"/>
  <c r="U51" i="2" s="1"/>
  <c r="R6" i="2"/>
  <c r="U53" i="2" s="1"/>
  <c r="R7" i="2"/>
  <c r="U54" i="2" s="1"/>
  <c r="R8" i="2"/>
  <c r="R9" i="2"/>
  <c r="R10" i="2"/>
  <c r="U56" i="2" s="1"/>
  <c r="R11" i="2"/>
  <c r="U49" i="2" s="1"/>
  <c r="R4" i="2"/>
  <c r="U50" i="2" s="1"/>
  <c r="U11" i="2"/>
  <c r="U52" i="2" l="1"/>
  <c r="U55" i="2"/>
  <c r="O223" i="2"/>
  <c r="X24" i="2" s="1"/>
  <c r="O165" i="2"/>
  <c r="X23" i="2" s="1"/>
  <c r="U9" i="2"/>
  <c r="O109" i="2"/>
  <c r="X22" i="2" s="1"/>
  <c r="U14" i="2"/>
  <c r="R97" i="2"/>
  <c r="S203" i="2"/>
  <c r="O57" i="2"/>
  <c r="X21" i="2" s="1"/>
  <c r="Y21" i="2" s="1"/>
  <c r="X32" i="2" s="1"/>
  <c r="U15" i="2"/>
  <c r="R89" i="2"/>
  <c r="S211" i="2"/>
  <c r="U10" i="2"/>
  <c r="R106" i="2"/>
  <c r="R81" i="2"/>
  <c r="S195" i="2"/>
  <c r="U12" i="2"/>
  <c r="R12" i="2"/>
  <c r="AA5" i="2" s="1"/>
  <c r="AB5" i="2" s="1"/>
  <c r="S184" i="2"/>
  <c r="R138" i="2"/>
  <c r="R26" i="2"/>
  <c r="R127" i="2"/>
  <c r="AA7" i="2" s="1"/>
  <c r="R146" i="2"/>
  <c r="S221" i="2"/>
  <c r="U13" i="2"/>
  <c r="R70" i="2"/>
  <c r="AA6" i="2" s="1"/>
  <c r="U57" i="2" l="1"/>
  <c r="V53" i="2" s="1"/>
  <c r="X33" i="2"/>
  <c r="AH5" i="2" s="1"/>
  <c r="R165" i="2"/>
  <c r="S223" i="2"/>
  <c r="X8" i="2"/>
  <c r="X6" i="2"/>
  <c r="U6" i="2" s="1"/>
  <c r="X7" i="2"/>
  <c r="U7" i="2" s="1"/>
  <c r="AA8" i="2"/>
  <c r="V50" i="2" l="1"/>
  <c r="V55" i="2"/>
  <c r="V56" i="2"/>
  <c r="V49" i="2"/>
  <c r="V52" i="2"/>
  <c r="V51" i="2"/>
  <c r="V54" i="2"/>
  <c r="U8" i="2"/>
  <c r="AA17" i="2"/>
  <c r="R109" i="2"/>
  <c r="W51" i="2" l="1"/>
  <c r="W52" i="2"/>
  <c r="W53" i="2"/>
  <c r="W55" i="2"/>
  <c r="W54" i="2"/>
  <c r="W50" i="2"/>
  <c r="W56" i="2"/>
  <c r="V57" i="2"/>
  <c r="R54" i="2" l="1"/>
  <c r="R45" i="2"/>
  <c r="R3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R57" i="2" l="1"/>
  <c r="X5" i="2"/>
  <c r="Y5" i="2" s="1"/>
  <c r="X17" i="2" l="1"/>
  <c r="U5" i="2"/>
  <c r="U21" i="2" l="1"/>
  <c r="U23" i="2" s="1"/>
  <c r="V5" i="2"/>
  <c r="V13" i="2" l="1"/>
  <c r="V7" i="2"/>
  <c r="V8" i="2" s="1"/>
  <c r="U16" i="2"/>
  <c r="U17" i="2" s="1"/>
  <c r="AD10" i="2" s="1"/>
  <c r="AG5" i="2" l="1"/>
  <c r="AG6" i="2" s="1"/>
  <c r="U26" i="2"/>
  <c r="U28" i="2" s="1"/>
  <c r="V17" i="2"/>
  <c r="AH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tc={99AB826E-AA6F-49A7-90C1-3D3CC071BA6E}</author>
  </authors>
  <commentList>
    <comment ref="Q7" authorId="0" shapeId="0" xr:uid="{00000000-0006-0000-0100-000001000000}">
      <text>
        <r>
          <rPr>
            <sz val="9"/>
            <color indexed="81"/>
            <rFont val="Tahoma"/>
            <family val="2"/>
          </rPr>
          <t>Mixto</t>
        </r>
      </text>
    </comment>
    <comment ref="X16" authorId="1" shapeId="0" xr:uid="{99AB826E-AA6F-49A7-90C1-3D3CC071BA6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utiliza un promedio ya que no se cuenta con este dato</t>
      </text>
    </comment>
  </commentList>
</comments>
</file>

<file path=xl/sharedStrings.xml><?xml version="1.0" encoding="utf-8"?>
<sst xmlns="http://schemas.openxmlformats.org/spreadsheetml/2006/main" count="1363" uniqueCount="148">
  <si>
    <t>ENERO</t>
  </si>
  <si>
    <t>HEREDIA 2019</t>
  </si>
  <si>
    <t>PUESTOS FIJOS</t>
  </si>
  <si>
    <t>CARTON</t>
  </si>
  <si>
    <t>BOTELLA PLASTICA</t>
  </si>
  <si>
    <t>PERIODICO</t>
  </si>
  <si>
    <t>PAPEL BLANCO</t>
  </si>
  <si>
    <t>PAPEL COLOR</t>
  </si>
  <si>
    <t>LATAS FERRICAS</t>
  </si>
  <si>
    <t>ALUMINIO</t>
  </si>
  <si>
    <t>REVISTAS</t>
  </si>
  <si>
    <t>LIBROS</t>
  </si>
  <si>
    <t>GUIAS</t>
  </si>
  <si>
    <t>CUADERNOS</t>
  </si>
  <si>
    <t>TETRABRIK</t>
  </si>
  <si>
    <t>GALONES</t>
  </si>
  <si>
    <t>VIDRIO</t>
  </si>
  <si>
    <t>BASURA</t>
  </si>
  <si>
    <t>OTROS</t>
  </si>
  <si>
    <t>TOTAL</t>
  </si>
  <si>
    <t>CENTRO</t>
  </si>
  <si>
    <t>LAGOS</t>
  </si>
  <si>
    <t>ULLOA</t>
  </si>
  <si>
    <t>AURORA</t>
  </si>
  <si>
    <t>GUARARI</t>
  </si>
  <si>
    <t>LILLIANA</t>
  </si>
  <si>
    <t>VARA B</t>
  </si>
  <si>
    <t>BARREAL</t>
  </si>
  <si>
    <t>RECOLECCION CASA POR CASA</t>
  </si>
  <si>
    <t>ENERO  SAN FRANCISCO</t>
  </si>
  <si>
    <t xml:space="preserve">ENERO AURORA </t>
  </si>
  <si>
    <t>ENERO LAGUNILLA</t>
  </si>
  <si>
    <t>FEBRERO</t>
  </si>
  <si>
    <t>FEBRERO AURORA</t>
  </si>
  <si>
    <t>FEBRERO LAGUNILLA</t>
  </si>
  <si>
    <t>MARZO</t>
  </si>
  <si>
    <t>SAN FRA.</t>
  </si>
  <si>
    <t xml:space="preserve">MARZO </t>
  </si>
  <si>
    <t>LAGUNILL</t>
  </si>
  <si>
    <t>ABRIL</t>
  </si>
  <si>
    <t>02-abr</t>
  </si>
  <si>
    <t>09-abr</t>
  </si>
  <si>
    <t>16-abr</t>
  </si>
  <si>
    <t>23-abr</t>
  </si>
  <si>
    <t>30-abr</t>
  </si>
  <si>
    <t>05-abr</t>
  </si>
  <si>
    <t>19-abr</t>
  </si>
  <si>
    <t>01-abr</t>
  </si>
  <si>
    <t>15-abr</t>
  </si>
  <si>
    <t>29-abr</t>
  </si>
  <si>
    <t>Total:</t>
  </si>
  <si>
    <t xml:space="preserve">Mes </t>
  </si>
  <si>
    <t>Toneladas</t>
  </si>
  <si>
    <t xml:space="preserve">promedio </t>
  </si>
  <si>
    <t>KG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</si>
  <si>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</si>
  <si>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</si>
  <si>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</si>
  <si>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</si>
  <si>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</si>
  <si>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</si>
  <si>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</si>
  <si>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</si>
  <si>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</si>
  <si>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</si>
  <si>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</si>
  <si>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</si>
  <si>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:</t>
  </si>
  <si>
    <t>RESIDUOS VALORIZABLES RECUPERADOS PARA RECICLAJE</t>
  </si>
  <si>
    <t xml:space="preserve">AÑO </t>
  </si>
  <si>
    <t xml:space="preserve">TOTAL </t>
  </si>
  <si>
    <t xml:space="preserve">Porcentaje de basura dentro del reciclaje </t>
  </si>
  <si>
    <t>RECICLAJE</t>
  </si>
  <si>
    <t xml:space="preserve">BASURA  DENTRO DEL RECICLAJE </t>
  </si>
  <si>
    <t>PORCENTAJE</t>
  </si>
  <si>
    <t>AÑO</t>
  </si>
  <si>
    <t>PORCENTAJE DE RECUPERACION (Reciclaje/Basura)</t>
  </si>
  <si>
    <t xml:space="preserve">BASURA TOTAL </t>
  </si>
  <si>
    <t>basura</t>
  </si>
  <si>
    <t xml:space="preserve">febrero </t>
  </si>
  <si>
    <t xml:space="preserve">enero </t>
  </si>
  <si>
    <t>MAYO</t>
  </si>
  <si>
    <t>SAN FRANCISCO MAYO 2019</t>
  </si>
  <si>
    <t>CASA X CASA</t>
  </si>
  <si>
    <t xml:space="preserve">AURORA MAYO </t>
  </si>
  <si>
    <t>LAGUNILLA MAYO</t>
  </si>
  <si>
    <t>JUNIO</t>
  </si>
  <si>
    <t>JULIO</t>
  </si>
  <si>
    <t>AGOSTO</t>
  </si>
  <si>
    <t>SEPTIEMBRE</t>
  </si>
  <si>
    <t>SAN FRANCISCO</t>
  </si>
  <si>
    <t>AGOSTO  DE 2019</t>
  </si>
  <si>
    <t xml:space="preserve">PUESTOS FIJOS </t>
  </si>
  <si>
    <t>AGOSTO SAN FRANCISCO CASA POR CASA 2019</t>
  </si>
  <si>
    <t>AGOSTO AURORA</t>
  </si>
  <si>
    <t>AGOSTO LAGUNILLA</t>
  </si>
  <si>
    <t>San Francisco</t>
  </si>
  <si>
    <t>San Fancisco</t>
  </si>
  <si>
    <t>LAGUNILLA</t>
  </si>
  <si>
    <t>marzo</t>
  </si>
  <si>
    <t xml:space="preserve">abril </t>
  </si>
  <si>
    <t xml:space="preserve">mayo </t>
  </si>
  <si>
    <t xml:space="preserve">junio </t>
  </si>
  <si>
    <t xml:space="preserve">agosto </t>
  </si>
  <si>
    <t xml:space="preserve">setiembre </t>
  </si>
  <si>
    <t xml:space="preserve">julio </t>
  </si>
  <si>
    <t xml:space="preserve">Octubre </t>
  </si>
  <si>
    <t xml:space="preserve">Noviembre </t>
  </si>
  <si>
    <t xml:space="preserve">Diciembre </t>
  </si>
  <si>
    <t xml:space="preserve">total </t>
  </si>
  <si>
    <t>Basura mezclada (toneladas)</t>
  </si>
  <si>
    <t>Total de Residuos 2019</t>
  </si>
  <si>
    <t>Total de Residuos 
Casa a casa 2019</t>
  </si>
  <si>
    <t>Total de Residuos Puestos fijos 2019</t>
  </si>
  <si>
    <t>SETIEMBRE</t>
  </si>
  <si>
    <t>SETIEMBRE AURORA</t>
  </si>
  <si>
    <t>SETIEMBRE LAGUNILLA</t>
  </si>
  <si>
    <t>OCTUBRE</t>
  </si>
  <si>
    <t>OCTUBRE CASA POR CASA 2019</t>
  </si>
  <si>
    <t>Porcentaje de recuperación por Centro Temporal</t>
  </si>
  <si>
    <t>toneladas</t>
  </si>
  <si>
    <t>porcentaje</t>
  </si>
  <si>
    <t xml:space="preserve">Centro temporal </t>
  </si>
  <si>
    <t xml:space="preserve">PARQUE CENTRAL </t>
  </si>
  <si>
    <t>PLAZA BARREAL</t>
  </si>
  <si>
    <t>LAS FLORES LAGUNILLA</t>
  </si>
  <si>
    <t>POLIDEPORTIVO LOS LAGOS</t>
  </si>
  <si>
    <t>PARQUE LA AURORA</t>
  </si>
  <si>
    <t>CENTRO DE ACOPIO GUARARI</t>
  </si>
  <si>
    <t xml:space="preserve">AREA COMUNAL LILLIANA II ETAPA </t>
  </si>
  <si>
    <t>FRENTE AL LICEO VARABLANCA</t>
  </si>
  <si>
    <t>NOVIEMBRE 2019 PUESTOS FIJOS</t>
  </si>
  <si>
    <t>NOVIEMBRE</t>
  </si>
  <si>
    <t>NOVIEMBRE SAN FRANCISCO 2019</t>
  </si>
  <si>
    <t>NOVIEMBRE AURORA 2019</t>
  </si>
  <si>
    <t>NOVIEMBRE LAGUNILLA</t>
  </si>
  <si>
    <t xml:space="preserve">Proporción de recuperación del Centro de Recuperación con mayor aporte (Plaza de Barreal) sobre otros centros Temporales </t>
  </si>
  <si>
    <t xml:space="preserve">PORCENTAJE DE ´"BASURA" MEZCLADA EN EL RECICLAJE </t>
  </si>
  <si>
    <t>Total de Residuos Valorizables recolectados Periodo 2014</t>
  </si>
  <si>
    <t>Total de Residuos Valorizables recolectados Periodo 2015</t>
  </si>
  <si>
    <t xml:space="preserve">Reciclaje Diciembre </t>
  </si>
  <si>
    <t>Basura Diciembre</t>
  </si>
  <si>
    <t xml:space="preserve">Porcentaje de recuperacion a Diciembre </t>
  </si>
  <si>
    <t>Reciclaje Diciembre</t>
  </si>
  <si>
    <t xml:space="preserve">COMPOSTAJE ESTIMADO </t>
  </si>
  <si>
    <t xml:space="preserve">compostaje </t>
  </si>
  <si>
    <t>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</si>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</sst>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9"/>
      <color indexed="81"/>
      <name val="Tahoma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6"/>
      <color rgb="FF00A651"/>
      <name val="OCR A Extended"/>
      <family val="3"/>
    </font>
    <font>
      <sz val="9"/>
      <color theme="1"/>
      <name val="Consolas"/>
      <family val="3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Calibri Light"/>
      <family val="1"/>
      <scheme val="major"/>
    </font>
    <font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0" xfId="0" applyFont="1" applyFill="1"/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3" borderId="0" xfId="0" applyFill="1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" fontId="1" fillId="0" borderId="0" xfId="0" applyNumberFormat="1" applyFont="1"/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16" fontId="0" fillId="0" borderId="0" xfId="0" applyNumberFormat="1"/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9" fillId="3" borderId="0" xfId="0" applyFont="1" applyFill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16" fontId="7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9" fillId="6" borderId="0" xfId="0" applyFont="1" applyFill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6" fillId="7" borderId="0" xfId="0" applyFont="1" applyFill="1"/>
    <xf numFmtId="0" fontId="9" fillId="7" borderId="11" xfId="0" applyFont="1" applyFill="1" applyBorder="1" applyAlignment="1">
      <alignment vertical="center"/>
    </xf>
    <xf numFmtId="0" fontId="9" fillId="7" borderId="12" xfId="0" applyFont="1" applyFill="1" applyBorder="1" applyAlignment="1">
      <alignment vertical="center"/>
    </xf>
    <xf numFmtId="0" fontId="16" fillId="8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2" fontId="16" fillId="0" borderId="13" xfId="0" applyNumberFormat="1" applyFont="1" applyBorder="1" applyAlignment="1">
      <alignment horizontal="center" vertical="center"/>
    </xf>
    <xf numFmtId="2" fontId="15" fillId="9" borderId="0" xfId="0" applyNumberFormat="1" applyFont="1" applyFill="1" applyAlignment="1">
      <alignment horizontal="center"/>
    </xf>
    <xf numFmtId="0" fontId="16" fillId="7" borderId="13" xfId="0" applyFont="1" applyFill="1" applyBorder="1" applyAlignment="1">
      <alignment horizontal="center" vertical="center"/>
    </xf>
    <xf numFmtId="164" fontId="15" fillId="9" borderId="0" xfId="0" applyNumberFormat="1" applyFont="1" applyFill="1"/>
    <xf numFmtId="0" fontId="16" fillId="9" borderId="13" xfId="0" applyFont="1" applyFill="1" applyBorder="1" applyAlignment="1">
      <alignment horizontal="center" vertical="center"/>
    </xf>
    <xf numFmtId="2" fontId="16" fillId="9" borderId="13" xfId="0" applyNumberFormat="1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justify"/>
    </xf>
    <xf numFmtId="0" fontId="20" fillId="0" borderId="13" xfId="0" applyFont="1" applyBorder="1" applyAlignment="1">
      <alignment horizontal="center" vertical="justify"/>
    </xf>
    <xf numFmtId="0" fontId="15" fillId="0" borderId="13" xfId="0" applyFont="1" applyBorder="1" applyAlignment="1">
      <alignment horizontal="center"/>
    </xf>
    <xf numFmtId="9" fontId="20" fillId="0" borderId="13" xfId="0" applyNumberFormat="1" applyFont="1" applyBorder="1"/>
    <xf numFmtId="10" fontId="20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19" fillId="0" borderId="13" xfId="0" applyNumberFormat="1" applyFont="1" applyBorder="1"/>
    <xf numFmtId="1" fontId="0" fillId="0" borderId="13" xfId="0" applyNumberFormat="1" applyBorder="1" applyAlignment="1">
      <alignment horizontal="center"/>
    </xf>
    <xf numFmtId="0" fontId="0" fillId="12" borderId="0" xfId="0" applyFill="1"/>
    <xf numFmtId="0" fontId="2" fillId="4" borderId="0" xfId="0" applyFont="1" applyFill="1"/>
    <xf numFmtId="0" fontId="17" fillId="0" borderId="13" xfId="0" applyFont="1" applyBorder="1" applyAlignment="1">
      <alignment horizontal="center" vertical="justify"/>
    </xf>
    <xf numFmtId="0" fontId="9" fillId="13" borderId="0" xfId="0" applyFont="1" applyFill="1" applyAlignment="1">
      <alignment vertical="center"/>
    </xf>
    <xf numFmtId="0" fontId="9" fillId="13" borderId="0" xfId="0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16" fontId="9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10" borderId="0" xfId="0" applyFont="1" applyFill="1" applyAlignment="1">
      <alignment vertical="center"/>
    </xf>
    <xf numFmtId="0" fontId="13" fillId="10" borderId="0" xfId="0" applyFont="1" applyFill="1" applyAlignment="1">
      <alignment vertical="center"/>
    </xf>
    <xf numFmtId="17" fontId="8" fillId="2" borderId="0" xfId="0" applyNumberFormat="1" applyFont="1" applyFill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4" fillId="4" borderId="20" xfId="0" applyFont="1" applyFill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9" fillId="4" borderId="8" xfId="0" applyFont="1" applyFill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4" fillId="0" borderId="0" xfId="0" applyFont="1" applyAlignment="1">
      <alignment horizontal="right" vertical="center"/>
    </xf>
    <xf numFmtId="0" fontId="25" fillId="6" borderId="0" xfId="0" applyFont="1" applyFill="1" applyAlignment="1">
      <alignment vertical="center"/>
    </xf>
    <xf numFmtId="0" fontId="26" fillId="6" borderId="0" xfId="0" applyFont="1" applyFill="1" applyAlignment="1">
      <alignment vertical="center"/>
    </xf>
    <xf numFmtId="0" fontId="15" fillId="0" borderId="0" xfId="0" applyFont="1"/>
    <xf numFmtId="2" fontId="21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4" fontId="17" fillId="0" borderId="13" xfId="0" applyNumberFormat="1" applyFont="1" applyBorder="1" applyAlignment="1">
      <alignment horizontal="center" vertical="justify"/>
    </xf>
    <xf numFmtId="164" fontId="0" fillId="0" borderId="13" xfId="0" applyNumberFormat="1" applyBorder="1" applyAlignment="1">
      <alignment horizontal="center"/>
    </xf>
    <xf numFmtId="0" fontId="17" fillId="0" borderId="21" xfId="0" applyFont="1" applyBorder="1" applyAlignment="1">
      <alignment horizontal="center" vertical="justify"/>
    </xf>
    <xf numFmtId="164" fontId="15" fillId="0" borderId="13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9" fillId="3" borderId="11" xfId="0" applyFont="1" applyFill="1" applyBorder="1" applyAlignment="1">
      <alignment vertical="center"/>
    </xf>
    <xf numFmtId="0" fontId="28" fillId="13" borderId="0" xfId="0" applyFont="1" applyFill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12" borderId="0" xfId="0" applyFill="1" applyAlignment="1">
      <alignment horizontal="center"/>
    </xf>
    <xf numFmtId="0" fontId="3" fillId="15" borderId="0" xfId="0" applyFont="1" applyFill="1" applyAlignment="1">
      <alignment horizontal="center"/>
    </xf>
    <xf numFmtId="0" fontId="13" fillId="14" borderId="0" xfId="0" applyFont="1" applyFill="1" applyAlignment="1">
      <alignment horizontal="center" vertical="center"/>
    </xf>
    <xf numFmtId="2" fontId="2" fillId="0" borderId="0" xfId="0" applyNumberFormat="1" applyFont="1"/>
    <xf numFmtId="10" fontId="3" fillId="0" borderId="0" xfId="0" applyNumberFormat="1" applyFont="1"/>
    <xf numFmtId="0" fontId="29" fillId="11" borderId="13" xfId="0" applyFont="1" applyFill="1" applyBorder="1" applyAlignment="1">
      <alignment horizontal="center" vertical="center"/>
    </xf>
    <xf numFmtId="2" fontId="29" fillId="11" borderId="13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8" fillId="16" borderId="0" xfId="0" applyFont="1" applyFill="1" applyAlignment="1">
      <alignment vertical="center"/>
    </xf>
    <xf numFmtId="0" fontId="3" fillId="16" borderId="0" xfId="0" applyFont="1" applyFill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28" fillId="13" borderId="12" xfId="0" applyFont="1" applyFill="1" applyBorder="1" applyAlignment="1">
      <alignment horizontal="center" vertical="center"/>
    </xf>
    <xf numFmtId="2" fontId="21" fillId="0" borderId="13" xfId="0" applyNumberFormat="1" applyFont="1" applyBorder="1"/>
    <xf numFmtId="165" fontId="0" fillId="0" borderId="0" xfId="0" applyNumberFormat="1"/>
    <xf numFmtId="164" fontId="21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65" fontId="0" fillId="17" borderId="0" xfId="0" applyNumberFormat="1" applyFill="1" applyAlignment="1">
      <alignment vertical="center"/>
    </xf>
    <xf numFmtId="0" fontId="0" fillId="7" borderId="0" xfId="0" applyFill="1"/>
    <xf numFmtId="0" fontId="3" fillId="10" borderId="0" xfId="0" applyFont="1" applyFill="1"/>
    <xf numFmtId="2" fontId="15" fillId="10" borderId="0" xfId="0" applyNumberFormat="1" applyFont="1" applyFill="1"/>
    <xf numFmtId="0" fontId="14" fillId="0" borderId="0" xfId="0" applyFont="1"/>
    <xf numFmtId="2" fontId="0" fillId="3" borderId="21" xfId="0" applyNumberFormat="1" applyFill="1" applyBorder="1" applyAlignment="1">
      <alignment horizontal="center"/>
    </xf>
    <xf numFmtId="2" fontId="16" fillId="3" borderId="13" xfId="0" applyNumberFormat="1" applyFont="1" applyFill="1" applyBorder="1" applyAlignment="1">
      <alignment horizontal="center" vertical="center"/>
    </xf>
    <xf numFmtId="166" fontId="20" fillId="0" borderId="13" xfId="0" applyNumberFormat="1" applyFont="1" applyBorder="1"/>
    <xf numFmtId="166" fontId="20" fillId="0" borderId="13" xfId="0" applyNumberFormat="1" applyFont="1" applyBorder="1" applyAlignment="1">
      <alignment horizontal="center" vertical="center"/>
    </xf>
    <xf numFmtId="164" fontId="0" fillId="0" borderId="0" xfId="0" applyNumberFormat="1"/>
    <xf numFmtId="2" fontId="0" fillId="7" borderId="0" xfId="0" applyNumberFormat="1" applyFill="1"/>
    <xf numFmtId="0" fontId="15" fillId="0" borderId="25" xfId="0" applyFont="1" applyBorder="1" applyAlignment="1">
      <alignment horizontal="center"/>
    </xf>
    <xf numFmtId="9" fontId="20" fillId="0" borderId="25" xfId="0" applyNumberFormat="1" applyFont="1" applyBorder="1"/>
    <xf numFmtId="10" fontId="20" fillId="0" borderId="25" xfId="0" applyNumberFormat="1" applyFont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7" fillId="0" borderId="13" xfId="0" applyFont="1" applyBorder="1" applyAlignment="1">
      <alignment horizontal="center" vertical="justify"/>
    </xf>
    <xf numFmtId="0" fontId="20" fillId="0" borderId="13" xfId="0" applyFont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justify" wrapText="1"/>
    </xf>
    <xf numFmtId="0" fontId="16" fillId="8" borderId="15" xfId="0" applyFont="1" applyFill="1" applyBorder="1" applyAlignment="1">
      <alignment horizontal="center" vertical="justify" wrapText="1"/>
    </xf>
    <xf numFmtId="0" fontId="16" fillId="8" borderId="16" xfId="0" applyFont="1" applyFill="1" applyBorder="1" applyAlignment="1">
      <alignment horizontal="center" vertical="justify" wrapText="1"/>
    </xf>
    <xf numFmtId="0" fontId="16" fillId="8" borderId="17" xfId="0" applyFont="1" applyFill="1" applyBorder="1" applyAlignment="1">
      <alignment horizontal="center" vertical="justify" wrapText="1"/>
    </xf>
    <xf numFmtId="0" fontId="15" fillId="0" borderId="13" xfId="0" applyFont="1" applyBorder="1" applyAlignment="1">
      <alignment horizontal="center" vertical="justify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3" fillId="17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justify"/>
    </xf>
    <xf numFmtId="0" fontId="9" fillId="6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Porcentaje</a:t>
            </a:r>
            <a:r>
              <a:rPr lang="es-CR" baseline="0"/>
              <a:t> de "basura mezclada" dentro del reciclaje (periodo 2019)</a:t>
            </a:r>
            <a:endParaRPr lang="es-CR"/>
          </a:p>
        </c:rich>
      </c:tx>
      <c:layout>
        <c:manualLayout>
          <c:xMode val="edge"/>
          <c:yMode val="edge"/>
          <c:x val="0.13007259970966184"/>
          <c:y val="2.3140415555704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CF-44F7-9FC7-30659D00A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CF-44F7-9FC7-30659D00A0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'Heredia 2019'!$AG$4:$AH$4</c:f>
              <c:strCache>
                <c:ptCount val="2"/>
                <c:pt idx="0">
                  <c:v>RECICLAJE</c:v>
                </c:pt>
                <c:pt idx="1">
                  <c:v>BASURA  DENTRO DEL RECICLAJE </c:v>
                </c:pt>
              </c:strCache>
            </c:strRef>
          </c:cat>
          <c:val>
            <c:numRef>
              <c:f>'Heredia 2019'!$AG$6:$AH$6</c:f>
              <c:numCache>
                <c:formatCode>0.00</c:formatCode>
                <c:ptCount val="2"/>
                <c:pt idx="0">
                  <c:v>91.987322647174196</c:v>
                </c:pt>
                <c:pt idx="1">
                  <c:v>8.0126773528257988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CF-44F7-9FC7-30659D00A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Porcentaje</a:t>
            </a:r>
            <a:r>
              <a:rPr lang="es-CR" baseline="0"/>
              <a:t> de recuperacion por Centro Temporal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'Heredia 2019'!$V$48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'Heredia 2019'!$T$49:$T$56</c:f>
              <c:strCache>
                <c:ptCount val="8"/>
                <c:pt idx="0">
                  <c:v>PLAZA BARREAL</c:v>
                </c:pt>
                <c:pt idx="1">
                  <c:v>PARQUE CENTRAL </c:v>
                </c:pt>
                <c:pt idx="2">
                  <c:v>POLIDEPORTIVO LOS LAGOS</c:v>
                </c:pt>
                <c:pt idx="3">
                  <c:v>AREA COMUNAL LILLIANA II ETAPA </c:v>
                </c:pt>
                <c:pt idx="4">
                  <c:v>LAS FLORES LAGUNILLA</c:v>
                </c:pt>
                <c:pt idx="5">
                  <c:v>PARQUE LA AURORA</c:v>
                </c:pt>
                <c:pt idx="6">
                  <c:v>CENTRO DE ACOPIO GUARARI</c:v>
                </c:pt>
                <c:pt idx="7">
                  <c:v>FRENTE AL LICEO VARABLANCA</c:v>
                </c:pt>
              </c:strCache>
            </c:strRef>
          </c:cat>
          <c:val>
            <c:numRef>
              <c:f>'Heredia 2019'!$V$49:$V$56</c:f>
              <c:numCache>
                <c:formatCode>0.00%</c:formatCode>
                <c:ptCount val="8"/>
                <c:pt idx="0">
                  <c:v>0.23185928142050724</c:v>
                </c:pt>
                <c:pt idx="1">
                  <c:v>0.18587818673297776</c:v>
                </c:pt>
                <c:pt idx="2">
                  <c:v>0.13224837783982107</c:v>
                </c:pt>
                <c:pt idx="3">
                  <c:v>0.12257369797014893</c:v>
                </c:pt>
                <c:pt idx="4">
                  <c:v>0.12022024744534057</c:v>
                </c:pt>
                <c:pt idx="5">
                  <c:v>9.5953064203684491E-2</c:v>
                </c:pt>
                <c:pt idx="6">
                  <c:v>5.7953719173406019E-2</c:v>
                </c:pt>
                <c:pt idx="7">
                  <c:v>5.331342521411405E-2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5-4B1C-A02B-827F5CE4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9582832"/>
        <c:axId val="383899120"/>
      </c:barChart>
      <c:catAx>
        <c:axId val="389582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83899120"/>
        <c:crosses val="autoZero"/>
        <c:auto val="1"/>
        <c:lblAlgn val="ctr"/>
        <c:lblOffset val="100"/>
        <c:noMultiLvlLbl val="0"/>
      </c:catAx>
      <c:valAx>
        <c:axId val="38389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895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Porcentaje de Recuperación de residuos para reciclaje </a:t>
            </a:r>
          </a:p>
          <a:p>
            <a:pPr>
              <a:defRPr/>
            </a:pPr>
            <a:r>
              <a:rPr lang="es-CR"/>
              <a:t>vrs </a:t>
            </a:r>
          </a:p>
          <a:p>
            <a:pPr>
              <a:defRPr/>
            </a:pPr>
            <a:r>
              <a:rPr lang="es-CR"/>
              <a:t>Porcentaje de "basura</a:t>
            </a:r>
            <a:r>
              <a:rPr lang="es-CR" baseline="0"/>
              <a:t> mezclada" dentro del Reciclaje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'Heredia 2019'!$AK$2</c:f>
              <c:strCache>
                <c:ptCount val="1"/>
                <c:pt idx="0">
                  <c:v>PORCENTAJE DE ´"BASURA" MEZCLADA EN EL RECICLAJE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0"/>
                  <c:y val="4.1025635928418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FD-44CB-A75A-DB925E76B256}"/>
                </c:ext>
              </c:extLst>
            </c:dLbl>
            <c:dLbl>
              <c:idx val="2"/>
              <c:layout>
                <c:manualLayout>
                  <c:x val="4.1571704189453035E-17"/>
                  <c:y val="2.8402363335058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FD-44CB-A75A-DB925E76B256}"/>
                </c:ext>
              </c:extLst>
            </c:dLbl>
            <c:dLbl>
              <c:idx val="5"/>
              <c:layout>
                <c:manualLayout>
                  <c:x val="0"/>
                  <c:y val="-3.4713999631738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FD-44CB-A75A-DB925E76B2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'Heredia 2019'!$AJ$3:$AJ$10</c:f>
              <c:numCache>
                <c:formatCode>General</c:formatCode>
                <c:ptCount val="8"/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2019</c:v>
                </c:pt>
              </c:numCache>
            </c:numRef>
          </c:xVal>
          <c:yVal>
            <c:numRef>
              <c:f>'Heredia 2019'!$AK$3:$AK$10</c:f>
              <c:numCache>
                <c:formatCode>0%</c:formatCode>
                <c:ptCount val="8"/>
                <c:pt idx="1">
                  <c:v>0.15</c:v>
                </c:pt>
                <c:pt idx="2">
                  <c:v>0.16</c:v>
                </c:pt>
                <c:pt idx="3">
                  <c:v>0.16</c:v>
                </c:pt>
                <c:pt idx="4">
                  <c:v>0.1</c:v>
                </c:pt>
                <c:pt idx="5">
                  <c:v>0.08</c:v>
                </c:pt>
                <c:pt idx="6" formatCode="0.0%">
                  <c:v>8.0100000000000005E-2</c:v>
                </c:pt>
                <c:pt idx="7">
                  <c:v>0.08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FD-44CB-A75A-DB925E76B256}"/>
            </c:ext>
          </c:extLst>
        </c:ser>
        <c:ser>
          <c:idx val="1"/>
          <c:order val="1"/>
          <c:tx>
            <c:strRef>
              <c:f>'Heredia 2019'!$AL$2</c:f>
              <c:strCache>
                <c:ptCount val="1"/>
                <c:pt idx="0">
                  <c:v>PORCENTAJE DE RECUPERACION (Reciclaje/Basura)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0"/>
                  <c:y val="-2.8402363335058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FD-44CB-A75A-DB925E76B256}"/>
                </c:ext>
              </c:extLst>
            </c:dLbl>
            <c:dLbl>
              <c:idx val="2"/>
              <c:layout>
                <c:manualLayout>
                  <c:x val="8.9274555007915203E-8"/>
                  <c:y val="-2.84023633350586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564625850340124E-2"/>
                      <c:h val="9.14715132744396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3FD-44CB-A75A-DB925E76B256}"/>
                </c:ext>
              </c:extLst>
            </c:dLbl>
            <c:dLbl>
              <c:idx val="3"/>
              <c:layout>
                <c:manualLayout>
                  <c:x val="4.5351473922901663E-3"/>
                  <c:y val="-2.8402363335058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FD-44CB-A75A-DB925E76B256}"/>
                </c:ext>
              </c:extLst>
            </c:dLbl>
            <c:dLbl>
              <c:idx val="4"/>
              <c:layout>
                <c:manualLayout>
                  <c:x val="0"/>
                  <c:y val="-3.155818148339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FD-44CB-A75A-DB925E76B256}"/>
                </c:ext>
              </c:extLst>
            </c:dLbl>
            <c:dLbl>
              <c:idx val="5"/>
              <c:layout>
                <c:manualLayout>
                  <c:x val="0"/>
                  <c:y val="-5.0493090373437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FD-44CB-A75A-DB925E76B2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'Heredia 2019'!$AJ$3:$AJ$10</c:f>
              <c:numCache>
                <c:formatCode>General</c:formatCode>
                <c:ptCount val="8"/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2019</c:v>
                </c:pt>
              </c:numCache>
            </c:numRef>
          </c:xVal>
          <c:yVal>
            <c:numRef>
              <c:f>'Heredia 2019'!$AL$3:$AL$10</c:f>
              <c:numCache>
                <c:formatCode>0.00%</c:formatCode>
                <c:ptCount val="8"/>
                <c:pt idx="1">
                  <c:v>6.1000000000000004E-3</c:v>
                </c:pt>
                <c:pt idx="2">
                  <c:v>8.6E-3</c:v>
                </c:pt>
                <c:pt idx="3">
                  <c:v>1.14E-2</c:v>
                </c:pt>
                <c:pt idx="4">
                  <c:v>1.21E-2</c:v>
                </c:pt>
                <c:pt idx="5">
                  <c:v>1.4800000000000001E-2</c:v>
                </c:pt>
                <c:pt idx="6" formatCode="0.0%">
                  <c:v>2.2100000000000002E-2</c:v>
                </c:pt>
                <c:pt idx="7">
                  <c:v>2.92E-2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FD-44CB-A75A-DB925E76B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863408"/>
        <c:axId val="448430032"/>
      </c:scatterChart>
      <c:valAx>
        <c:axId val="3838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48430032"/>
        <c:crosses val="autoZero"/>
        <c:crossBetween val="midCat"/>
      </c:valAx>
      <c:valAx>
        <c:axId val="44843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83863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758146</xdr:colOff>
      <xdr:row>11</xdr:row>
      <xdr:rowOff>27215</xdr:rowOff>
    </xdr:from>
    <xdr:to>
      <xdr:col>36</xdr:col>
      <xdr:colOff>27215</xdr:colOff>
      <xdr:row>29</xdr:row>
      <xdr:rowOff>74061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2241</xdr:colOff>
      <xdr:row>58</xdr:row>
      <xdr:rowOff>21013</xdr:rowOff>
    </xdr:from>
    <xdr:to>
      <xdr:col>21</xdr:col>
      <xdr:colOff>851647</xdr:colOff>
      <xdr:row>73</xdr:row>
      <xdr:rowOff>22411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72ED2D-311E-48EC-BAEF-9D2F230C3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400050</xdr:colOff>
      <xdr:row>1</xdr:row>
      <xdr:rowOff>23810</xdr:rowOff>
    </xdr:from>
    <xdr:to>
      <xdr:col>47</xdr:col>
      <xdr:colOff>734786</xdr:colOff>
      <xdr:row>21</xdr:row>
      <xdr:rowOff>190499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92266B1-933F-4346-846D-2D343FB38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resita Granados" id="{FE6EBB47-5673-4F9A-A2CE-7CAB891933F8}" userId="S::tgranados@heredia.go.cr::16a9d745-4977-4fef-9bd8-acf657d54d6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16" dT="2023-08-01T20:57:47.38" personId="{FE6EBB47-5673-4F9A-A2CE-7CAB891933F8}" id="{99AB826E-AA6F-49A7-90C1-3D3CC071BA6E}">
    <text>Se utiliza un promedio ya que no se cuenta con este dato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11"/>
  <sheetViews>
    <sheetView tabSelected="1" topLeftCell="F1" zoomScale="55" zoomScaleNormal="55" workbookViewId="0">
      <selection activeCell="AA33" sqref="AA33"/>
    </sheetView>
  </sheetViews>
  <sheetFormatPr baseColWidth="10" defaultRowHeight="15" x14ac:dyDescent="0.25"/>
  <cols>
    <col min="2" max="2" width="12.7109375" customWidth="1"/>
    <col min="3" max="3" width="20" customWidth="1"/>
    <col min="5" max="5" width="15.42578125" customWidth="1"/>
    <col min="6" max="6" width="14.42578125" customWidth="1"/>
    <col min="7" max="7" width="16.7109375" customWidth="1"/>
    <col min="8" max="8" width="13.42578125" customWidth="1"/>
    <col min="18" max="19" width="13.5703125" bestFit="1" customWidth="1"/>
    <col min="20" max="20" width="48.85546875" bestFit="1" customWidth="1"/>
    <col min="21" max="21" width="12" bestFit="1" customWidth="1"/>
    <col min="22" max="22" width="12.85546875" bestFit="1" customWidth="1"/>
    <col min="23" max="23" width="25" customWidth="1"/>
    <col min="24" max="24" width="13.7109375" customWidth="1"/>
    <col min="25" max="25" width="13" bestFit="1" customWidth="1"/>
    <col min="26" max="26" width="13.42578125" bestFit="1" customWidth="1"/>
    <col min="27" max="27" width="8.28515625" customWidth="1"/>
    <col min="32" max="32" width="15.7109375" customWidth="1"/>
    <col min="33" max="33" width="9.7109375" customWidth="1"/>
    <col min="34" max="34" width="10.7109375" bestFit="1" customWidth="1"/>
    <col min="36" max="36" width="11.5703125" customWidth="1"/>
    <col min="37" max="38" width="21.85546875" customWidth="1"/>
  </cols>
  <sheetData>
    <row r="1" spans="1:38" ht="18.75" x14ac:dyDescent="0.3">
      <c r="A1" s="1"/>
      <c r="B1" s="1"/>
      <c r="C1" s="2" t="s">
        <v>0</v>
      </c>
      <c r="D1" s="2"/>
      <c r="E1" s="2" t="s">
        <v>1</v>
      </c>
      <c r="F1" s="2"/>
      <c r="G1" s="3"/>
      <c r="H1" s="2" t="s">
        <v>2</v>
      </c>
      <c r="I1" s="2"/>
      <c r="J1" s="2"/>
      <c r="K1" s="1"/>
      <c r="L1" s="3"/>
      <c r="M1" s="1"/>
      <c r="N1" s="1"/>
      <c r="O1" s="1"/>
      <c r="P1" s="1"/>
      <c r="Q1" s="1"/>
      <c r="R1" s="1"/>
    </row>
    <row r="2" spans="1:38" ht="15.7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205" t="s">
        <v>111</v>
      </c>
      <c r="U2" s="205"/>
      <c r="W2" s="206" t="s">
        <v>112</v>
      </c>
      <c r="X2" s="207"/>
      <c r="Z2" s="206" t="s">
        <v>113</v>
      </c>
      <c r="AA2" s="207"/>
      <c r="AC2" s="203" t="s">
        <v>68</v>
      </c>
      <c r="AD2" s="203"/>
      <c r="AF2" s="210" t="s">
        <v>71</v>
      </c>
      <c r="AG2" s="210"/>
      <c r="AH2" s="210"/>
      <c r="AJ2" s="204" t="s">
        <v>75</v>
      </c>
      <c r="AK2" s="203" t="s">
        <v>137</v>
      </c>
      <c r="AL2" s="203" t="s">
        <v>76</v>
      </c>
    </row>
    <row r="3" spans="1:38" ht="30" customHeight="1" thickBot="1" x14ac:dyDescent="0.3">
      <c r="A3" t="s">
        <v>20</v>
      </c>
      <c r="B3" s="5" t="s">
        <v>3</v>
      </c>
      <c r="C3" s="6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5" t="s">
        <v>12</v>
      </c>
      <c r="L3" s="6" t="s">
        <v>13</v>
      </c>
      <c r="M3" s="5" t="s">
        <v>14</v>
      </c>
      <c r="N3" s="6" t="s">
        <v>15</v>
      </c>
      <c r="O3" s="5" t="s">
        <v>16</v>
      </c>
      <c r="P3" s="6" t="s">
        <v>17</v>
      </c>
      <c r="Q3" s="5" t="s">
        <v>18</v>
      </c>
      <c r="R3" s="6" t="s">
        <v>19</v>
      </c>
      <c r="T3" s="205"/>
      <c r="U3" s="205"/>
      <c r="W3" s="208"/>
      <c r="X3" s="209"/>
      <c r="Z3" s="208"/>
      <c r="AA3" s="209"/>
      <c r="AC3" s="203"/>
      <c r="AD3" s="203"/>
      <c r="AF3" s="210"/>
      <c r="AG3" s="210"/>
      <c r="AH3" s="210"/>
      <c r="AJ3" s="204"/>
      <c r="AK3" s="203"/>
      <c r="AL3" s="203"/>
    </row>
    <row r="4" spans="1:38" ht="36.75" thickBot="1" x14ac:dyDescent="0.35">
      <c r="A4" s="7" t="s">
        <v>20</v>
      </c>
      <c r="B4" s="8">
        <v>420</v>
      </c>
      <c r="C4" s="51">
        <v>240</v>
      </c>
      <c r="D4" s="52">
        <v>245</v>
      </c>
      <c r="E4" s="51">
        <v>215</v>
      </c>
      <c r="F4" s="52">
        <v>90</v>
      </c>
      <c r="G4" s="52">
        <v>235</v>
      </c>
      <c r="H4" s="51">
        <v>60</v>
      </c>
      <c r="I4" s="52">
        <v>35</v>
      </c>
      <c r="J4" s="51">
        <v>33</v>
      </c>
      <c r="K4" s="52"/>
      <c r="L4" s="51">
        <v>40</v>
      </c>
      <c r="M4" s="8">
        <v>140</v>
      </c>
      <c r="N4" s="9">
        <v>200</v>
      </c>
      <c r="O4" s="10">
        <v>1200</v>
      </c>
      <c r="P4" s="11">
        <v>300</v>
      </c>
      <c r="Q4" s="10"/>
      <c r="R4" s="12">
        <f>SUM(B4:O4)</f>
        <v>3153</v>
      </c>
      <c r="T4" s="89" t="s">
        <v>51</v>
      </c>
      <c r="U4" s="89" t="s">
        <v>52</v>
      </c>
      <c r="V4" s="58" t="s">
        <v>53</v>
      </c>
      <c r="W4" s="89" t="s">
        <v>51</v>
      </c>
      <c r="X4" s="89" t="s">
        <v>54</v>
      </c>
      <c r="Y4" s="3" t="s">
        <v>53</v>
      </c>
      <c r="Z4" s="89" t="s">
        <v>51</v>
      </c>
      <c r="AA4" s="89" t="s">
        <v>146</v>
      </c>
      <c r="AB4" s="3" t="s">
        <v>53</v>
      </c>
      <c r="AC4" s="104" t="s">
        <v>69</v>
      </c>
      <c r="AD4" s="104" t="s">
        <v>70</v>
      </c>
      <c r="AF4" s="99"/>
      <c r="AG4" s="99" t="s">
        <v>72</v>
      </c>
      <c r="AH4" s="99" t="s">
        <v>73</v>
      </c>
      <c r="AJ4" s="101">
        <v>2014</v>
      </c>
      <c r="AK4" s="102">
        <v>0.15</v>
      </c>
      <c r="AL4" s="103">
        <v>6.1000000000000004E-3</v>
      </c>
    </row>
    <row r="5" spans="1:38" ht="16.5" thickBot="1" x14ac:dyDescent="0.3">
      <c r="A5" s="7" t="s">
        <v>21</v>
      </c>
      <c r="B5" s="12">
        <v>380</v>
      </c>
      <c r="C5" s="53">
        <v>200</v>
      </c>
      <c r="D5" s="54">
        <v>20</v>
      </c>
      <c r="E5" s="53">
        <v>60</v>
      </c>
      <c r="F5" s="54"/>
      <c r="G5" s="54">
        <v>55</v>
      </c>
      <c r="H5" s="53">
        <v>75</v>
      </c>
      <c r="I5" s="54"/>
      <c r="J5" s="53"/>
      <c r="K5" s="54"/>
      <c r="L5" s="53"/>
      <c r="M5" s="12">
        <v>60</v>
      </c>
      <c r="N5" s="13">
        <v>85</v>
      </c>
      <c r="O5" s="12">
        <v>700</v>
      </c>
      <c r="P5" s="13">
        <v>200</v>
      </c>
      <c r="Q5" s="14"/>
      <c r="R5" s="12">
        <f t="shared" ref="R5:R11" si="0">SUM(B5:O5)</f>
        <v>1635</v>
      </c>
      <c r="T5" s="90" t="s">
        <v>55</v>
      </c>
      <c r="U5" s="91">
        <f>+X5+AA5</f>
        <v>77.787000000000006</v>
      </c>
      <c r="V5" s="92">
        <f>U5:U15</f>
        <v>77.787000000000006</v>
      </c>
      <c r="W5" s="93" t="s">
        <v>55</v>
      </c>
      <c r="X5" s="93">
        <f>+SUM(R26,R37,R45,R54)/1000</f>
        <v>62.207999999999998</v>
      </c>
      <c r="Y5" s="94">
        <f>X5:X16</f>
        <v>62.207999999999998</v>
      </c>
      <c r="Z5" s="93" t="s">
        <v>55</v>
      </c>
      <c r="AA5" s="93">
        <f>+R12/1000</f>
        <v>15.579000000000001</v>
      </c>
      <c r="AB5" s="94">
        <f>AA5:AA16</f>
        <v>15.579000000000001</v>
      </c>
      <c r="AC5" s="105">
        <v>2014</v>
      </c>
      <c r="AD5" s="106">
        <v>246.3</v>
      </c>
      <c r="AF5" s="99" t="s">
        <v>70</v>
      </c>
      <c r="AG5" s="107">
        <f>+U17</f>
        <v>947.34800000000007</v>
      </c>
      <c r="AH5" s="107">
        <f>+X33</f>
        <v>82.52000000000001</v>
      </c>
      <c r="AJ5" s="101">
        <v>2015</v>
      </c>
      <c r="AK5" s="102">
        <v>0.16</v>
      </c>
      <c r="AL5" s="103">
        <v>8.6E-3</v>
      </c>
    </row>
    <row r="6" spans="1:38" ht="25.5" customHeight="1" thickBot="1" x14ac:dyDescent="0.3">
      <c r="A6" s="7" t="s">
        <v>22</v>
      </c>
      <c r="B6" s="8">
        <v>200</v>
      </c>
      <c r="C6" s="51">
        <v>125</v>
      </c>
      <c r="D6" s="52">
        <v>30</v>
      </c>
      <c r="E6" s="51">
        <v>60</v>
      </c>
      <c r="F6" s="52"/>
      <c r="G6" s="52">
        <v>45</v>
      </c>
      <c r="H6" s="51">
        <v>15</v>
      </c>
      <c r="I6" s="52">
        <v>30</v>
      </c>
      <c r="J6" s="51">
        <v>120</v>
      </c>
      <c r="K6" s="52"/>
      <c r="L6" s="51">
        <v>50</v>
      </c>
      <c r="M6" s="8">
        <v>30</v>
      </c>
      <c r="N6" s="9">
        <v>80</v>
      </c>
      <c r="O6" s="10">
        <v>200</v>
      </c>
      <c r="P6" s="11">
        <v>180</v>
      </c>
      <c r="Q6" s="10"/>
      <c r="R6" s="12">
        <f t="shared" si="0"/>
        <v>985</v>
      </c>
      <c r="T6" s="90" t="s">
        <v>56</v>
      </c>
      <c r="U6" s="91">
        <f t="shared" ref="U6:U7" si="1">+X6+AA6</f>
        <v>85.418000000000006</v>
      </c>
      <c r="V6">
        <v>96.83</v>
      </c>
      <c r="W6" s="93" t="s">
        <v>56</v>
      </c>
      <c r="X6" s="93">
        <f>+(R81+R89+R97+R106)/1000</f>
        <v>63.072000000000003</v>
      </c>
      <c r="Z6" s="93" t="s">
        <v>56</v>
      </c>
      <c r="AA6" s="93">
        <f>+R70/1000</f>
        <v>22.346</v>
      </c>
      <c r="AC6" s="105">
        <v>2015</v>
      </c>
      <c r="AD6" s="105">
        <v>348.96</v>
      </c>
      <c r="AF6" s="100" t="s">
        <v>74</v>
      </c>
      <c r="AG6" s="179">
        <f>+AG5*100/(AG5+AH5)</f>
        <v>91.987322647174196</v>
      </c>
      <c r="AH6" s="179">
        <f>+AH5*100/(AG5+AH5)</f>
        <v>8.0126773528257988</v>
      </c>
      <c r="AJ6" s="101">
        <v>2016</v>
      </c>
      <c r="AK6" s="102">
        <v>0.16</v>
      </c>
      <c r="AL6" s="103">
        <v>1.14E-2</v>
      </c>
    </row>
    <row r="7" spans="1:38" ht="16.5" thickBot="1" x14ac:dyDescent="0.3">
      <c r="A7" s="7" t="s">
        <v>23</v>
      </c>
      <c r="B7" s="12">
        <v>200</v>
      </c>
      <c r="C7" s="53">
        <v>120</v>
      </c>
      <c r="D7" s="54">
        <v>75</v>
      </c>
      <c r="E7" s="53">
        <v>150</v>
      </c>
      <c r="F7" s="54">
        <v>35</v>
      </c>
      <c r="G7" s="54">
        <v>159</v>
      </c>
      <c r="H7" s="53">
        <v>45</v>
      </c>
      <c r="I7" s="54">
        <v>10</v>
      </c>
      <c r="J7" s="53">
        <v>30</v>
      </c>
      <c r="K7" s="54"/>
      <c r="L7" s="53"/>
      <c r="M7" s="12">
        <v>80</v>
      </c>
      <c r="N7" s="13">
        <v>125</v>
      </c>
      <c r="O7" s="14">
        <v>300</v>
      </c>
      <c r="P7" s="15">
        <v>200</v>
      </c>
      <c r="Q7" s="14"/>
      <c r="R7" s="12">
        <f t="shared" si="0"/>
        <v>1329</v>
      </c>
      <c r="T7" s="90" t="s">
        <v>57</v>
      </c>
      <c r="U7" s="91">
        <f t="shared" si="1"/>
        <v>76.459000000000003</v>
      </c>
      <c r="V7" s="193">
        <f>+V6-V5</f>
        <v>19.042999999999992</v>
      </c>
      <c r="W7" s="93" t="s">
        <v>57</v>
      </c>
      <c r="X7" s="93">
        <f>+SUM(R138,R146,R154,R162)/1000</f>
        <v>59.637</v>
      </c>
      <c r="Z7" s="93" t="s">
        <v>57</v>
      </c>
      <c r="AA7" s="93">
        <f>+R127/1000</f>
        <v>16.821999999999999</v>
      </c>
      <c r="AC7" s="105">
        <v>2016</v>
      </c>
      <c r="AD7" s="106">
        <v>493.15100000000001</v>
      </c>
      <c r="AJ7" s="101">
        <v>2017</v>
      </c>
      <c r="AK7" s="102">
        <v>0.1</v>
      </c>
      <c r="AL7" s="103">
        <v>1.21E-2</v>
      </c>
    </row>
    <row r="8" spans="1:38" ht="16.5" thickBot="1" x14ac:dyDescent="0.3">
      <c r="A8" s="16" t="s">
        <v>24</v>
      </c>
      <c r="B8" s="8">
        <v>445</v>
      </c>
      <c r="C8" s="51">
        <v>250</v>
      </c>
      <c r="D8" s="52">
        <v>30</v>
      </c>
      <c r="E8" s="51">
        <v>50</v>
      </c>
      <c r="F8" s="52">
        <v>30</v>
      </c>
      <c r="G8" s="52">
        <v>55</v>
      </c>
      <c r="H8" s="51">
        <v>10</v>
      </c>
      <c r="I8" s="52">
        <v>35</v>
      </c>
      <c r="J8" s="51">
        <v>55</v>
      </c>
      <c r="K8" s="52">
        <v>15</v>
      </c>
      <c r="L8" s="51">
        <v>35</v>
      </c>
      <c r="M8" s="8">
        <v>120</v>
      </c>
      <c r="N8" s="9">
        <v>150</v>
      </c>
      <c r="O8" s="10">
        <v>400</v>
      </c>
      <c r="P8" s="11">
        <v>300</v>
      </c>
      <c r="Q8" s="10"/>
      <c r="R8" s="12">
        <f t="shared" si="0"/>
        <v>1680</v>
      </c>
      <c r="T8" s="90" t="s">
        <v>58</v>
      </c>
      <c r="U8" s="91">
        <f>+X8+AA8</f>
        <v>87.063000000000002</v>
      </c>
      <c r="V8" s="184">
        <f>+V7*100/V5</f>
        <v>24.480954401121</v>
      </c>
      <c r="W8" s="93" t="s">
        <v>58</v>
      </c>
      <c r="X8" s="93">
        <f>+SUM(S195,S203,S211,S221)/1000</f>
        <v>68.709000000000003</v>
      </c>
      <c r="Z8" s="93" t="s">
        <v>58</v>
      </c>
      <c r="AA8" s="93">
        <f>+S184/1000</f>
        <v>18.353999999999999</v>
      </c>
      <c r="AC8" s="108">
        <v>2017</v>
      </c>
      <c r="AD8" s="106">
        <v>551.39</v>
      </c>
      <c r="AJ8" s="101">
        <v>2018</v>
      </c>
      <c r="AK8" s="102">
        <v>0.08</v>
      </c>
      <c r="AL8" s="103">
        <v>1.4800000000000001E-2</v>
      </c>
    </row>
    <row r="9" spans="1:38" ht="16.5" thickBot="1" x14ac:dyDescent="0.3">
      <c r="A9" s="7" t="s">
        <v>25</v>
      </c>
      <c r="B9" s="12">
        <v>700</v>
      </c>
      <c r="C9" s="53">
        <v>240</v>
      </c>
      <c r="D9" s="54">
        <v>70</v>
      </c>
      <c r="E9" s="53">
        <v>140</v>
      </c>
      <c r="F9" s="54"/>
      <c r="G9" s="54">
        <v>190</v>
      </c>
      <c r="H9" s="53">
        <v>80</v>
      </c>
      <c r="I9" s="54"/>
      <c r="J9" s="53">
        <v>176</v>
      </c>
      <c r="K9" s="54"/>
      <c r="L9" s="53">
        <v>60</v>
      </c>
      <c r="M9" s="12">
        <v>178</v>
      </c>
      <c r="N9" s="13">
        <v>165</v>
      </c>
      <c r="O9" s="14">
        <v>650</v>
      </c>
      <c r="P9" s="15">
        <v>300</v>
      </c>
      <c r="Q9" s="14"/>
      <c r="R9" s="12">
        <f t="shared" si="0"/>
        <v>2649</v>
      </c>
      <c r="T9" s="90" t="s">
        <v>59</v>
      </c>
      <c r="U9" s="91">
        <f t="shared" ref="U9:U11" si="2">+X9+AA9</f>
        <v>84.543000000000006</v>
      </c>
      <c r="W9" s="93" t="s">
        <v>59</v>
      </c>
      <c r="X9" s="93">
        <f>SUM(S277,S269,S260,S251)/1000</f>
        <v>60.948</v>
      </c>
      <c r="Z9" s="93" t="s">
        <v>59</v>
      </c>
      <c r="AA9" s="93">
        <f>SUM(S241)/1000</f>
        <v>23.594999999999999</v>
      </c>
      <c r="AC9" s="108">
        <v>2018</v>
      </c>
      <c r="AD9" s="106">
        <v>743.27</v>
      </c>
      <c r="AJ9" s="101">
        <v>2019</v>
      </c>
      <c r="AK9" s="190">
        <v>8.0100000000000005E-2</v>
      </c>
      <c r="AL9" s="191">
        <v>2.2100000000000002E-2</v>
      </c>
    </row>
    <row r="10" spans="1:38" ht="19.5" thickBot="1" x14ac:dyDescent="0.35">
      <c r="A10" s="16" t="s">
        <v>26</v>
      </c>
      <c r="B10" s="12">
        <v>225</v>
      </c>
      <c r="C10" s="53">
        <v>60</v>
      </c>
      <c r="D10" s="54"/>
      <c r="E10" s="53"/>
      <c r="F10" s="54">
        <v>20</v>
      </c>
      <c r="G10" s="54"/>
      <c r="H10" s="53">
        <v>40</v>
      </c>
      <c r="I10" s="54">
        <v>15</v>
      </c>
      <c r="J10" s="53"/>
      <c r="K10" s="54"/>
      <c r="L10" s="53"/>
      <c r="M10" s="12">
        <v>35</v>
      </c>
      <c r="N10" s="13">
        <v>50</v>
      </c>
      <c r="O10" s="14">
        <v>400</v>
      </c>
      <c r="P10" s="15">
        <v>100</v>
      </c>
      <c r="Q10" s="14"/>
      <c r="R10" s="12">
        <f t="shared" si="0"/>
        <v>845</v>
      </c>
      <c r="T10" s="90" t="s">
        <v>60</v>
      </c>
      <c r="U10" s="91">
        <f t="shared" si="2"/>
        <v>69.218999999999994</v>
      </c>
      <c r="V10" s="185" t="s">
        <v>78</v>
      </c>
      <c r="W10" s="93" t="s">
        <v>60</v>
      </c>
      <c r="X10" s="93">
        <f>SUM(S307,S315,S323,S331)/1000</f>
        <v>54.552999999999997</v>
      </c>
      <c r="Z10" s="93" t="s">
        <v>60</v>
      </c>
      <c r="AA10" s="93">
        <f>SUM(S297)/1000</f>
        <v>14.666</v>
      </c>
      <c r="AC10" s="108">
        <v>2019</v>
      </c>
      <c r="AD10" s="106">
        <f>+U17</f>
        <v>947.34800000000007</v>
      </c>
      <c r="AJ10" s="194">
        <v>2019</v>
      </c>
      <c r="AK10" s="195">
        <v>0.08</v>
      </c>
      <c r="AL10" s="196">
        <v>2.92E-2</v>
      </c>
    </row>
    <row r="11" spans="1:38" ht="16.5" thickBot="1" x14ac:dyDescent="0.3">
      <c r="A11" s="16" t="s">
        <v>27</v>
      </c>
      <c r="B11" s="12">
        <v>350</v>
      </c>
      <c r="C11" s="53">
        <v>280</v>
      </c>
      <c r="D11" s="54">
        <v>150</v>
      </c>
      <c r="E11" s="53">
        <v>450</v>
      </c>
      <c r="F11" s="54">
        <v>55</v>
      </c>
      <c r="G11" s="54">
        <v>223</v>
      </c>
      <c r="H11" s="53">
        <v>100</v>
      </c>
      <c r="I11" s="54">
        <v>180</v>
      </c>
      <c r="J11" s="53">
        <v>190</v>
      </c>
      <c r="K11" s="54">
        <v>40</v>
      </c>
      <c r="L11" s="53">
        <v>65</v>
      </c>
      <c r="M11" s="12">
        <v>270</v>
      </c>
      <c r="N11" s="13">
        <v>350</v>
      </c>
      <c r="O11" s="14">
        <v>600</v>
      </c>
      <c r="P11" s="15">
        <v>230</v>
      </c>
      <c r="Q11" s="14"/>
      <c r="R11" s="12">
        <f t="shared" si="0"/>
        <v>3303</v>
      </c>
      <c r="T11" s="90" t="s">
        <v>61</v>
      </c>
      <c r="U11" s="91">
        <f t="shared" si="2"/>
        <v>83.073999999999998</v>
      </c>
      <c r="V11" s="186">
        <v>26045</v>
      </c>
      <c r="W11" s="93" t="s">
        <v>61</v>
      </c>
      <c r="X11" s="93">
        <f>SUM(S386,S378,S370,S362)/1000</f>
        <v>66.918999999999997</v>
      </c>
      <c r="Z11" s="93" t="s">
        <v>61</v>
      </c>
      <c r="AA11" s="93">
        <f>SUM(S351)/1000</f>
        <v>16.155000000000001</v>
      </c>
      <c r="AL11" t="s">
        <v>145</v>
      </c>
    </row>
    <row r="12" spans="1:38" ht="18.75" x14ac:dyDescent="0.3">
      <c r="A12" s="1"/>
      <c r="B12" s="110">
        <f t="shared" ref="B12:O12" si="3">SUM(B4:B11)</f>
        <v>2920</v>
      </c>
      <c r="C12" s="110">
        <f t="shared" si="3"/>
        <v>1515</v>
      </c>
      <c r="D12" s="110">
        <f t="shared" si="3"/>
        <v>620</v>
      </c>
      <c r="E12" s="110">
        <f t="shared" si="3"/>
        <v>1125</v>
      </c>
      <c r="F12" s="110">
        <f t="shared" si="3"/>
        <v>230</v>
      </c>
      <c r="G12" s="110">
        <f t="shared" si="3"/>
        <v>962</v>
      </c>
      <c r="H12" s="110">
        <f t="shared" si="3"/>
        <v>425</v>
      </c>
      <c r="I12" s="110">
        <f t="shared" si="3"/>
        <v>305</v>
      </c>
      <c r="J12" s="110">
        <f t="shared" si="3"/>
        <v>604</v>
      </c>
      <c r="K12" s="110">
        <f t="shared" si="3"/>
        <v>55</v>
      </c>
      <c r="L12" s="110">
        <f t="shared" si="3"/>
        <v>250</v>
      </c>
      <c r="M12" s="110">
        <f t="shared" si="3"/>
        <v>913</v>
      </c>
      <c r="N12" s="110">
        <f t="shared" si="3"/>
        <v>1205</v>
      </c>
      <c r="O12" s="110">
        <f t="shared" si="3"/>
        <v>4450</v>
      </c>
      <c r="P12" s="110">
        <f>+SUM(P4:P11)</f>
        <v>1810</v>
      </c>
      <c r="Q12" s="110"/>
      <c r="R12" s="110">
        <f>SUM(R4:R11)</f>
        <v>15579</v>
      </c>
      <c r="T12" s="90" t="s">
        <v>62</v>
      </c>
      <c r="U12" s="91">
        <f>X12+AA12</f>
        <v>67.802999999999997</v>
      </c>
      <c r="V12" s="187"/>
      <c r="W12" s="93" t="s">
        <v>62</v>
      </c>
      <c r="X12" s="93">
        <f>SUM(S440,S432,S424,S416)/1000</f>
        <v>54.137999999999998</v>
      </c>
      <c r="Z12" s="93" t="s">
        <v>62</v>
      </c>
      <c r="AA12" s="93">
        <f>SUM(S406)/1000</f>
        <v>13.664999999999999</v>
      </c>
    </row>
    <row r="13" spans="1:38" ht="15.75" x14ac:dyDescent="0.25">
      <c r="C13" s="55"/>
      <c r="D13" s="55"/>
      <c r="E13" s="55"/>
      <c r="F13" s="55"/>
      <c r="G13" s="55"/>
      <c r="H13" s="55"/>
      <c r="I13" s="55"/>
      <c r="J13" s="55"/>
      <c r="K13" s="55"/>
      <c r="L13" s="55"/>
      <c r="T13" s="90" t="s">
        <v>63</v>
      </c>
      <c r="U13" s="91">
        <f>X13+AA13</f>
        <v>71.619</v>
      </c>
      <c r="V13" s="187">
        <f>+V5*25%</f>
        <v>19.446750000000002</v>
      </c>
      <c r="W13" s="93" t="s">
        <v>63</v>
      </c>
      <c r="X13" s="93">
        <f>+SUM(S468,S478,S485,S495)/1000</f>
        <v>57.134</v>
      </c>
      <c r="Z13" s="93" t="s">
        <v>63</v>
      </c>
      <c r="AA13" s="93">
        <f>+S458/1000</f>
        <v>14.484999999999999</v>
      </c>
    </row>
    <row r="14" spans="1:38" ht="18.75" x14ac:dyDescent="0.3">
      <c r="C14" s="55"/>
      <c r="D14" s="55"/>
      <c r="E14" s="55"/>
      <c r="F14" s="55"/>
      <c r="G14" s="55"/>
      <c r="H14" s="55"/>
      <c r="I14" s="55"/>
      <c r="J14" s="55"/>
      <c r="K14" s="55"/>
      <c r="L14" s="55"/>
      <c r="T14" s="90" t="s">
        <v>64</v>
      </c>
      <c r="U14" s="91">
        <f>X14+AA14</f>
        <v>97.037000000000006</v>
      </c>
      <c r="V14" s="187"/>
      <c r="W14" s="93" t="s">
        <v>64</v>
      </c>
      <c r="X14" s="93">
        <f>+SUM(S527,S538,S546,S555)/1000</f>
        <v>83.382000000000005</v>
      </c>
      <c r="Y14" s="1"/>
      <c r="Z14" s="93" t="s">
        <v>64</v>
      </c>
      <c r="AA14" s="93">
        <f>+S516/1000</f>
        <v>13.654999999999999</v>
      </c>
    </row>
    <row r="15" spans="1:38" ht="15.75" x14ac:dyDescent="0.25">
      <c r="C15" s="55"/>
      <c r="D15" s="55"/>
      <c r="E15" s="55"/>
      <c r="F15" s="55"/>
      <c r="G15" s="55"/>
      <c r="H15" s="55"/>
      <c r="I15" s="55"/>
      <c r="J15" s="55"/>
      <c r="K15" s="55"/>
      <c r="L15" s="55"/>
      <c r="T15" s="90" t="s">
        <v>65</v>
      </c>
      <c r="U15" s="91">
        <f>X15+AA15</f>
        <v>69.539000000000001</v>
      </c>
      <c r="V15" s="187"/>
      <c r="W15" s="93" t="s">
        <v>65</v>
      </c>
      <c r="X15" s="93">
        <f>+S611/1000</f>
        <v>57.04</v>
      </c>
      <c r="Z15" s="93" t="s">
        <v>65</v>
      </c>
      <c r="AA15" s="93">
        <f>+S571/1000</f>
        <v>12.499000000000001</v>
      </c>
    </row>
    <row r="16" spans="1:38" ht="15.75" x14ac:dyDescent="0.25">
      <c r="C16" s="55"/>
      <c r="D16" s="55"/>
      <c r="E16" s="55"/>
      <c r="F16" s="55"/>
      <c r="G16" s="55"/>
      <c r="H16" s="55"/>
      <c r="I16" s="55"/>
      <c r="J16" s="55"/>
      <c r="K16" s="55"/>
      <c r="L16" s="55"/>
      <c r="T16" s="90" t="s">
        <v>66</v>
      </c>
      <c r="U16" s="189">
        <f>+V5</f>
        <v>77.787000000000006</v>
      </c>
      <c r="V16" s="187"/>
      <c r="W16" s="93" t="s">
        <v>66</v>
      </c>
      <c r="X16" s="93" t="s">
        <v>147</v>
      </c>
      <c r="Z16" s="93" t="s">
        <v>66</v>
      </c>
      <c r="AA16" s="93">
        <f>+AVERAGE(AA5:AA15)</f>
        <v>16.529181818181815</v>
      </c>
    </row>
    <row r="17" spans="1:27" ht="15.75" x14ac:dyDescent="0.25">
      <c r="C17" s="55"/>
      <c r="D17" s="55"/>
      <c r="E17" s="55"/>
      <c r="F17" s="55"/>
      <c r="G17" s="55"/>
      <c r="H17" s="55"/>
      <c r="I17" s="55"/>
      <c r="J17" s="55"/>
      <c r="K17" s="55"/>
      <c r="L17" s="55"/>
      <c r="T17" s="95" t="s">
        <v>67</v>
      </c>
      <c r="U17" s="96">
        <f>+SUM(U5:U16)</f>
        <v>947.34800000000007</v>
      </c>
      <c r="V17" s="192">
        <f>+U17/365</f>
        <v>2.5954739726027398</v>
      </c>
      <c r="W17" s="97" t="s">
        <v>67</v>
      </c>
      <c r="X17" s="97">
        <f>+SUM(X5:X16)</f>
        <v>687.74</v>
      </c>
      <c r="Z17" s="98" t="s">
        <v>67</v>
      </c>
      <c r="AA17" s="98">
        <f>+SUM(AA5:AA16)</f>
        <v>198.3501818181818</v>
      </c>
    </row>
    <row r="18" spans="1:27" ht="18.75" x14ac:dyDescent="0.3">
      <c r="A18" s="1"/>
      <c r="B18" s="1"/>
      <c r="C18" s="56" t="s">
        <v>0</v>
      </c>
      <c r="D18" s="57"/>
      <c r="E18" s="57" t="s">
        <v>1</v>
      </c>
      <c r="F18" s="57"/>
      <c r="G18" s="58"/>
      <c r="H18" s="57" t="s">
        <v>28</v>
      </c>
      <c r="I18" s="57"/>
      <c r="J18" s="57"/>
      <c r="K18" s="59"/>
      <c r="L18" s="57"/>
      <c r="M18" s="1"/>
      <c r="N18" s="1"/>
      <c r="O18" s="1"/>
      <c r="P18" s="1"/>
      <c r="Q18" s="1"/>
      <c r="R18" s="1"/>
    </row>
    <row r="19" spans="1:27" ht="15.75" thickBot="1" x14ac:dyDescent="0.3">
      <c r="A19" s="4"/>
      <c r="B19" s="4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4"/>
      <c r="N19" s="4"/>
      <c r="O19" s="4"/>
      <c r="P19" s="4"/>
      <c r="Q19" s="4"/>
      <c r="R19" s="4"/>
    </row>
    <row r="20" spans="1:27" ht="26.25" customHeight="1" thickBot="1" x14ac:dyDescent="0.35">
      <c r="A20" s="4"/>
      <c r="B20" s="17" t="s">
        <v>3</v>
      </c>
      <c r="C20" s="18" t="s">
        <v>4</v>
      </c>
      <c r="D20" s="18" t="s">
        <v>5</v>
      </c>
      <c r="E20" s="18" t="s">
        <v>6</v>
      </c>
      <c r="F20" s="18" t="s">
        <v>7</v>
      </c>
      <c r="G20" s="18" t="s">
        <v>8</v>
      </c>
      <c r="H20" s="18" t="s">
        <v>9</v>
      </c>
      <c r="I20" s="18" t="s">
        <v>10</v>
      </c>
      <c r="J20" s="18" t="s">
        <v>11</v>
      </c>
      <c r="K20" s="18" t="s">
        <v>12</v>
      </c>
      <c r="L20" s="18" t="s">
        <v>13</v>
      </c>
      <c r="M20" s="18" t="s">
        <v>14</v>
      </c>
      <c r="N20" s="18" t="s">
        <v>15</v>
      </c>
      <c r="O20" s="18" t="s">
        <v>16</v>
      </c>
      <c r="P20" s="18" t="s">
        <v>17</v>
      </c>
      <c r="Q20" s="18" t="s">
        <v>18</v>
      </c>
      <c r="R20" s="18" t="s">
        <v>19</v>
      </c>
      <c r="W20" s="199" t="s">
        <v>110</v>
      </c>
      <c r="X20" s="199"/>
      <c r="Y20" s="58" t="s">
        <v>53</v>
      </c>
    </row>
    <row r="21" spans="1:27" ht="15.75" customHeight="1" thickBot="1" x14ac:dyDescent="0.3">
      <c r="A21" s="19">
        <v>43473</v>
      </c>
      <c r="B21" s="12">
        <v>4200</v>
      </c>
      <c r="C21" s="54">
        <v>1600</v>
      </c>
      <c r="D21" s="54">
        <v>1200</v>
      </c>
      <c r="E21" s="54">
        <v>1100</v>
      </c>
      <c r="F21" s="54">
        <v>500</v>
      </c>
      <c r="G21" s="54">
        <v>1600</v>
      </c>
      <c r="H21" s="54">
        <v>350</v>
      </c>
      <c r="I21" s="54">
        <v>100</v>
      </c>
      <c r="J21" s="54">
        <v>600</v>
      </c>
      <c r="K21" s="54">
        <v>110</v>
      </c>
      <c r="L21" s="54">
        <v>1400</v>
      </c>
      <c r="M21" s="12">
        <v>2100</v>
      </c>
      <c r="N21" s="12">
        <v>1800</v>
      </c>
      <c r="O21" s="12">
        <v>8500</v>
      </c>
      <c r="P21" s="12">
        <v>2000</v>
      </c>
      <c r="Q21" s="12"/>
      <c r="R21" s="12">
        <f>SUM(B21:O21)</f>
        <v>25160</v>
      </c>
      <c r="T21" s="145" t="s">
        <v>143</v>
      </c>
      <c r="U21" s="147">
        <f>+SUM(U5:U15)</f>
        <v>869.56100000000004</v>
      </c>
      <c r="W21" s="111" t="s">
        <v>80</v>
      </c>
      <c r="X21" s="149">
        <f>+O57/1000</f>
        <v>4.88</v>
      </c>
      <c r="Y21" s="92">
        <f>X21:X31</f>
        <v>4.88</v>
      </c>
    </row>
    <row r="22" spans="1:27" ht="15.75" thickBot="1" x14ac:dyDescent="0.3">
      <c r="A22" s="19">
        <v>43480</v>
      </c>
      <c r="B22" s="20">
        <v>2800</v>
      </c>
      <c r="C22" s="61">
        <v>475</v>
      </c>
      <c r="D22" s="61">
        <v>800</v>
      </c>
      <c r="E22" s="61">
        <v>326</v>
      </c>
      <c r="F22" s="61">
        <v>250</v>
      </c>
      <c r="G22" s="61">
        <v>1100</v>
      </c>
      <c r="H22" s="61">
        <v>180</v>
      </c>
      <c r="I22" s="61">
        <v>120</v>
      </c>
      <c r="J22" s="61">
        <v>200</v>
      </c>
      <c r="K22" s="61">
        <v>80</v>
      </c>
      <c r="L22" s="61">
        <v>300</v>
      </c>
      <c r="M22" s="21">
        <v>500</v>
      </c>
      <c r="N22" s="21">
        <v>500</v>
      </c>
      <c r="O22" s="21">
        <v>3000</v>
      </c>
      <c r="P22" s="21">
        <v>700</v>
      </c>
      <c r="Q22" s="22"/>
      <c r="R22" s="12">
        <f t="shared" ref="R22:R24" si="4">SUM(B22:O22)</f>
        <v>10631</v>
      </c>
      <c r="T22" s="145" t="s">
        <v>141</v>
      </c>
      <c r="U22" s="148">
        <v>38442.65</v>
      </c>
      <c r="W22" s="111" t="s">
        <v>79</v>
      </c>
      <c r="X22" s="149">
        <f>+O109/1000</f>
        <v>6</v>
      </c>
    </row>
    <row r="23" spans="1:27" ht="16.5" thickBot="1" x14ac:dyDescent="0.3">
      <c r="A23" s="19">
        <v>43487</v>
      </c>
      <c r="B23" s="20">
        <v>3500</v>
      </c>
      <c r="C23" s="61">
        <v>900</v>
      </c>
      <c r="D23" s="61">
        <v>450</v>
      </c>
      <c r="E23" s="61">
        <v>345</v>
      </c>
      <c r="F23" s="61">
        <v>435</v>
      </c>
      <c r="G23" s="61">
        <v>450</v>
      </c>
      <c r="H23" s="61">
        <v>310</v>
      </c>
      <c r="I23" s="61">
        <v>425</v>
      </c>
      <c r="J23" s="61">
        <v>225</v>
      </c>
      <c r="K23" s="61">
        <v>25</v>
      </c>
      <c r="L23" s="61">
        <v>350</v>
      </c>
      <c r="M23" s="21">
        <v>180</v>
      </c>
      <c r="N23" s="21">
        <v>475</v>
      </c>
      <c r="O23" s="22">
        <v>2600</v>
      </c>
      <c r="P23" s="22">
        <v>900</v>
      </c>
      <c r="Q23" s="22"/>
      <c r="R23" s="12">
        <f t="shared" si="4"/>
        <v>10670</v>
      </c>
      <c r="T23" s="145" t="s">
        <v>142</v>
      </c>
      <c r="U23" s="146">
        <f>+(U21*100)/(U21+U22)</f>
        <v>2.2119361335336749</v>
      </c>
      <c r="W23" s="111" t="s">
        <v>99</v>
      </c>
      <c r="X23" s="150">
        <f>+O165/1000</f>
        <v>4.9249999999999998</v>
      </c>
    </row>
    <row r="24" spans="1:27" ht="15.75" thickBot="1" x14ac:dyDescent="0.3">
      <c r="A24" s="19">
        <v>43494</v>
      </c>
      <c r="B24" s="8">
        <v>1200</v>
      </c>
      <c r="C24" s="62">
        <v>390</v>
      </c>
      <c r="D24" s="62">
        <v>475</v>
      </c>
      <c r="E24" s="62">
        <v>376</v>
      </c>
      <c r="F24" s="62">
        <v>556</v>
      </c>
      <c r="G24" s="62">
        <v>475</v>
      </c>
      <c r="H24" s="62">
        <v>145</v>
      </c>
      <c r="I24" s="62">
        <v>156</v>
      </c>
      <c r="J24" s="62">
        <v>250</v>
      </c>
      <c r="K24" s="62">
        <v>20</v>
      </c>
      <c r="L24" s="62">
        <v>310</v>
      </c>
      <c r="M24" s="23">
        <v>325</v>
      </c>
      <c r="N24" s="23">
        <v>380</v>
      </c>
      <c r="O24" s="24">
        <v>1600</v>
      </c>
      <c r="P24" s="24">
        <v>280</v>
      </c>
      <c r="Q24" s="24"/>
      <c r="R24" s="12">
        <f t="shared" si="4"/>
        <v>6658</v>
      </c>
      <c r="W24" s="111" t="s">
        <v>100</v>
      </c>
      <c r="X24" s="150">
        <f>+O223/1000</f>
        <v>6.55</v>
      </c>
    </row>
    <row r="25" spans="1:27" ht="15.75" thickBot="1" x14ac:dyDescent="0.3">
      <c r="A25" s="25"/>
      <c r="B25" s="26"/>
      <c r="C25" s="54"/>
      <c r="D25" s="63"/>
      <c r="E25" s="54"/>
      <c r="F25" s="63"/>
      <c r="G25" s="54"/>
      <c r="H25" s="63"/>
      <c r="I25" s="54"/>
      <c r="J25" s="63"/>
      <c r="K25" s="54"/>
      <c r="L25" s="63"/>
      <c r="M25" s="12"/>
      <c r="N25" s="27"/>
      <c r="O25" s="14"/>
      <c r="P25" s="28"/>
      <c r="Q25" s="14"/>
      <c r="R25" s="12"/>
      <c r="W25" s="111" t="s">
        <v>101</v>
      </c>
      <c r="X25" s="150">
        <f>+O279/1000</f>
        <v>6.9050000000000002</v>
      </c>
    </row>
    <row r="26" spans="1:27" ht="18.75" x14ac:dyDescent="0.3">
      <c r="A26" s="1"/>
      <c r="B26" s="110">
        <f t="shared" ref="B26:O26" si="5">SUM(B21:B25)</f>
        <v>11700</v>
      </c>
      <c r="C26" s="110">
        <f t="shared" si="5"/>
        <v>3365</v>
      </c>
      <c r="D26" s="110">
        <f t="shared" si="5"/>
        <v>2925</v>
      </c>
      <c r="E26" s="110">
        <f t="shared" si="5"/>
        <v>2147</v>
      </c>
      <c r="F26" s="110">
        <f t="shared" si="5"/>
        <v>1741</v>
      </c>
      <c r="G26" s="110">
        <f t="shared" si="5"/>
        <v>3625</v>
      </c>
      <c r="H26" s="110">
        <f t="shared" si="5"/>
        <v>985</v>
      </c>
      <c r="I26" s="110">
        <f t="shared" si="5"/>
        <v>801</v>
      </c>
      <c r="J26" s="110">
        <f t="shared" si="5"/>
        <v>1275</v>
      </c>
      <c r="K26" s="110">
        <f t="shared" si="5"/>
        <v>235</v>
      </c>
      <c r="L26" s="110">
        <f t="shared" si="5"/>
        <v>2360</v>
      </c>
      <c r="M26" s="110">
        <f t="shared" si="5"/>
        <v>3105</v>
      </c>
      <c r="N26" s="110">
        <f t="shared" si="5"/>
        <v>3155</v>
      </c>
      <c r="O26" s="110">
        <f t="shared" si="5"/>
        <v>15700</v>
      </c>
      <c r="P26" s="110">
        <f>+SUM(P21:P25)</f>
        <v>3880</v>
      </c>
      <c r="Q26" s="110"/>
      <c r="R26" s="110">
        <f>SUM(R21:R25)</f>
        <v>53119</v>
      </c>
      <c r="T26" s="145" t="s">
        <v>140</v>
      </c>
      <c r="U26" s="147">
        <f>+U17+U29</f>
        <v>1277.348</v>
      </c>
      <c r="W26" s="111" t="s">
        <v>102</v>
      </c>
      <c r="X26" s="150">
        <f>+O333/1000</f>
        <v>7.165</v>
      </c>
    </row>
    <row r="27" spans="1:27" x14ac:dyDescent="0.25">
      <c r="C27" s="55"/>
      <c r="D27" s="55"/>
      <c r="E27" s="55"/>
      <c r="F27" s="55"/>
      <c r="G27" s="55"/>
      <c r="H27" s="55"/>
      <c r="I27" s="55"/>
      <c r="J27" s="55"/>
      <c r="K27" s="55"/>
      <c r="L27" s="55"/>
      <c r="T27" s="145" t="s">
        <v>141</v>
      </c>
      <c r="U27" s="148">
        <v>42169.02</v>
      </c>
      <c r="W27" s="111" t="s">
        <v>105</v>
      </c>
      <c r="X27" s="150">
        <f>+O388/1000</f>
        <v>8.02</v>
      </c>
    </row>
    <row r="28" spans="1:27" ht="15.75" x14ac:dyDescent="0.25">
      <c r="C28" s="55"/>
      <c r="D28" s="55"/>
      <c r="E28" s="55"/>
      <c r="F28" s="55"/>
      <c r="G28" s="55"/>
      <c r="H28" s="55"/>
      <c r="I28" s="55"/>
      <c r="J28" s="55"/>
      <c r="K28" s="55"/>
      <c r="L28" s="55"/>
      <c r="T28" s="145" t="s">
        <v>142</v>
      </c>
      <c r="U28" s="146">
        <f>+(U26*100)/(U26+U27+U29)</f>
        <v>2.9178939650726621</v>
      </c>
      <c r="W28" s="111" t="s">
        <v>103</v>
      </c>
      <c r="X28" s="150">
        <f>+O442/1000</f>
        <v>7.21</v>
      </c>
    </row>
    <row r="29" spans="1:27" x14ac:dyDescent="0.25">
      <c r="C29" s="55"/>
      <c r="D29" s="55"/>
      <c r="E29" s="55"/>
      <c r="F29" s="55"/>
      <c r="G29" s="55"/>
      <c r="H29" s="55"/>
      <c r="I29" s="55"/>
      <c r="J29" s="55"/>
      <c r="K29" s="55"/>
      <c r="L29" s="55"/>
      <c r="T29" s="145" t="s">
        <v>144</v>
      </c>
      <c r="U29" s="148">
        <v>330</v>
      </c>
      <c r="W29" s="111" t="s">
        <v>104</v>
      </c>
      <c r="X29" s="150">
        <f>+O501/1000</f>
        <v>6.87</v>
      </c>
    </row>
    <row r="30" spans="1:27" x14ac:dyDescent="0.25">
      <c r="C30" s="55"/>
      <c r="D30" s="55"/>
      <c r="E30" s="55"/>
      <c r="F30" s="55"/>
      <c r="G30" s="55"/>
      <c r="H30" s="55"/>
      <c r="I30" s="55"/>
      <c r="J30" s="55"/>
      <c r="K30" s="55"/>
      <c r="L30" s="55"/>
      <c r="W30" s="111" t="s">
        <v>106</v>
      </c>
      <c r="X30" s="150">
        <f>+O557/1000</f>
        <v>11.574999999999999</v>
      </c>
    </row>
    <row r="31" spans="1:27" x14ac:dyDescent="0.25">
      <c r="C31" s="55"/>
      <c r="D31" s="55"/>
      <c r="E31" s="55"/>
      <c r="F31" s="55"/>
      <c r="G31" s="55"/>
      <c r="H31" s="55"/>
      <c r="I31" s="55"/>
      <c r="J31" s="55"/>
      <c r="K31" s="55"/>
      <c r="L31" s="55"/>
      <c r="W31" s="111" t="s">
        <v>107</v>
      </c>
      <c r="X31" s="105">
        <f>+O611/1000</f>
        <v>7.54</v>
      </c>
    </row>
    <row r="32" spans="1:27" ht="18.75" x14ac:dyDescent="0.3">
      <c r="A32" s="1"/>
      <c r="B32" s="1"/>
      <c r="C32" s="56" t="s">
        <v>29</v>
      </c>
      <c r="D32" s="57"/>
      <c r="E32" s="57"/>
      <c r="F32" s="57"/>
      <c r="G32" s="58"/>
      <c r="H32" s="57" t="s">
        <v>28</v>
      </c>
      <c r="I32" s="57"/>
      <c r="J32" s="57"/>
      <c r="K32" s="59"/>
      <c r="L32" s="57"/>
      <c r="M32" s="1"/>
      <c r="N32" s="1"/>
      <c r="O32" s="1">
        <v>2019</v>
      </c>
      <c r="P32" s="1"/>
      <c r="Q32" s="1"/>
      <c r="R32" s="1"/>
      <c r="W32" s="151" t="s">
        <v>108</v>
      </c>
      <c r="X32" s="188">
        <f>+Y21</f>
        <v>4.88</v>
      </c>
    </row>
    <row r="33" spans="1:39" ht="15.75" thickBot="1" x14ac:dyDescent="0.3">
      <c r="A33" s="4"/>
      <c r="B33" s="4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4"/>
      <c r="N33" s="4"/>
      <c r="O33" s="4"/>
      <c r="P33" s="4"/>
      <c r="Q33" s="4"/>
      <c r="R33" s="4"/>
      <c r="W33" s="111" t="s">
        <v>109</v>
      </c>
      <c r="X33" s="152">
        <f>+SUM(X21:X32)</f>
        <v>82.52000000000001</v>
      </c>
    </row>
    <row r="34" spans="1:39" ht="15.75" thickBot="1" x14ac:dyDescent="0.3">
      <c r="A34" s="4"/>
      <c r="B34" s="17" t="s">
        <v>3</v>
      </c>
      <c r="C34" s="18" t="s">
        <v>4</v>
      </c>
      <c r="D34" s="18" t="s">
        <v>5</v>
      </c>
      <c r="E34" s="18" t="s">
        <v>6</v>
      </c>
      <c r="F34" s="18" t="s">
        <v>7</v>
      </c>
      <c r="G34" s="18" t="s">
        <v>8</v>
      </c>
      <c r="H34" s="18" t="s">
        <v>9</v>
      </c>
      <c r="I34" s="18" t="s">
        <v>10</v>
      </c>
      <c r="J34" s="18" t="s">
        <v>11</v>
      </c>
      <c r="K34" s="18" t="s">
        <v>12</v>
      </c>
      <c r="L34" s="18" t="s">
        <v>13</v>
      </c>
      <c r="M34" s="18" t="s">
        <v>14</v>
      </c>
      <c r="N34" s="18" t="s">
        <v>15</v>
      </c>
      <c r="O34" s="18" t="s">
        <v>16</v>
      </c>
      <c r="P34" s="18" t="s">
        <v>17</v>
      </c>
      <c r="Q34" s="18" t="s">
        <v>18</v>
      </c>
      <c r="R34" s="18" t="s">
        <v>19</v>
      </c>
    </row>
    <row r="35" spans="1:39" ht="15.75" customHeight="1" thickBot="1" x14ac:dyDescent="0.3">
      <c r="A35" s="19">
        <v>43490</v>
      </c>
      <c r="B35" s="12">
        <v>800</v>
      </c>
      <c r="C35" s="54">
        <v>345</v>
      </c>
      <c r="D35" s="54">
        <v>250</v>
      </c>
      <c r="E35" s="54">
        <v>300</v>
      </c>
      <c r="F35" s="54">
        <v>50</v>
      </c>
      <c r="G35" s="54">
        <v>225</v>
      </c>
      <c r="H35" s="54">
        <v>100</v>
      </c>
      <c r="I35" s="54"/>
      <c r="J35" s="54">
        <v>200</v>
      </c>
      <c r="K35" s="54"/>
      <c r="L35" s="54">
        <v>200</v>
      </c>
      <c r="M35" s="12">
        <v>225</v>
      </c>
      <c r="N35" s="12">
        <v>325</v>
      </c>
      <c r="O35" s="12">
        <v>1000</v>
      </c>
      <c r="P35" s="12">
        <v>500</v>
      </c>
      <c r="Q35" s="12"/>
      <c r="R35" s="12">
        <f>SUM(B35:O35)</f>
        <v>4020</v>
      </c>
      <c r="AD35" s="16" t="s">
        <v>138</v>
      </c>
      <c r="AE35" s="16"/>
      <c r="AF35" s="16"/>
      <c r="AG35" s="16"/>
      <c r="AH35" s="16"/>
      <c r="AK35" s="16" t="s">
        <v>139</v>
      </c>
      <c r="AL35" s="16"/>
      <c r="AM35" s="16"/>
    </row>
    <row r="36" spans="1:39" ht="15.75" customHeight="1" thickBot="1" x14ac:dyDescent="0.3">
      <c r="A36" s="19"/>
      <c r="B36" s="2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21"/>
      <c r="N36" s="21"/>
      <c r="O36" s="21"/>
      <c r="P36" s="21"/>
      <c r="Q36" s="22"/>
      <c r="R36" s="12"/>
      <c r="AD36" s="16"/>
      <c r="AE36" s="16"/>
      <c r="AF36" s="16"/>
      <c r="AG36" s="16"/>
      <c r="AH36" s="16"/>
      <c r="AK36" s="16"/>
      <c r="AL36" s="16"/>
      <c r="AM36" s="16"/>
    </row>
    <row r="37" spans="1:39" ht="18.75" x14ac:dyDescent="0.3">
      <c r="A37" s="1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>
        <f>+SUM(P35:P36)</f>
        <v>500</v>
      </c>
      <c r="Q37" s="110"/>
      <c r="R37" s="110">
        <f>SUM(R35:R36)</f>
        <v>4020</v>
      </c>
      <c r="AD37" s="16" t="s">
        <v>51</v>
      </c>
      <c r="AE37" s="16" t="s">
        <v>54</v>
      </c>
      <c r="AF37" s="16"/>
      <c r="AG37" s="16"/>
      <c r="AH37" s="16"/>
      <c r="AK37" s="16" t="s">
        <v>51</v>
      </c>
      <c r="AL37" s="16" t="s">
        <v>54</v>
      </c>
      <c r="AM37" s="16"/>
    </row>
    <row r="38" spans="1:39" x14ac:dyDescent="0.25">
      <c r="A38" s="19"/>
      <c r="B38" s="29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29"/>
      <c r="N38" s="29"/>
      <c r="O38" s="30"/>
      <c r="P38" s="30"/>
      <c r="Q38" s="30"/>
      <c r="R38" s="29"/>
      <c r="AD38" s="16" t="s">
        <v>55</v>
      </c>
      <c r="AE38" s="16">
        <v>1000</v>
      </c>
      <c r="AF38" s="16"/>
      <c r="AG38" s="16"/>
      <c r="AH38" s="16"/>
      <c r="AK38" s="16" t="s">
        <v>55</v>
      </c>
      <c r="AL38" s="16">
        <v>36126</v>
      </c>
      <c r="AM38" s="16"/>
    </row>
    <row r="39" spans="1:39" x14ac:dyDescent="0.25">
      <c r="C39" s="55"/>
      <c r="D39" s="55"/>
      <c r="E39" s="55"/>
      <c r="F39" s="55"/>
      <c r="G39" s="55"/>
      <c r="H39" s="55"/>
      <c r="I39" s="55"/>
      <c r="J39" s="55"/>
      <c r="K39" s="55"/>
      <c r="L39" s="55"/>
      <c r="AD39" s="16" t="s">
        <v>56</v>
      </c>
      <c r="AE39" s="16">
        <v>6355</v>
      </c>
      <c r="AF39" s="16"/>
      <c r="AG39" s="16"/>
      <c r="AH39" s="16"/>
      <c r="AK39" s="16" t="s">
        <v>56</v>
      </c>
      <c r="AL39" s="16">
        <v>28396</v>
      </c>
      <c r="AM39" s="16"/>
    </row>
    <row r="40" spans="1:39" ht="18.75" x14ac:dyDescent="0.3">
      <c r="A40" s="4"/>
      <c r="B40" s="1"/>
      <c r="C40" s="56" t="s">
        <v>30</v>
      </c>
      <c r="D40" s="57"/>
      <c r="E40" s="57"/>
      <c r="F40" s="57"/>
      <c r="G40" s="58"/>
      <c r="H40" s="57" t="s">
        <v>28</v>
      </c>
      <c r="I40" s="57"/>
      <c r="J40" s="57"/>
      <c r="K40" s="59"/>
      <c r="L40" s="57"/>
      <c r="M40" s="1"/>
      <c r="N40" s="3">
        <v>2019</v>
      </c>
      <c r="O40" s="3"/>
      <c r="P40" s="1"/>
      <c r="Q40" s="1"/>
      <c r="R40" s="1"/>
      <c r="AD40" s="16" t="s">
        <v>57</v>
      </c>
      <c r="AE40" s="16">
        <v>12214</v>
      </c>
      <c r="AF40" s="16"/>
      <c r="AG40" s="16"/>
      <c r="AH40" s="16"/>
      <c r="AK40" s="16" t="s">
        <v>57</v>
      </c>
      <c r="AL40" s="16">
        <v>32365</v>
      </c>
      <c r="AM40" s="16"/>
    </row>
    <row r="41" spans="1:39" ht="15.75" thickBot="1" x14ac:dyDescent="0.3">
      <c r="A41" s="4"/>
      <c r="B41" s="4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4"/>
      <c r="P41" s="4"/>
      <c r="Q41" s="4"/>
      <c r="R41" s="4"/>
      <c r="AD41" s="16" t="s">
        <v>58</v>
      </c>
      <c r="AE41" s="16">
        <v>9440</v>
      </c>
      <c r="AF41" s="16"/>
      <c r="AG41" s="16"/>
      <c r="AH41" s="16"/>
      <c r="AK41" s="16" t="s">
        <v>58</v>
      </c>
      <c r="AL41" s="16">
        <v>24982</v>
      </c>
      <c r="AM41" s="16"/>
    </row>
    <row r="42" spans="1:39" ht="15.75" thickBot="1" x14ac:dyDescent="0.3">
      <c r="A42" s="4"/>
      <c r="B42" s="17" t="s">
        <v>3</v>
      </c>
      <c r="C42" s="18" t="s">
        <v>4</v>
      </c>
      <c r="D42" s="18" t="s">
        <v>5</v>
      </c>
      <c r="E42" s="18" t="s">
        <v>6</v>
      </c>
      <c r="F42" s="18" t="s">
        <v>7</v>
      </c>
      <c r="G42" s="18" t="s">
        <v>8</v>
      </c>
      <c r="H42" s="18" t="s">
        <v>9</v>
      </c>
      <c r="I42" s="18" t="s">
        <v>10</v>
      </c>
      <c r="J42" s="18" t="s">
        <v>11</v>
      </c>
      <c r="K42" s="18" t="s">
        <v>12</v>
      </c>
      <c r="L42" s="18" t="s">
        <v>13</v>
      </c>
      <c r="M42" s="18" t="s">
        <v>14</v>
      </c>
      <c r="N42" s="18" t="s">
        <v>15</v>
      </c>
      <c r="O42" s="18" t="s">
        <v>16</v>
      </c>
      <c r="P42" s="18" t="s">
        <v>17</v>
      </c>
      <c r="Q42" s="18" t="s">
        <v>18</v>
      </c>
      <c r="R42" s="18" t="s">
        <v>19</v>
      </c>
      <c r="T42" s="142"/>
      <c r="AD42" s="16" t="s">
        <v>59</v>
      </c>
      <c r="AE42" s="16">
        <v>17207</v>
      </c>
      <c r="AF42" s="16"/>
      <c r="AG42" s="16"/>
      <c r="AH42" s="16"/>
      <c r="AK42" s="16" t="s">
        <v>59</v>
      </c>
      <c r="AL42" s="16">
        <v>23167</v>
      </c>
      <c r="AM42" s="16"/>
    </row>
    <row r="43" spans="1:39" ht="15.75" thickBot="1" x14ac:dyDescent="0.3">
      <c r="A43" s="19">
        <v>43490</v>
      </c>
      <c r="B43" s="12">
        <v>540</v>
      </c>
      <c r="C43" s="54">
        <v>120</v>
      </c>
      <c r="D43" s="54">
        <v>70</v>
      </c>
      <c r="E43" s="54">
        <v>60</v>
      </c>
      <c r="F43" s="54"/>
      <c r="G43" s="54">
        <v>110</v>
      </c>
      <c r="H43" s="54">
        <v>50</v>
      </c>
      <c r="I43" s="54">
        <v>100</v>
      </c>
      <c r="J43" s="54">
        <v>100</v>
      </c>
      <c r="K43" s="54">
        <v>40</v>
      </c>
      <c r="L43" s="54">
        <v>67</v>
      </c>
      <c r="M43" s="12">
        <v>110</v>
      </c>
      <c r="N43" s="12">
        <v>190</v>
      </c>
      <c r="O43" s="12">
        <v>250</v>
      </c>
      <c r="P43" s="12">
        <v>150</v>
      </c>
      <c r="Q43" s="12"/>
      <c r="R43" s="12">
        <f>SUM(B43:O43)</f>
        <v>1807</v>
      </c>
      <c r="T43" s="141"/>
      <c r="AD43" s="16" t="s">
        <v>60</v>
      </c>
      <c r="AE43" s="16">
        <v>18801</v>
      </c>
      <c r="AF43" s="16"/>
      <c r="AG43" s="16"/>
      <c r="AH43" s="16"/>
      <c r="AK43" s="16" t="s">
        <v>60</v>
      </c>
      <c r="AL43" s="16">
        <v>9345</v>
      </c>
      <c r="AM43" s="16"/>
    </row>
    <row r="44" spans="1:39" ht="15.75" thickBot="1" x14ac:dyDescent="0.3">
      <c r="A44" s="4"/>
      <c r="B44" s="2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21"/>
      <c r="N44" s="21"/>
      <c r="O44" s="21"/>
      <c r="P44" s="21"/>
      <c r="Q44" s="22"/>
      <c r="R44" s="12"/>
      <c r="T44" s="141"/>
      <c r="AD44" s="16" t="s">
        <v>61</v>
      </c>
      <c r="AE44" s="16">
        <v>21718</v>
      </c>
      <c r="AF44" s="16"/>
      <c r="AG44" s="16"/>
      <c r="AH44" s="16"/>
      <c r="AK44" s="16" t="s">
        <v>61</v>
      </c>
      <c r="AL44" s="16">
        <v>25013</v>
      </c>
      <c r="AM44" s="16"/>
    </row>
    <row r="45" spans="1:39" ht="18.75" x14ac:dyDescent="0.3">
      <c r="A45" s="1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>
        <f>+SUM(P43:P44)</f>
        <v>150</v>
      </c>
      <c r="Q45" s="110"/>
      <c r="R45" s="110">
        <f>SUM(R43:R44)</f>
        <v>1807</v>
      </c>
      <c r="T45" s="141"/>
      <c r="AD45" s="16" t="s">
        <v>62</v>
      </c>
      <c r="AE45" s="16">
        <v>29445</v>
      </c>
      <c r="AF45" s="16"/>
      <c r="AG45" s="16"/>
      <c r="AH45" s="16"/>
      <c r="AK45" s="16" t="s">
        <v>62</v>
      </c>
      <c r="AL45" s="16">
        <v>32802</v>
      </c>
      <c r="AM45" s="16"/>
    </row>
    <row r="46" spans="1:39" x14ac:dyDescent="0.25">
      <c r="A46" s="4"/>
      <c r="B46" s="4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4"/>
      <c r="N46" s="4"/>
      <c r="O46" s="4"/>
      <c r="P46" s="4"/>
      <c r="Q46" s="4"/>
      <c r="R46" s="4"/>
      <c r="AD46" s="16" t="s">
        <v>63</v>
      </c>
      <c r="AE46" s="16">
        <v>33548.5</v>
      </c>
      <c r="AF46" s="16"/>
      <c r="AG46" s="16"/>
      <c r="AH46" s="16"/>
      <c r="AK46" s="16" t="s">
        <v>63</v>
      </c>
      <c r="AL46" s="16">
        <v>22297</v>
      </c>
      <c r="AM46" s="16"/>
    </row>
    <row r="47" spans="1:39" ht="36" customHeight="1" x14ac:dyDescent="0.3">
      <c r="C47" s="55"/>
      <c r="D47" s="55"/>
      <c r="E47" s="55"/>
      <c r="F47" s="55"/>
      <c r="G47" s="55"/>
      <c r="H47" s="55"/>
      <c r="I47" s="55"/>
      <c r="J47" s="55"/>
      <c r="K47" s="55"/>
      <c r="L47" s="55"/>
      <c r="T47" s="198" t="s">
        <v>119</v>
      </c>
      <c r="U47" s="198"/>
      <c r="V47" s="198"/>
      <c r="W47" s="214" t="s">
        <v>136</v>
      </c>
      <c r="X47" s="214"/>
      <c r="Y47" s="214"/>
      <c r="Z47" s="214"/>
      <c r="AD47" s="16" t="s">
        <v>64</v>
      </c>
      <c r="AE47" s="16">
        <v>31464</v>
      </c>
      <c r="AF47" s="16"/>
      <c r="AG47" s="16"/>
      <c r="AH47" s="16"/>
      <c r="AK47" s="16" t="s">
        <v>64</v>
      </c>
      <c r="AL47" s="16">
        <v>25338</v>
      </c>
      <c r="AM47" s="16"/>
    </row>
    <row r="48" spans="1:39" ht="28.5" customHeight="1" x14ac:dyDescent="0.3">
      <c r="C48" s="55"/>
      <c r="D48" s="55"/>
      <c r="E48" s="55"/>
      <c r="F48" s="55"/>
      <c r="G48" s="55"/>
      <c r="H48" s="55"/>
      <c r="I48" s="55"/>
      <c r="J48" s="55"/>
      <c r="K48" s="55"/>
      <c r="L48" s="55"/>
      <c r="T48" s="162" t="s">
        <v>122</v>
      </c>
      <c r="U48" s="162" t="s">
        <v>120</v>
      </c>
      <c r="V48" s="162" t="s">
        <v>121</v>
      </c>
      <c r="W48" s="214"/>
      <c r="X48" s="214"/>
      <c r="Y48" s="214"/>
      <c r="Z48" s="214"/>
      <c r="AD48" s="16" t="s">
        <v>65</v>
      </c>
      <c r="AE48" s="16">
        <v>30041</v>
      </c>
      <c r="AF48" s="16"/>
      <c r="AG48" s="16"/>
      <c r="AH48" s="16"/>
      <c r="AK48" s="16" t="s">
        <v>65</v>
      </c>
      <c r="AL48" s="16">
        <v>47940</v>
      </c>
      <c r="AM48" s="16"/>
    </row>
    <row r="49" spans="1:39" ht="18.75" x14ac:dyDescent="0.3">
      <c r="A49" s="4"/>
      <c r="B49" s="1"/>
      <c r="C49" s="56" t="s">
        <v>31</v>
      </c>
      <c r="D49" s="57"/>
      <c r="E49" s="57"/>
      <c r="F49" s="57"/>
      <c r="G49" s="58"/>
      <c r="H49" s="57" t="s">
        <v>28</v>
      </c>
      <c r="I49" s="57"/>
      <c r="J49" s="57"/>
      <c r="K49" s="59"/>
      <c r="L49" s="57"/>
      <c r="M49" s="1"/>
      <c r="N49" s="3">
        <v>2019</v>
      </c>
      <c r="O49" s="3"/>
      <c r="P49" s="1"/>
      <c r="Q49" s="1"/>
      <c r="R49" s="1"/>
      <c r="T49" s="163" t="s">
        <v>124</v>
      </c>
      <c r="U49" s="164">
        <f>+SUM(R11,R69,R126,S183,S240,S296,S350,S405,S457,S515,S570)/1000</f>
        <v>41.771999999999998</v>
      </c>
      <c r="V49" s="165">
        <f t="shared" ref="V49:V56" si="6">+U49/$U$57</f>
        <v>0.23185928142050724</v>
      </c>
      <c r="W49" s="183"/>
      <c r="X49" s="183"/>
      <c r="Y49" s="183"/>
      <c r="Z49" s="183"/>
      <c r="AD49" s="16" t="s">
        <v>66</v>
      </c>
      <c r="AE49" s="16">
        <v>35088</v>
      </c>
      <c r="AF49" s="16"/>
      <c r="AG49" s="16"/>
      <c r="AH49" s="16"/>
      <c r="AK49" s="16" t="s">
        <v>66</v>
      </c>
      <c r="AL49" s="16">
        <v>28786</v>
      </c>
      <c r="AM49" s="16"/>
    </row>
    <row r="50" spans="1:39" ht="19.5" customHeight="1" thickBot="1" x14ac:dyDescent="0.35">
      <c r="A50" s="4"/>
      <c r="B50" s="4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4"/>
      <c r="P50" s="4"/>
      <c r="Q50" s="4"/>
      <c r="R50" s="4"/>
      <c r="T50" s="163" t="s">
        <v>123</v>
      </c>
      <c r="U50" s="164">
        <f>+SUM(R4,R62,R119,S176,S233,S289,S343,S398,S450,S508,S563)/1000</f>
        <v>33.488</v>
      </c>
      <c r="V50" s="165">
        <f t="shared" si="6"/>
        <v>0.18587818673297776</v>
      </c>
      <c r="W50" s="181">
        <f>+$V$49/V50</f>
        <v>1.2473721930243669</v>
      </c>
      <c r="X50" s="213" t="s">
        <v>123</v>
      </c>
      <c r="Y50" s="213"/>
      <c r="Z50" s="213"/>
      <c r="AD50" s="16" t="s">
        <v>67</v>
      </c>
      <c r="AE50" s="16">
        <f>246321.5/1000</f>
        <v>246.32149999999999</v>
      </c>
      <c r="AF50" s="16" t="s">
        <v>120</v>
      </c>
      <c r="AG50" s="16"/>
      <c r="AH50" s="16"/>
      <c r="AK50" s="16" t="s">
        <v>67</v>
      </c>
      <c r="AL50" s="16">
        <f>336557/1000</f>
        <v>336.55700000000002</v>
      </c>
      <c r="AM50" s="16" t="s">
        <v>120</v>
      </c>
    </row>
    <row r="51" spans="1:39" ht="19.5" thickBot="1" x14ac:dyDescent="0.35">
      <c r="A51" s="4"/>
      <c r="B51" s="17" t="s">
        <v>3</v>
      </c>
      <c r="C51" s="18" t="s">
        <v>4</v>
      </c>
      <c r="D51" s="18" t="s">
        <v>5</v>
      </c>
      <c r="E51" s="18" t="s">
        <v>6</v>
      </c>
      <c r="F51" s="18" t="s">
        <v>7</v>
      </c>
      <c r="G51" s="18" t="s">
        <v>8</v>
      </c>
      <c r="H51" s="18" t="s">
        <v>9</v>
      </c>
      <c r="I51" s="18" t="s">
        <v>10</v>
      </c>
      <c r="J51" s="18" t="s">
        <v>11</v>
      </c>
      <c r="K51" s="18" t="s">
        <v>12</v>
      </c>
      <c r="L51" s="18" t="s">
        <v>13</v>
      </c>
      <c r="M51" s="18" t="s">
        <v>14</v>
      </c>
      <c r="N51" s="18" t="s">
        <v>15</v>
      </c>
      <c r="O51" s="18" t="s">
        <v>16</v>
      </c>
      <c r="P51" s="18" t="s">
        <v>17</v>
      </c>
      <c r="Q51" s="18" t="s">
        <v>18</v>
      </c>
      <c r="R51" s="18" t="s">
        <v>19</v>
      </c>
      <c r="T51" s="163" t="s">
        <v>126</v>
      </c>
      <c r="U51" s="164">
        <f>+SUM(R5,R63,R120,S177,S234,S290,S344,S399,S451,S509,S564)/1000</f>
        <v>23.826000000000001</v>
      </c>
      <c r="V51" s="165">
        <f t="shared" si="6"/>
        <v>0.13224837783982107</v>
      </c>
      <c r="W51" s="182">
        <f>+$V$49/V51</f>
        <v>1.753210778141526</v>
      </c>
      <c r="X51" s="213" t="s">
        <v>126</v>
      </c>
      <c r="Y51" s="213"/>
      <c r="Z51" s="213"/>
    </row>
    <row r="52" spans="1:39" ht="19.5" thickBot="1" x14ac:dyDescent="0.35">
      <c r="A52" s="19">
        <v>43472</v>
      </c>
      <c r="B52" s="12">
        <v>550</v>
      </c>
      <c r="C52" s="54">
        <v>120</v>
      </c>
      <c r="D52" s="54">
        <v>100</v>
      </c>
      <c r="E52" s="54">
        <v>45</v>
      </c>
      <c r="F52" s="54">
        <v>20</v>
      </c>
      <c r="G52" s="54">
        <v>110</v>
      </c>
      <c r="H52" s="54">
        <v>40</v>
      </c>
      <c r="I52" s="54">
        <v>130</v>
      </c>
      <c r="J52" s="54">
        <v>80</v>
      </c>
      <c r="K52" s="54">
        <v>25</v>
      </c>
      <c r="L52" s="54">
        <v>70</v>
      </c>
      <c r="M52" s="12">
        <v>110</v>
      </c>
      <c r="N52" s="12">
        <v>180</v>
      </c>
      <c r="O52" s="12">
        <v>400</v>
      </c>
      <c r="P52" s="12">
        <v>200</v>
      </c>
      <c r="Q52" s="12"/>
      <c r="R52" s="12">
        <f>SUM(B52:O52)</f>
        <v>1980</v>
      </c>
      <c r="T52" s="163" t="s">
        <v>129</v>
      </c>
      <c r="U52" s="164">
        <f>+SUM(R9,R67,R124,S181,S238,S294,S348,S403,S455,S513,S568)/1000</f>
        <v>22.082999999999998</v>
      </c>
      <c r="V52" s="165">
        <f t="shared" si="6"/>
        <v>0.12257369797014893</v>
      </c>
      <c r="W52" s="182">
        <f t="shared" ref="W52:W56" si="7">+$V$49/V52</f>
        <v>1.8915908164651543</v>
      </c>
      <c r="X52" s="213" t="s">
        <v>129</v>
      </c>
      <c r="Y52" s="213"/>
      <c r="Z52" s="213"/>
    </row>
    <row r="53" spans="1:39" ht="19.5" thickBot="1" x14ac:dyDescent="0.35">
      <c r="A53" s="19">
        <v>43486</v>
      </c>
      <c r="B53" s="20">
        <v>300</v>
      </c>
      <c r="C53" s="61">
        <v>80</v>
      </c>
      <c r="D53" s="61">
        <v>50</v>
      </c>
      <c r="E53" s="61">
        <v>60</v>
      </c>
      <c r="F53" s="61"/>
      <c r="G53" s="61">
        <v>87</v>
      </c>
      <c r="H53" s="61">
        <v>50</v>
      </c>
      <c r="I53" s="61">
        <v>110</v>
      </c>
      <c r="J53" s="61">
        <v>60</v>
      </c>
      <c r="K53" s="61">
        <v>10</v>
      </c>
      <c r="L53" s="61">
        <v>60</v>
      </c>
      <c r="M53" s="21">
        <v>90</v>
      </c>
      <c r="N53" s="21">
        <v>125</v>
      </c>
      <c r="O53" s="21">
        <v>200</v>
      </c>
      <c r="P53" s="21">
        <v>150</v>
      </c>
      <c r="Q53" s="22"/>
      <c r="R53" s="12">
        <f>SUM(B53:O53)</f>
        <v>1282</v>
      </c>
      <c r="T53" s="163" t="s">
        <v>125</v>
      </c>
      <c r="U53" s="164">
        <f>+SUM(R6,R64,R121,S178,S235,S291,S345,S400,S452,S510,S565)/1000</f>
        <v>21.658999999999999</v>
      </c>
      <c r="V53" s="165">
        <f t="shared" si="6"/>
        <v>0.12022024744534057</v>
      </c>
      <c r="W53" s="182">
        <f t="shared" si="7"/>
        <v>1.9286208966249596</v>
      </c>
      <c r="X53" s="213" t="s">
        <v>125</v>
      </c>
      <c r="Y53" s="213"/>
      <c r="Z53" s="213"/>
    </row>
    <row r="54" spans="1:39" ht="18.75" x14ac:dyDescent="0.3">
      <c r="A54" s="1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>
        <f>+SUM(P52:P53)</f>
        <v>350</v>
      </c>
      <c r="Q54" s="110"/>
      <c r="R54" s="110">
        <f>SUM(R52:R53)</f>
        <v>3262</v>
      </c>
      <c r="T54" s="163" t="s">
        <v>127</v>
      </c>
      <c r="U54" s="164">
        <f>+SUM(R7,R65,R122,S179,S236,S292,S346,S401,S453,S511,S566)/1000</f>
        <v>17.286999999999999</v>
      </c>
      <c r="V54" s="165">
        <f t="shared" si="6"/>
        <v>9.5953064203684491E-2</v>
      </c>
      <c r="W54" s="181">
        <f t="shared" si="7"/>
        <v>2.4163822525597269</v>
      </c>
      <c r="X54" s="213" t="s">
        <v>127</v>
      </c>
      <c r="Y54" s="213"/>
      <c r="Z54" s="213"/>
    </row>
    <row r="55" spans="1:39" ht="18.75" x14ac:dyDescent="0.3">
      <c r="C55" s="55"/>
      <c r="D55" s="55"/>
      <c r="E55" s="55"/>
      <c r="F55" s="55"/>
      <c r="G55" s="55"/>
      <c r="H55" s="55"/>
      <c r="I55" s="55"/>
      <c r="J55" s="55"/>
      <c r="K55" s="55"/>
      <c r="L55" s="55"/>
      <c r="T55" s="163" t="s">
        <v>128</v>
      </c>
      <c r="U55" s="164">
        <f>+SUM(R8,R66,R123,S180,S237,S293,S347,S402,S454,S512,S567)/1000</f>
        <v>10.441000000000001</v>
      </c>
      <c r="V55" s="165">
        <f t="shared" si="6"/>
        <v>5.7953719173406019E-2</v>
      </c>
      <c r="W55" s="181">
        <f t="shared" si="7"/>
        <v>4.0007662101331292</v>
      </c>
      <c r="X55" s="213" t="s">
        <v>128</v>
      </c>
      <c r="Y55" s="213"/>
      <c r="Z55" s="213"/>
    </row>
    <row r="56" spans="1:39" ht="18.75" x14ac:dyDescent="0.3">
      <c r="C56" s="55"/>
      <c r="D56" s="55"/>
      <c r="E56" s="55"/>
      <c r="F56" s="55"/>
      <c r="G56" s="55"/>
      <c r="H56" s="55"/>
      <c r="I56" s="55"/>
      <c r="J56" s="55"/>
      <c r="K56" s="55"/>
      <c r="L56" s="55"/>
      <c r="T56" s="163" t="s">
        <v>130</v>
      </c>
      <c r="U56" s="164">
        <f>+SUM(R10,R68,R125,S182,S239,S295,S349,S404,S456,S514,S569)/1000</f>
        <v>9.6050000000000004</v>
      </c>
      <c r="V56" s="165">
        <f t="shared" si="6"/>
        <v>5.331342521411405E-2</v>
      </c>
      <c r="W56" s="181">
        <f t="shared" si="7"/>
        <v>4.3489849036959916</v>
      </c>
      <c r="X56" s="213" t="s">
        <v>130</v>
      </c>
      <c r="Y56" s="213"/>
      <c r="Z56" s="213"/>
    </row>
    <row r="57" spans="1:39" ht="18.75" x14ac:dyDescent="0.25">
      <c r="C57" s="55"/>
      <c r="D57" s="55"/>
      <c r="E57" s="55"/>
      <c r="F57" s="55"/>
      <c r="G57" s="55"/>
      <c r="H57" s="55"/>
      <c r="I57" s="55"/>
      <c r="J57" s="55"/>
      <c r="K57" s="55"/>
      <c r="L57" s="55"/>
      <c r="N57" s="109" t="s">
        <v>77</v>
      </c>
      <c r="O57" s="109">
        <f>+SUM(P26,P37,P45,P54)</f>
        <v>4880</v>
      </c>
      <c r="Q57" t="s">
        <v>19</v>
      </c>
      <c r="R57" s="16">
        <f>+R54+R45+R37+R26+R12</f>
        <v>77787</v>
      </c>
      <c r="T57" s="166" t="s">
        <v>67</v>
      </c>
      <c r="U57" s="167">
        <f>+SUM(U49:U56)</f>
        <v>180.16099999999997</v>
      </c>
      <c r="V57" s="167">
        <f>+SUM(V49:V56)*100</f>
        <v>100</v>
      </c>
      <c r="W57" s="180"/>
    </row>
    <row r="58" spans="1:39" x14ac:dyDescent="0.25">
      <c r="C58" s="55"/>
      <c r="D58" s="55"/>
      <c r="E58" s="55"/>
      <c r="F58" s="55"/>
      <c r="G58" s="55"/>
      <c r="H58" s="55"/>
      <c r="I58" s="55"/>
      <c r="J58" s="55"/>
      <c r="K58" s="55"/>
      <c r="L58" s="55"/>
    </row>
    <row r="59" spans="1:39" ht="18.75" x14ac:dyDescent="0.25">
      <c r="A59" s="31"/>
      <c r="B59" s="31"/>
      <c r="C59" s="201" t="s">
        <v>32</v>
      </c>
      <c r="D59" s="201"/>
      <c r="E59" s="201" t="s">
        <v>1</v>
      </c>
      <c r="F59" s="201"/>
      <c r="G59" s="201"/>
      <c r="H59" s="201" t="s">
        <v>2</v>
      </c>
      <c r="I59" s="201"/>
      <c r="J59" s="201"/>
      <c r="K59" s="65"/>
      <c r="L59" s="65"/>
      <c r="M59" s="31"/>
      <c r="N59" s="31"/>
      <c r="O59" s="31"/>
      <c r="P59" s="31"/>
      <c r="Q59" s="31"/>
      <c r="R59" s="31"/>
    </row>
    <row r="60" spans="1:39" ht="15.75" thickBot="1" x14ac:dyDescent="0.3">
      <c r="A60" s="31"/>
      <c r="B60" s="31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31"/>
      <c r="N60" s="31"/>
      <c r="O60" s="31"/>
      <c r="P60" s="31"/>
      <c r="Q60" s="31"/>
      <c r="R60" s="31"/>
    </row>
    <row r="61" spans="1:39" ht="15.75" thickBot="1" x14ac:dyDescent="0.3">
      <c r="A61" s="31"/>
      <c r="B61" s="5" t="s">
        <v>3</v>
      </c>
      <c r="C61" s="6" t="s">
        <v>4</v>
      </c>
      <c r="D61" s="6" t="s">
        <v>5</v>
      </c>
      <c r="E61" s="6" t="s">
        <v>6</v>
      </c>
      <c r="F61" s="6" t="s">
        <v>7</v>
      </c>
      <c r="G61" s="6" t="s">
        <v>8</v>
      </c>
      <c r="H61" s="6" t="s">
        <v>9</v>
      </c>
      <c r="I61" s="6" t="s">
        <v>10</v>
      </c>
      <c r="J61" s="6" t="s">
        <v>11</v>
      </c>
      <c r="K61" s="6" t="s">
        <v>12</v>
      </c>
      <c r="L61" s="6" t="s">
        <v>13</v>
      </c>
      <c r="M61" s="6" t="s">
        <v>14</v>
      </c>
      <c r="N61" s="6" t="s">
        <v>15</v>
      </c>
      <c r="O61" s="6" t="s">
        <v>16</v>
      </c>
      <c r="P61" s="6" t="s">
        <v>17</v>
      </c>
      <c r="Q61" s="6" t="s">
        <v>18</v>
      </c>
      <c r="R61" s="6" t="s">
        <v>19</v>
      </c>
    </row>
    <row r="62" spans="1:39" ht="15.75" thickBot="1" x14ac:dyDescent="0.3">
      <c r="A62" s="32" t="s">
        <v>20</v>
      </c>
      <c r="B62" s="33">
        <v>1070</v>
      </c>
      <c r="C62" s="66">
        <v>445</v>
      </c>
      <c r="D62" s="66">
        <v>220</v>
      </c>
      <c r="E62" s="66">
        <v>130</v>
      </c>
      <c r="F62" s="66">
        <v>150</v>
      </c>
      <c r="G62" s="66">
        <v>135</v>
      </c>
      <c r="H62" s="66">
        <v>107</v>
      </c>
      <c r="I62" s="66">
        <v>20</v>
      </c>
      <c r="J62" s="66">
        <v>255</v>
      </c>
      <c r="K62" s="66"/>
      <c r="L62" s="66">
        <v>60</v>
      </c>
      <c r="M62" s="34">
        <v>225</v>
      </c>
      <c r="N62" s="34">
        <v>820</v>
      </c>
      <c r="O62" s="34">
        <v>2000</v>
      </c>
      <c r="P62" s="34">
        <v>600</v>
      </c>
      <c r="Q62" s="35"/>
      <c r="R62" s="12">
        <f>SUM(B62:O62)</f>
        <v>5637</v>
      </c>
    </row>
    <row r="63" spans="1:39" ht="15.75" thickBot="1" x14ac:dyDescent="0.3">
      <c r="A63" s="32" t="s">
        <v>21</v>
      </c>
      <c r="B63" s="37">
        <v>510</v>
      </c>
      <c r="C63" s="67">
        <v>215</v>
      </c>
      <c r="D63" s="67">
        <v>40</v>
      </c>
      <c r="E63" s="67">
        <v>50</v>
      </c>
      <c r="F63" s="67">
        <v>5</v>
      </c>
      <c r="G63" s="67">
        <v>50</v>
      </c>
      <c r="H63" s="67">
        <v>20</v>
      </c>
      <c r="I63" s="67">
        <v>15</v>
      </c>
      <c r="J63" s="67">
        <v>53</v>
      </c>
      <c r="K63" s="67">
        <v>75</v>
      </c>
      <c r="L63" s="67">
        <v>80</v>
      </c>
      <c r="M63" s="38">
        <v>180</v>
      </c>
      <c r="N63" s="38">
        <v>205</v>
      </c>
      <c r="O63" s="38">
        <v>500</v>
      </c>
      <c r="P63" s="38">
        <v>200</v>
      </c>
      <c r="Q63" s="39"/>
      <c r="R63" s="12">
        <f t="shared" ref="R63:R69" si="8">SUM(B63:O63)</f>
        <v>1998</v>
      </c>
    </row>
    <row r="64" spans="1:39" ht="15.75" thickBot="1" x14ac:dyDescent="0.3">
      <c r="A64" s="32" t="s">
        <v>22</v>
      </c>
      <c r="B64" s="33">
        <v>380</v>
      </c>
      <c r="C64" s="66">
        <v>140</v>
      </c>
      <c r="D64" s="66">
        <v>80</v>
      </c>
      <c r="E64" s="66">
        <v>65</v>
      </c>
      <c r="F64" s="66">
        <v>40</v>
      </c>
      <c r="G64" s="66">
        <v>135</v>
      </c>
      <c r="H64" s="66">
        <v>80</v>
      </c>
      <c r="I64" s="66">
        <v>70</v>
      </c>
      <c r="J64" s="66">
        <v>140</v>
      </c>
      <c r="K64" s="66">
        <v>30</v>
      </c>
      <c r="L64" s="66">
        <v>155</v>
      </c>
      <c r="M64" s="34">
        <v>135</v>
      </c>
      <c r="N64" s="34">
        <v>170</v>
      </c>
      <c r="O64" s="34">
        <v>1800</v>
      </c>
      <c r="P64" s="34">
        <v>300</v>
      </c>
      <c r="Q64" s="35"/>
      <c r="R64" s="12">
        <f t="shared" si="8"/>
        <v>3420</v>
      </c>
    </row>
    <row r="65" spans="1:21" ht="15.75" thickBot="1" x14ac:dyDescent="0.3">
      <c r="A65" s="32" t="s">
        <v>23</v>
      </c>
      <c r="B65" s="37">
        <v>600</v>
      </c>
      <c r="C65" s="67">
        <v>425</v>
      </c>
      <c r="D65" s="67">
        <v>210</v>
      </c>
      <c r="E65" s="67">
        <v>90</v>
      </c>
      <c r="F65" s="67">
        <v>43</v>
      </c>
      <c r="G65" s="67">
        <v>154</v>
      </c>
      <c r="H65" s="67">
        <v>245</v>
      </c>
      <c r="I65" s="67">
        <v>27</v>
      </c>
      <c r="J65" s="67">
        <v>35</v>
      </c>
      <c r="K65" s="67">
        <v>8</v>
      </c>
      <c r="L65" s="67">
        <v>65</v>
      </c>
      <c r="M65" s="38">
        <v>395</v>
      </c>
      <c r="N65" s="38">
        <v>305</v>
      </c>
      <c r="O65" s="38">
        <v>510</v>
      </c>
      <c r="P65" s="38">
        <v>500</v>
      </c>
      <c r="Q65" s="39"/>
      <c r="R65" s="12">
        <f t="shared" si="8"/>
        <v>3112</v>
      </c>
    </row>
    <row r="66" spans="1:21" ht="15.75" thickBot="1" x14ac:dyDescent="0.3">
      <c r="A66" s="32" t="s">
        <v>24</v>
      </c>
      <c r="B66" s="33">
        <v>200</v>
      </c>
      <c r="C66" s="66">
        <v>120</v>
      </c>
      <c r="D66" s="66">
        <v>10</v>
      </c>
      <c r="E66" s="66">
        <v>48</v>
      </c>
      <c r="F66" s="66">
        <v>30</v>
      </c>
      <c r="G66" s="66">
        <v>50</v>
      </c>
      <c r="H66" s="66">
        <v>28</v>
      </c>
      <c r="I66" s="66">
        <v>35</v>
      </c>
      <c r="J66" s="66">
        <v>10</v>
      </c>
      <c r="K66" s="66">
        <v>15</v>
      </c>
      <c r="L66" s="66">
        <v>17</v>
      </c>
      <c r="M66" s="34">
        <v>56</v>
      </c>
      <c r="N66" s="34">
        <v>85</v>
      </c>
      <c r="O66" s="34">
        <v>150</v>
      </c>
      <c r="P66" s="34">
        <v>300</v>
      </c>
      <c r="Q66" s="35"/>
      <c r="R66" s="12">
        <f t="shared" si="8"/>
        <v>854</v>
      </c>
    </row>
    <row r="67" spans="1:21" ht="15.75" thickBot="1" x14ac:dyDescent="0.3">
      <c r="A67" s="32" t="s">
        <v>25</v>
      </c>
      <c r="B67" s="37">
        <v>700</v>
      </c>
      <c r="C67" s="67">
        <v>310</v>
      </c>
      <c r="D67" s="67">
        <v>180</v>
      </c>
      <c r="E67" s="67">
        <v>165</v>
      </c>
      <c r="F67" s="67">
        <v>40</v>
      </c>
      <c r="G67" s="67">
        <v>145</v>
      </c>
      <c r="H67" s="67">
        <v>70</v>
      </c>
      <c r="I67" s="67"/>
      <c r="J67" s="67">
        <v>180</v>
      </c>
      <c r="K67" s="67"/>
      <c r="L67" s="67">
        <v>100</v>
      </c>
      <c r="M67" s="38">
        <v>210</v>
      </c>
      <c r="N67" s="38">
        <v>240</v>
      </c>
      <c r="O67" s="38">
        <v>1500</v>
      </c>
      <c r="P67" s="38">
        <v>300</v>
      </c>
      <c r="Q67" s="39"/>
      <c r="R67" s="12">
        <f t="shared" si="8"/>
        <v>3840</v>
      </c>
    </row>
    <row r="68" spans="1:21" ht="15.75" thickBot="1" x14ac:dyDescent="0.3">
      <c r="A68" s="32" t="s">
        <v>26</v>
      </c>
      <c r="B68" s="40">
        <v>300</v>
      </c>
      <c r="C68" s="68">
        <v>70</v>
      </c>
      <c r="D68" s="68"/>
      <c r="E68" s="68">
        <v>20</v>
      </c>
      <c r="F68" s="68">
        <v>20</v>
      </c>
      <c r="G68" s="68">
        <v>40</v>
      </c>
      <c r="H68" s="68">
        <v>15</v>
      </c>
      <c r="I68" s="68">
        <v>15</v>
      </c>
      <c r="J68" s="68"/>
      <c r="K68" s="68"/>
      <c r="L68" s="68">
        <v>10</v>
      </c>
      <c r="M68" s="36">
        <v>40</v>
      </c>
      <c r="N68" s="36">
        <v>90</v>
      </c>
      <c r="O68" s="36">
        <v>400</v>
      </c>
      <c r="P68" s="36">
        <v>50</v>
      </c>
      <c r="Q68" s="41"/>
      <c r="R68" s="12">
        <f t="shared" si="8"/>
        <v>1020</v>
      </c>
    </row>
    <row r="69" spans="1:21" ht="15.75" thickBot="1" x14ac:dyDescent="0.3">
      <c r="A69" s="32" t="s">
        <v>27</v>
      </c>
      <c r="B69" s="40">
        <v>385</v>
      </c>
      <c r="C69" s="68">
        <v>270</v>
      </c>
      <c r="D69" s="68">
        <v>140</v>
      </c>
      <c r="E69" s="68">
        <v>240</v>
      </c>
      <c r="F69" s="68">
        <v>35</v>
      </c>
      <c r="G69" s="68">
        <v>280</v>
      </c>
      <c r="H69" s="68">
        <v>75</v>
      </c>
      <c r="I69" s="68">
        <v>135</v>
      </c>
      <c r="J69" s="68">
        <v>95</v>
      </c>
      <c r="K69" s="68">
        <v>20</v>
      </c>
      <c r="L69" s="68">
        <v>65</v>
      </c>
      <c r="M69" s="36">
        <v>165</v>
      </c>
      <c r="N69" s="36">
        <v>440</v>
      </c>
      <c r="O69" s="36">
        <v>120</v>
      </c>
      <c r="P69" s="36">
        <v>100</v>
      </c>
      <c r="Q69" s="41"/>
      <c r="R69" s="12">
        <f t="shared" si="8"/>
        <v>2465</v>
      </c>
    </row>
    <row r="70" spans="1:21" ht="18.75" x14ac:dyDescent="0.3">
      <c r="A70" s="1"/>
      <c r="B70" s="110">
        <f t="shared" ref="B70:O70" si="9">+SUM(B62:B69)</f>
        <v>4145</v>
      </c>
      <c r="C70" s="110">
        <f t="shared" si="9"/>
        <v>1995</v>
      </c>
      <c r="D70" s="110">
        <f t="shared" si="9"/>
        <v>880</v>
      </c>
      <c r="E70" s="110">
        <f t="shared" si="9"/>
        <v>808</v>
      </c>
      <c r="F70" s="110">
        <f t="shared" si="9"/>
        <v>363</v>
      </c>
      <c r="G70" s="110">
        <f t="shared" si="9"/>
        <v>989</v>
      </c>
      <c r="H70" s="110">
        <f t="shared" si="9"/>
        <v>640</v>
      </c>
      <c r="I70" s="110">
        <f t="shared" si="9"/>
        <v>317</v>
      </c>
      <c r="J70" s="110">
        <f t="shared" si="9"/>
        <v>768</v>
      </c>
      <c r="K70" s="110">
        <f t="shared" si="9"/>
        <v>148</v>
      </c>
      <c r="L70" s="110">
        <f t="shared" si="9"/>
        <v>552</v>
      </c>
      <c r="M70" s="110">
        <f t="shared" si="9"/>
        <v>1406</v>
      </c>
      <c r="N70" s="110">
        <f t="shared" si="9"/>
        <v>2355</v>
      </c>
      <c r="O70" s="110">
        <f t="shared" si="9"/>
        <v>6980</v>
      </c>
      <c r="P70" s="110">
        <f>+SUM(P62:P69)</f>
        <v>2350</v>
      </c>
      <c r="Q70" s="110"/>
      <c r="R70" s="110">
        <f>SUM(R62:R69)</f>
        <v>22346</v>
      </c>
    </row>
    <row r="71" spans="1:21" x14ac:dyDescent="0.25">
      <c r="A71" s="31"/>
      <c r="B71" s="31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31"/>
      <c r="N71" s="31"/>
      <c r="O71" s="31"/>
      <c r="P71" s="31"/>
      <c r="Q71" s="31"/>
      <c r="R71" s="31"/>
    </row>
    <row r="72" spans="1:21" x14ac:dyDescent="0.25">
      <c r="A72" s="31"/>
      <c r="B72" s="31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31"/>
      <c r="N72" s="31"/>
      <c r="O72" s="31"/>
      <c r="P72" s="31"/>
      <c r="Q72" s="31"/>
      <c r="R72" s="31"/>
    </row>
    <row r="73" spans="1:21" ht="18.75" x14ac:dyDescent="0.25">
      <c r="A73" s="31"/>
      <c r="B73" s="31"/>
      <c r="C73" s="202" t="s">
        <v>32</v>
      </c>
      <c r="D73" s="202"/>
      <c r="E73" s="202" t="s">
        <v>1</v>
      </c>
      <c r="F73" s="202"/>
      <c r="G73" s="65"/>
      <c r="H73" s="202" t="s">
        <v>28</v>
      </c>
      <c r="I73" s="202"/>
      <c r="J73" s="202"/>
      <c r="K73" s="202"/>
      <c r="L73" s="202"/>
      <c r="M73" s="31"/>
      <c r="N73" s="31"/>
      <c r="O73" s="31"/>
      <c r="P73" s="31"/>
      <c r="Q73" s="31"/>
      <c r="R73" s="31"/>
    </row>
    <row r="74" spans="1:21" ht="15.75" thickBot="1" x14ac:dyDescent="0.3">
      <c r="A74" s="31"/>
      <c r="B74" s="31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31"/>
      <c r="N74" s="31"/>
      <c r="O74" s="31"/>
      <c r="P74" s="31"/>
      <c r="Q74" s="31"/>
      <c r="R74" s="31"/>
    </row>
    <row r="75" spans="1:21" ht="15.75" thickBot="1" x14ac:dyDescent="0.3">
      <c r="A75" s="31"/>
      <c r="B75" s="17" t="s">
        <v>3</v>
      </c>
      <c r="C75" s="18" t="s">
        <v>4</v>
      </c>
      <c r="D75" s="18" t="s">
        <v>5</v>
      </c>
      <c r="E75" s="18" t="s">
        <v>6</v>
      </c>
      <c r="F75" s="18" t="s">
        <v>7</v>
      </c>
      <c r="G75" s="18" t="s">
        <v>8</v>
      </c>
      <c r="H75" s="18" t="s">
        <v>9</v>
      </c>
      <c r="I75" s="18" t="s">
        <v>10</v>
      </c>
      <c r="J75" s="18" t="s">
        <v>11</v>
      </c>
      <c r="K75" s="18" t="s">
        <v>12</v>
      </c>
      <c r="L75" s="18" t="s">
        <v>13</v>
      </c>
      <c r="M75" s="18" t="s">
        <v>14</v>
      </c>
      <c r="N75" s="18" t="s">
        <v>15</v>
      </c>
      <c r="O75" s="18" t="s">
        <v>16</v>
      </c>
      <c r="P75" s="18" t="s">
        <v>17</v>
      </c>
      <c r="Q75" s="18" t="s">
        <v>18</v>
      </c>
      <c r="R75" s="18" t="s">
        <v>19</v>
      </c>
      <c r="U75" s="64"/>
    </row>
    <row r="76" spans="1:21" ht="15.75" thickBot="1" x14ac:dyDescent="0.3">
      <c r="A76" s="42">
        <v>43501</v>
      </c>
      <c r="B76" s="37">
        <v>2800</v>
      </c>
      <c r="C76" s="67">
        <v>1200</v>
      </c>
      <c r="D76" s="67">
        <v>800</v>
      </c>
      <c r="E76" s="67">
        <v>600</v>
      </c>
      <c r="F76" s="67">
        <v>400</v>
      </c>
      <c r="G76" s="67">
        <v>1200</v>
      </c>
      <c r="H76" s="67">
        <v>225</v>
      </c>
      <c r="I76" s="67">
        <v>130</v>
      </c>
      <c r="J76" s="67">
        <v>400</v>
      </c>
      <c r="K76" s="67">
        <v>60</v>
      </c>
      <c r="L76" s="67">
        <v>500</v>
      </c>
      <c r="M76" s="38">
        <v>1200</v>
      </c>
      <c r="N76" s="38">
        <v>1500</v>
      </c>
      <c r="O76" s="38">
        <v>3000</v>
      </c>
      <c r="P76" s="38">
        <v>1500</v>
      </c>
      <c r="Q76" s="38"/>
      <c r="R76" s="12">
        <f>SUM(B76:O76)</f>
        <v>14015</v>
      </c>
    </row>
    <row r="77" spans="1:21" ht="15.75" thickBot="1" x14ac:dyDescent="0.3">
      <c r="A77" s="42">
        <v>43508</v>
      </c>
      <c r="B77" s="40">
        <v>2300</v>
      </c>
      <c r="C77" s="68">
        <v>600</v>
      </c>
      <c r="D77" s="68">
        <v>700</v>
      </c>
      <c r="E77" s="68">
        <v>250</v>
      </c>
      <c r="F77" s="68">
        <v>344</v>
      </c>
      <c r="G77" s="68">
        <v>800</v>
      </c>
      <c r="H77" s="68">
        <v>120</v>
      </c>
      <c r="I77" s="68">
        <v>250</v>
      </c>
      <c r="J77" s="68">
        <v>225</v>
      </c>
      <c r="K77" s="68">
        <v>70</v>
      </c>
      <c r="L77" s="68">
        <v>250</v>
      </c>
      <c r="M77" s="36">
        <v>435</v>
      </c>
      <c r="N77" s="36">
        <v>600</v>
      </c>
      <c r="O77" s="36">
        <v>2300</v>
      </c>
      <c r="P77" s="36">
        <v>700</v>
      </c>
      <c r="Q77" s="41"/>
      <c r="R77" s="12">
        <f t="shared" ref="R77:R79" si="10">SUM(B77:O77)</f>
        <v>9244</v>
      </c>
    </row>
    <row r="78" spans="1:21" ht="15.75" thickBot="1" x14ac:dyDescent="0.3">
      <c r="A78" s="42">
        <v>43515</v>
      </c>
      <c r="B78" s="40">
        <v>5000</v>
      </c>
      <c r="C78" s="68">
        <v>2500</v>
      </c>
      <c r="D78" s="68">
        <v>1000</v>
      </c>
      <c r="E78" s="68">
        <v>550</v>
      </c>
      <c r="F78" s="68">
        <v>400</v>
      </c>
      <c r="G78" s="68">
        <v>600</v>
      </c>
      <c r="H78" s="68">
        <v>240</v>
      </c>
      <c r="I78" s="68">
        <v>600</v>
      </c>
      <c r="J78" s="68">
        <v>500</v>
      </c>
      <c r="K78" s="68">
        <v>60</v>
      </c>
      <c r="L78" s="68">
        <v>600</v>
      </c>
      <c r="M78" s="36">
        <v>550</v>
      </c>
      <c r="N78" s="36">
        <v>800</v>
      </c>
      <c r="O78" s="36">
        <v>3500</v>
      </c>
      <c r="P78" s="36">
        <v>1500</v>
      </c>
      <c r="Q78" s="41"/>
      <c r="R78" s="12">
        <f t="shared" si="10"/>
        <v>16900</v>
      </c>
    </row>
    <row r="79" spans="1:21" ht="15.75" thickBot="1" x14ac:dyDescent="0.3">
      <c r="A79" s="42">
        <v>43522</v>
      </c>
      <c r="B79" s="33">
        <v>2200</v>
      </c>
      <c r="C79" s="66">
        <v>500</v>
      </c>
      <c r="D79" s="66">
        <v>350</v>
      </c>
      <c r="E79" s="66">
        <v>225</v>
      </c>
      <c r="F79" s="66">
        <v>450</v>
      </c>
      <c r="G79" s="66">
        <v>550</v>
      </c>
      <c r="H79" s="66">
        <v>250</v>
      </c>
      <c r="I79" s="66">
        <v>180</v>
      </c>
      <c r="J79" s="66">
        <v>350</v>
      </c>
      <c r="K79" s="66">
        <v>10</v>
      </c>
      <c r="L79" s="66">
        <v>250</v>
      </c>
      <c r="M79" s="34">
        <v>300</v>
      </c>
      <c r="N79" s="34">
        <v>320</v>
      </c>
      <c r="O79" s="34">
        <v>2500</v>
      </c>
      <c r="P79" s="34">
        <v>350</v>
      </c>
      <c r="Q79" s="35"/>
      <c r="R79" s="12">
        <f t="shared" si="10"/>
        <v>8435</v>
      </c>
    </row>
    <row r="80" spans="1:21" ht="15.75" thickBot="1" x14ac:dyDescent="0.3">
      <c r="A80" s="31"/>
      <c r="B80" s="43"/>
      <c r="C80" s="69"/>
      <c r="D80" s="70"/>
      <c r="E80" s="69"/>
      <c r="F80" s="70"/>
      <c r="G80" s="69"/>
      <c r="H80" s="70"/>
      <c r="I80" s="69"/>
      <c r="J80" s="70"/>
      <c r="K80" s="69"/>
      <c r="L80" s="70"/>
      <c r="M80" s="37"/>
      <c r="N80" s="44"/>
      <c r="O80" s="46"/>
      <c r="P80" s="45"/>
      <c r="Q80" s="46"/>
      <c r="R80" s="36"/>
    </row>
    <row r="81" spans="1:18" ht="18.75" x14ac:dyDescent="0.3">
      <c r="A81" s="1"/>
      <c r="B81" s="110">
        <f t="shared" ref="B81:O81" si="11">+SUM(B76:B80)</f>
        <v>12300</v>
      </c>
      <c r="C81" s="110">
        <f t="shared" si="11"/>
        <v>4800</v>
      </c>
      <c r="D81" s="110">
        <f t="shared" si="11"/>
        <v>2850</v>
      </c>
      <c r="E81" s="110">
        <f t="shared" si="11"/>
        <v>1625</v>
      </c>
      <c r="F81" s="110">
        <f t="shared" si="11"/>
        <v>1594</v>
      </c>
      <c r="G81" s="110">
        <f t="shared" si="11"/>
        <v>3150</v>
      </c>
      <c r="H81" s="110">
        <f t="shared" si="11"/>
        <v>835</v>
      </c>
      <c r="I81" s="110">
        <f t="shared" si="11"/>
        <v>1160</v>
      </c>
      <c r="J81" s="110">
        <f t="shared" si="11"/>
        <v>1475</v>
      </c>
      <c r="K81" s="110">
        <f t="shared" si="11"/>
        <v>200</v>
      </c>
      <c r="L81" s="110">
        <f t="shared" si="11"/>
        <v>1600</v>
      </c>
      <c r="M81" s="110">
        <f t="shared" si="11"/>
        <v>2485</v>
      </c>
      <c r="N81" s="110">
        <f t="shared" si="11"/>
        <v>3220</v>
      </c>
      <c r="O81" s="110">
        <f t="shared" si="11"/>
        <v>11300</v>
      </c>
      <c r="P81" s="110">
        <f>+SUM(P76:P80)</f>
        <v>4050</v>
      </c>
      <c r="Q81" s="110"/>
      <c r="R81" s="110">
        <f>SUM(R76:R80)</f>
        <v>48594</v>
      </c>
    </row>
    <row r="82" spans="1:18" x14ac:dyDescent="0.25">
      <c r="A82" s="31"/>
      <c r="B82" s="31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31"/>
      <c r="N82" s="31"/>
      <c r="O82" s="31"/>
      <c r="P82" s="31"/>
      <c r="Q82" s="31"/>
      <c r="R82" s="31"/>
    </row>
    <row r="83" spans="1:18" x14ac:dyDescent="0.25">
      <c r="A83" s="31"/>
      <c r="B83" s="31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31"/>
      <c r="N83" s="31"/>
      <c r="O83" s="31"/>
      <c r="P83" s="31"/>
      <c r="Q83" s="31"/>
      <c r="R83" s="31"/>
    </row>
    <row r="84" spans="1:18" ht="18.75" x14ac:dyDescent="0.25">
      <c r="A84" s="31"/>
      <c r="B84" s="31"/>
      <c r="C84" s="202" t="s">
        <v>32</v>
      </c>
      <c r="D84" s="202"/>
      <c r="E84" s="202" t="s">
        <v>96</v>
      </c>
      <c r="F84" s="202"/>
      <c r="G84" s="65"/>
      <c r="H84" s="202" t="s">
        <v>28</v>
      </c>
      <c r="I84" s="202"/>
      <c r="J84" s="202"/>
      <c r="K84" s="202"/>
      <c r="L84" s="202"/>
      <c r="M84" s="31"/>
      <c r="N84" s="31"/>
      <c r="O84" s="47">
        <v>2019</v>
      </c>
      <c r="P84" s="31"/>
      <c r="Q84" s="31"/>
      <c r="R84" s="31"/>
    </row>
    <row r="85" spans="1:18" ht="15.75" thickBot="1" x14ac:dyDescent="0.3">
      <c r="A85" s="31"/>
      <c r="B85" s="31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31"/>
      <c r="N85" s="31"/>
      <c r="O85" s="31"/>
      <c r="P85" s="31"/>
      <c r="Q85" s="31"/>
      <c r="R85" s="31"/>
    </row>
    <row r="86" spans="1:18" ht="15.75" thickBot="1" x14ac:dyDescent="0.3">
      <c r="A86" s="31"/>
      <c r="B86" s="17" t="s">
        <v>3</v>
      </c>
      <c r="C86" s="18" t="s">
        <v>4</v>
      </c>
      <c r="D86" s="18" t="s">
        <v>5</v>
      </c>
      <c r="E86" s="18" t="s">
        <v>6</v>
      </c>
      <c r="F86" s="18" t="s">
        <v>7</v>
      </c>
      <c r="G86" s="18" t="s">
        <v>8</v>
      </c>
      <c r="H86" s="18" t="s">
        <v>9</v>
      </c>
      <c r="I86" s="18" t="s">
        <v>10</v>
      </c>
      <c r="J86" s="18" t="s">
        <v>11</v>
      </c>
      <c r="K86" s="18" t="s">
        <v>12</v>
      </c>
      <c r="L86" s="18" t="s">
        <v>13</v>
      </c>
      <c r="M86" s="18" t="s">
        <v>14</v>
      </c>
      <c r="N86" s="18" t="s">
        <v>15</v>
      </c>
      <c r="O86" s="18" t="s">
        <v>16</v>
      </c>
      <c r="P86" s="18" t="s">
        <v>17</v>
      </c>
      <c r="Q86" s="18" t="s">
        <v>18</v>
      </c>
      <c r="R86" s="18" t="s">
        <v>19</v>
      </c>
    </row>
    <row r="87" spans="1:18" ht="15.75" thickBot="1" x14ac:dyDescent="0.3">
      <c r="A87" s="42">
        <v>43504</v>
      </c>
      <c r="B87" s="37">
        <v>600</v>
      </c>
      <c r="C87" s="67">
        <v>360</v>
      </c>
      <c r="D87" s="67">
        <v>200</v>
      </c>
      <c r="E87" s="67">
        <v>230</v>
      </c>
      <c r="F87" s="67">
        <v>60</v>
      </c>
      <c r="G87" s="67">
        <v>300</v>
      </c>
      <c r="H87" s="67">
        <v>80</v>
      </c>
      <c r="I87" s="67">
        <v>40</v>
      </c>
      <c r="J87" s="67">
        <v>180</v>
      </c>
      <c r="K87" s="67"/>
      <c r="L87" s="67">
        <v>220</v>
      </c>
      <c r="M87" s="38">
        <v>255</v>
      </c>
      <c r="N87" s="38">
        <v>267</v>
      </c>
      <c r="O87" s="38">
        <v>800</v>
      </c>
      <c r="P87" s="38">
        <v>500</v>
      </c>
      <c r="Q87" s="38"/>
      <c r="R87" s="12">
        <f>SUM(B87:O87)</f>
        <v>3592</v>
      </c>
    </row>
    <row r="88" spans="1:18" ht="15.75" thickBot="1" x14ac:dyDescent="0.3">
      <c r="A88" s="42">
        <v>43518</v>
      </c>
      <c r="B88" s="40">
        <v>500</v>
      </c>
      <c r="C88" s="68">
        <v>275</v>
      </c>
      <c r="D88" s="68">
        <v>100</v>
      </c>
      <c r="E88" s="68">
        <v>270</v>
      </c>
      <c r="F88" s="68">
        <v>20</v>
      </c>
      <c r="G88" s="68">
        <v>223</v>
      </c>
      <c r="H88" s="68">
        <v>120</v>
      </c>
      <c r="I88" s="68">
        <v>60</v>
      </c>
      <c r="J88" s="68">
        <v>100</v>
      </c>
      <c r="K88" s="68"/>
      <c r="L88" s="68">
        <v>40</v>
      </c>
      <c r="M88" s="36">
        <v>180</v>
      </c>
      <c r="N88" s="36">
        <v>190</v>
      </c>
      <c r="O88" s="36">
        <v>1200</v>
      </c>
      <c r="P88" s="36">
        <v>400</v>
      </c>
      <c r="Q88" s="41"/>
      <c r="R88" s="12">
        <f>SUM(B88:O88)</f>
        <v>3278</v>
      </c>
    </row>
    <row r="89" spans="1:18" ht="18.75" x14ac:dyDescent="0.3">
      <c r="A89" s="1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>
        <f>+SUM(P87:P88)</f>
        <v>900</v>
      </c>
      <c r="Q89" s="110"/>
      <c r="R89" s="110">
        <f>SUM(R87:R88)</f>
        <v>6870</v>
      </c>
    </row>
    <row r="90" spans="1:18" x14ac:dyDescent="0.25">
      <c r="A90" s="31"/>
      <c r="B90" s="48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48"/>
      <c r="N90" s="48"/>
      <c r="O90" s="48"/>
      <c r="P90" s="48"/>
      <c r="Q90" s="48"/>
      <c r="R90" s="48"/>
    </row>
    <row r="91" spans="1:18" x14ac:dyDescent="0.25">
      <c r="A91" s="31"/>
      <c r="B91" s="31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31"/>
      <c r="N91" s="31"/>
      <c r="O91" s="31"/>
      <c r="P91" s="31"/>
      <c r="Q91" s="31"/>
      <c r="R91" s="31"/>
    </row>
    <row r="92" spans="1:18" ht="18.75" x14ac:dyDescent="0.25">
      <c r="A92" s="31"/>
      <c r="B92" s="31"/>
      <c r="C92" s="202" t="s">
        <v>33</v>
      </c>
      <c r="D92" s="202"/>
      <c r="E92" s="202"/>
      <c r="F92" s="202"/>
      <c r="G92" s="65"/>
      <c r="H92" s="202" t="s">
        <v>28</v>
      </c>
      <c r="I92" s="202"/>
      <c r="J92" s="202"/>
      <c r="K92" s="202"/>
      <c r="L92" s="202"/>
      <c r="M92" s="31"/>
      <c r="N92" s="49">
        <v>2019</v>
      </c>
      <c r="O92" s="31"/>
      <c r="P92" s="31"/>
      <c r="Q92" s="31"/>
      <c r="R92" s="31"/>
    </row>
    <row r="93" spans="1:18" ht="15.75" thickBot="1" x14ac:dyDescent="0.3">
      <c r="A93" s="31"/>
      <c r="B93" s="31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31"/>
      <c r="N93" s="31"/>
      <c r="O93" s="31"/>
      <c r="P93" s="31"/>
      <c r="Q93" s="31"/>
      <c r="R93" s="31"/>
    </row>
    <row r="94" spans="1:18" ht="15.75" thickBot="1" x14ac:dyDescent="0.3">
      <c r="A94" s="31"/>
      <c r="B94" s="17" t="s">
        <v>3</v>
      </c>
      <c r="C94" s="18" t="s">
        <v>4</v>
      </c>
      <c r="D94" s="18" t="s">
        <v>5</v>
      </c>
      <c r="E94" s="18" t="s">
        <v>6</v>
      </c>
      <c r="F94" s="18" t="s">
        <v>7</v>
      </c>
      <c r="G94" s="18" t="s">
        <v>8</v>
      </c>
      <c r="H94" s="18" t="s">
        <v>9</v>
      </c>
      <c r="I94" s="18" t="s">
        <v>10</v>
      </c>
      <c r="J94" s="18" t="s">
        <v>11</v>
      </c>
      <c r="K94" s="18" t="s">
        <v>12</v>
      </c>
      <c r="L94" s="18" t="s">
        <v>13</v>
      </c>
      <c r="M94" s="18" t="s">
        <v>14</v>
      </c>
      <c r="N94" s="18" t="s">
        <v>15</v>
      </c>
      <c r="O94" s="18" t="s">
        <v>16</v>
      </c>
      <c r="P94" s="18" t="s">
        <v>17</v>
      </c>
      <c r="Q94" s="18" t="s">
        <v>18</v>
      </c>
      <c r="R94" s="18" t="s">
        <v>19</v>
      </c>
    </row>
    <row r="95" spans="1:18" ht="15.75" thickBot="1" x14ac:dyDescent="0.3">
      <c r="A95" s="42">
        <v>43504</v>
      </c>
      <c r="B95" s="37">
        <v>600</v>
      </c>
      <c r="C95" s="67">
        <v>180</v>
      </c>
      <c r="D95" s="67">
        <v>50</v>
      </c>
      <c r="E95" s="67">
        <v>40</v>
      </c>
      <c r="F95" s="67">
        <v>20</v>
      </c>
      <c r="G95" s="67">
        <v>160</v>
      </c>
      <c r="H95" s="67">
        <v>55</v>
      </c>
      <c r="I95" s="67">
        <v>150</v>
      </c>
      <c r="J95" s="67">
        <v>180</v>
      </c>
      <c r="K95" s="67">
        <v>30</v>
      </c>
      <c r="L95" s="67">
        <v>50</v>
      </c>
      <c r="M95" s="38">
        <v>150</v>
      </c>
      <c r="N95" s="38">
        <v>130</v>
      </c>
      <c r="O95" s="38">
        <v>350</v>
      </c>
      <c r="P95" s="38">
        <v>250</v>
      </c>
      <c r="Q95" s="38"/>
      <c r="R95" s="12">
        <f>SUM(B95:O95)</f>
        <v>2145</v>
      </c>
    </row>
    <row r="96" spans="1:18" ht="15.75" thickBot="1" x14ac:dyDescent="0.3">
      <c r="A96" s="42">
        <v>43518</v>
      </c>
      <c r="B96" s="40">
        <v>500</v>
      </c>
      <c r="C96" s="68">
        <v>100</v>
      </c>
      <c r="D96" s="68">
        <v>60</v>
      </c>
      <c r="E96" s="68">
        <v>30</v>
      </c>
      <c r="F96" s="68">
        <v>25</v>
      </c>
      <c r="G96" s="68">
        <v>230</v>
      </c>
      <c r="H96" s="68">
        <v>40</v>
      </c>
      <c r="I96" s="68">
        <v>245</v>
      </c>
      <c r="J96" s="68">
        <v>160</v>
      </c>
      <c r="K96" s="68">
        <v>30</v>
      </c>
      <c r="L96" s="68">
        <v>60</v>
      </c>
      <c r="M96" s="36">
        <v>100</v>
      </c>
      <c r="N96" s="36">
        <v>80</v>
      </c>
      <c r="O96" s="36">
        <v>450</v>
      </c>
      <c r="P96" s="36">
        <v>300</v>
      </c>
      <c r="Q96" s="41"/>
      <c r="R96" s="12">
        <f>SUM(B96:O96)</f>
        <v>2110</v>
      </c>
    </row>
    <row r="97" spans="1:18" ht="18.75" x14ac:dyDescent="0.3">
      <c r="A97" s="1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>
        <f>+SUM(P95:P96)</f>
        <v>550</v>
      </c>
      <c r="Q97" s="110"/>
      <c r="R97" s="110">
        <f>SUM(R95:R96)</f>
        <v>4255</v>
      </c>
    </row>
    <row r="98" spans="1:18" x14ac:dyDescent="0.25">
      <c r="A98" s="31"/>
      <c r="B98" s="31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31"/>
      <c r="N98" s="31"/>
      <c r="O98" s="31"/>
      <c r="P98" s="31"/>
      <c r="Q98" s="31"/>
      <c r="R98" s="31"/>
    </row>
    <row r="99" spans="1:18" x14ac:dyDescent="0.25">
      <c r="A99" s="31"/>
      <c r="B99" s="31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31"/>
      <c r="N99" s="31"/>
      <c r="O99" s="31"/>
      <c r="P99" s="31"/>
      <c r="Q99" s="31"/>
      <c r="R99" s="31"/>
    </row>
    <row r="100" spans="1:18" x14ac:dyDescent="0.25">
      <c r="A100" s="31"/>
      <c r="B100" s="31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31"/>
      <c r="N100" s="31"/>
      <c r="O100" s="31"/>
      <c r="P100" s="31"/>
      <c r="Q100" s="31"/>
      <c r="R100" s="31"/>
    </row>
    <row r="101" spans="1:18" ht="18.75" x14ac:dyDescent="0.25">
      <c r="A101" s="31"/>
      <c r="B101" s="31"/>
      <c r="C101" s="202" t="s">
        <v>34</v>
      </c>
      <c r="D101" s="202"/>
      <c r="E101" s="202"/>
      <c r="F101" s="202"/>
      <c r="G101" s="65"/>
      <c r="H101" s="202" t="s">
        <v>28</v>
      </c>
      <c r="I101" s="202"/>
      <c r="J101" s="202"/>
      <c r="K101" s="202"/>
      <c r="L101" s="202"/>
      <c r="M101" s="31"/>
      <c r="N101" s="49">
        <v>2019</v>
      </c>
      <c r="O101" s="31"/>
      <c r="P101" s="31"/>
      <c r="Q101" s="31"/>
      <c r="R101" s="31"/>
    </row>
    <row r="102" spans="1:18" ht="15.75" thickBot="1" x14ac:dyDescent="0.3">
      <c r="A102" s="31"/>
      <c r="B102" s="31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31"/>
      <c r="N102" s="31"/>
      <c r="O102" s="31"/>
      <c r="P102" s="31"/>
      <c r="Q102" s="31"/>
      <c r="R102" s="31"/>
    </row>
    <row r="103" spans="1:18" ht="15.75" thickBot="1" x14ac:dyDescent="0.3">
      <c r="A103" s="31"/>
      <c r="B103" s="17" t="s">
        <v>3</v>
      </c>
      <c r="C103" s="18" t="s">
        <v>4</v>
      </c>
      <c r="D103" s="18" t="s">
        <v>5</v>
      </c>
      <c r="E103" s="18" t="s">
        <v>6</v>
      </c>
      <c r="F103" s="18" t="s">
        <v>7</v>
      </c>
      <c r="G103" s="18" t="s">
        <v>8</v>
      </c>
      <c r="H103" s="18" t="s">
        <v>9</v>
      </c>
      <c r="I103" s="18" t="s">
        <v>10</v>
      </c>
      <c r="J103" s="18" t="s">
        <v>11</v>
      </c>
      <c r="K103" s="18" t="s">
        <v>12</v>
      </c>
      <c r="L103" s="18" t="s">
        <v>13</v>
      </c>
      <c r="M103" s="18" t="s">
        <v>14</v>
      </c>
      <c r="N103" s="18" t="s">
        <v>15</v>
      </c>
      <c r="O103" s="18" t="s">
        <v>16</v>
      </c>
      <c r="P103" s="18" t="s">
        <v>17</v>
      </c>
      <c r="Q103" s="18" t="s">
        <v>18</v>
      </c>
      <c r="R103" s="18" t="s">
        <v>19</v>
      </c>
    </row>
    <row r="104" spans="1:18" ht="15.75" thickBot="1" x14ac:dyDescent="0.3">
      <c r="A104" s="42">
        <v>43500</v>
      </c>
      <c r="B104" s="37">
        <v>300</v>
      </c>
      <c r="C104" s="67">
        <v>80</v>
      </c>
      <c r="D104" s="67">
        <v>70</v>
      </c>
      <c r="E104" s="67">
        <v>70</v>
      </c>
      <c r="F104" s="67">
        <v>50</v>
      </c>
      <c r="G104" s="67">
        <v>100</v>
      </c>
      <c r="H104" s="67">
        <v>20</v>
      </c>
      <c r="I104" s="67">
        <v>100</v>
      </c>
      <c r="J104" s="67">
        <v>170</v>
      </c>
      <c r="K104" s="67">
        <v>10</v>
      </c>
      <c r="L104" s="67">
        <v>80</v>
      </c>
      <c r="M104" s="38">
        <v>120</v>
      </c>
      <c r="N104" s="38">
        <v>200</v>
      </c>
      <c r="O104" s="38">
        <v>600</v>
      </c>
      <c r="P104" s="38">
        <v>300</v>
      </c>
      <c r="Q104" s="38"/>
      <c r="R104" s="12">
        <f>SUM(B104:O104)</f>
        <v>1970</v>
      </c>
    </row>
    <row r="105" spans="1:18" ht="15.75" thickBot="1" x14ac:dyDescent="0.3">
      <c r="A105" s="42">
        <v>43514</v>
      </c>
      <c r="B105" s="40">
        <v>350</v>
      </c>
      <c r="C105" s="68">
        <v>50</v>
      </c>
      <c r="D105" s="68">
        <v>35</v>
      </c>
      <c r="E105" s="68">
        <v>45</v>
      </c>
      <c r="F105" s="68">
        <v>30</v>
      </c>
      <c r="G105" s="68">
        <v>60</v>
      </c>
      <c r="H105" s="68">
        <v>35</v>
      </c>
      <c r="I105" s="68">
        <v>80</v>
      </c>
      <c r="J105" s="68">
        <v>50</v>
      </c>
      <c r="K105" s="68">
        <v>20</v>
      </c>
      <c r="L105" s="68">
        <v>50</v>
      </c>
      <c r="M105" s="36">
        <v>80</v>
      </c>
      <c r="N105" s="36">
        <v>98</v>
      </c>
      <c r="O105" s="36">
        <v>400</v>
      </c>
      <c r="P105" s="36">
        <v>200</v>
      </c>
      <c r="Q105" s="41"/>
      <c r="R105" s="12">
        <f>SUM(B105:O105)</f>
        <v>1383</v>
      </c>
    </row>
    <row r="106" spans="1:18" ht="18.75" x14ac:dyDescent="0.3">
      <c r="A106" s="1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>
        <f>+SUM(P104:P105)</f>
        <v>500</v>
      </c>
      <c r="Q106" s="110"/>
      <c r="R106" s="110">
        <f>SUM(R104:R105)</f>
        <v>3353</v>
      </c>
    </row>
    <row r="107" spans="1:18" x14ac:dyDescent="0.25">
      <c r="A107" s="31"/>
      <c r="B107" s="31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31"/>
      <c r="N107" s="31"/>
      <c r="O107" s="31"/>
      <c r="P107" s="31"/>
      <c r="Q107" s="31"/>
      <c r="R107" s="31"/>
    </row>
    <row r="108" spans="1:18" x14ac:dyDescent="0.25">
      <c r="A108" s="31"/>
      <c r="B108" s="31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31"/>
      <c r="N108" s="31"/>
      <c r="O108" s="31"/>
      <c r="P108" s="31"/>
      <c r="Q108" s="31"/>
      <c r="R108" s="31"/>
    </row>
    <row r="109" spans="1:18" x14ac:dyDescent="0.25">
      <c r="A109" s="31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3"/>
      <c r="N109" s="109" t="s">
        <v>77</v>
      </c>
      <c r="O109" s="109">
        <f>+SUM(P81,P89,P97,P106)</f>
        <v>6000</v>
      </c>
      <c r="P109" s="73"/>
      <c r="Q109" s="32" t="s">
        <v>19</v>
      </c>
      <c r="R109" s="32">
        <f>+R106+R97+R89+R70+R81</f>
        <v>85418</v>
      </c>
    </row>
    <row r="110" spans="1:18" x14ac:dyDescent="0.25">
      <c r="A110" s="31"/>
      <c r="B110" s="31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31"/>
      <c r="N110" s="31"/>
      <c r="O110" s="31"/>
      <c r="P110" s="31"/>
      <c r="Q110" s="31"/>
      <c r="R110" s="31"/>
    </row>
    <row r="111" spans="1:18" x14ac:dyDescent="0.25">
      <c r="A111" s="50"/>
      <c r="B111" s="50"/>
      <c r="C111" s="72"/>
      <c r="D111" s="72"/>
      <c r="E111" s="72"/>
      <c r="F111" s="72"/>
      <c r="G111" s="215" t="s">
        <v>35</v>
      </c>
      <c r="H111" s="215"/>
      <c r="I111" s="72"/>
      <c r="J111" s="72"/>
      <c r="K111" s="215" t="s">
        <v>35</v>
      </c>
      <c r="L111" s="215"/>
      <c r="M111" s="50"/>
      <c r="N111" s="50"/>
      <c r="O111" s="50"/>
      <c r="P111" s="50"/>
      <c r="Q111" s="215" t="s">
        <v>35</v>
      </c>
      <c r="R111" s="215"/>
    </row>
    <row r="112" spans="1:18" x14ac:dyDescent="0.25">
      <c r="A112" s="31"/>
      <c r="B112" s="31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31"/>
      <c r="N112" s="31"/>
      <c r="O112" s="31"/>
      <c r="P112" s="31"/>
      <c r="Q112" s="31"/>
      <c r="R112" s="31"/>
    </row>
    <row r="113" spans="1:18" x14ac:dyDescent="0.25">
      <c r="A113" s="31"/>
      <c r="B113" s="31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31"/>
      <c r="N113" s="31"/>
      <c r="O113" s="31"/>
      <c r="P113" s="31"/>
      <c r="Q113" s="31"/>
      <c r="R113" s="31"/>
    </row>
    <row r="114" spans="1:18" x14ac:dyDescent="0.25">
      <c r="A114" s="31"/>
      <c r="B114" s="31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31"/>
      <c r="N114" s="31"/>
      <c r="O114" s="31"/>
      <c r="P114" s="31"/>
      <c r="Q114" s="31"/>
      <c r="R114" s="31"/>
    </row>
    <row r="115" spans="1:18" x14ac:dyDescent="0.25">
      <c r="A115" s="31"/>
      <c r="B115" s="31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31"/>
      <c r="N115" s="31"/>
      <c r="O115" s="31"/>
      <c r="P115" s="31"/>
      <c r="Q115" s="31"/>
      <c r="R115" s="31"/>
    </row>
    <row r="116" spans="1:18" ht="18.75" x14ac:dyDescent="0.25">
      <c r="A116" s="31"/>
      <c r="B116" s="31"/>
      <c r="C116" s="216" t="s">
        <v>35</v>
      </c>
      <c r="D116" s="216"/>
      <c r="E116" s="216" t="s">
        <v>1</v>
      </c>
      <c r="F116" s="216"/>
      <c r="G116" s="65"/>
      <c r="H116" s="216" t="s">
        <v>2</v>
      </c>
      <c r="I116" s="216"/>
      <c r="J116" s="216"/>
      <c r="K116" s="65"/>
      <c r="L116" s="65"/>
      <c r="M116" s="31"/>
      <c r="N116" s="31"/>
      <c r="O116" s="31"/>
      <c r="P116" s="31"/>
      <c r="Q116" s="31"/>
      <c r="R116" s="31"/>
    </row>
    <row r="117" spans="1:18" ht="15.75" thickBot="1" x14ac:dyDescent="0.3">
      <c r="A117" s="31"/>
      <c r="B117" s="31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31"/>
      <c r="N117" s="31"/>
      <c r="O117" s="31"/>
      <c r="P117" s="31"/>
      <c r="Q117" s="31"/>
      <c r="R117" s="31"/>
    </row>
    <row r="118" spans="1:18" ht="15.75" thickBot="1" x14ac:dyDescent="0.3">
      <c r="A118" s="31"/>
      <c r="B118" s="5" t="s">
        <v>3</v>
      </c>
      <c r="C118" s="6" t="s">
        <v>4</v>
      </c>
      <c r="D118" s="6" t="s">
        <v>5</v>
      </c>
      <c r="E118" s="6" t="s">
        <v>6</v>
      </c>
      <c r="F118" s="6" t="s">
        <v>7</v>
      </c>
      <c r="G118" s="6" t="s">
        <v>8</v>
      </c>
      <c r="H118" s="6" t="s">
        <v>9</v>
      </c>
      <c r="I118" s="6" t="s">
        <v>10</v>
      </c>
      <c r="J118" s="6" t="s">
        <v>11</v>
      </c>
      <c r="K118" s="6" t="s">
        <v>12</v>
      </c>
      <c r="L118" s="6" t="s">
        <v>13</v>
      </c>
      <c r="M118" s="6" t="s">
        <v>14</v>
      </c>
      <c r="N118" s="6" t="s">
        <v>15</v>
      </c>
      <c r="O118" s="6" t="s">
        <v>16</v>
      </c>
      <c r="P118" s="6" t="s">
        <v>17</v>
      </c>
      <c r="Q118" s="6" t="s">
        <v>18</v>
      </c>
      <c r="R118" s="6" t="s">
        <v>19</v>
      </c>
    </row>
    <row r="119" spans="1:18" ht="15.75" thickBot="1" x14ac:dyDescent="0.3">
      <c r="A119" s="32" t="s">
        <v>20</v>
      </c>
      <c r="B119" s="33">
        <v>426</v>
      </c>
      <c r="C119" s="66">
        <v>190</v>
      </c>
      <c r="D119" s="66">
        <v>56</v>
      </c>
      <c r="E119" s="66">
        <v>100</v>
      </c>
      <c r="F119" s="66">
        <v>150</v>
      </c>
      <c r="G119" s="66">
        <v>50</v>
      </c>
      <c r="H119" s="66">
        <v>11</v>
      </c>
      <c r="I119" s="66">
        <v>85</v>
      </c>
      <c r="J119" s="66">
        <v>45</v>
      </c>
      <c r="K119" s="66"/>
      <c r="L119" s="66">
        <v>45</v>
      </c>
      <c r="M119" s="34">
        <v>85</v>
      </c>
      <c r="N119" s="34">
        <v>140</v>
      </c>
      <c r="O119" s="34">
        <v>600</v>
      </c>
      <c r="P119" s="34">
        <v>200</v>
      </c>
      <c r="Q119" s="35"/>
      <c r="R119" s="12">
        <f>SUM(B119:O119)</f>
        <v>1983</v>
      </c>
    </row>
    <row r="120" spans="1:18" ht="15.75" thickBot="1" x14ac:dyDescent="0.3">
      <c r="A120" s="32" t="s">
        <v>21</v>
      </c>
      <c r="B120" s="37">
        <v>250</v>
      </c>
      <c r="C120" s="67">
        <v>150</v>
      </c>
      <c r="D120" s="67">
        <v>130</v>
      </c>
      <c r="E120" s="67">
        <v>180</v>
      </c>
      <c r="F120" s="67">
        <v>5</v>
      </c>
      <c r="G120" s="67">
        <v>260</v>
      </c>
      <c r="H120" s="67">
        <v>155</v>
      </c>
      <c r="I120" s="67">
        <v>160</v>
      </c>
      <c r="J120" s="67">
        <v>210</v>
      </c>
      <c r="K120" s="67">
        <v>75</v>
      </c>
      <c r="L120" s="67">
        <v>150</v>
      </c>
      <c r="M120" s="38">
        <v>115</v>
      </c>
      <c r="N120" s="38">
        <v>185</v>
      </c>
      <c r="O120" s="38">
        <v>600</v>
      </c>
      <c r="P120" s="38">
        <v>130</v>
      </c>
      <c r="Q120" s="39"/>
      <c r="R120" s="12">
        <f t="shared" ref="R120:R126" si="12">SUM(B120:O120)</f>
        <v>2625</v>
      </c>
    </row>
    <row r="121" spans="1:18" ht="15.75" thickBot="1" x14ac:dyDescent="0.3">
      <c r="A121" s="32" t="s">
        <v>22</v>
      </c>
      <c r="B121" s="33">
        <v>230</v>
      </c>
      <c r="C121" s="66">
        <v>180</v>
      </c>
      <c r="D121" s="66">
        <v>50</v>
      </c>
      <c r="E121" s="66">
        <v>90</v>
      </c>
      <c r="F121" s="66">
        <v>40</v>
      </c>
      <c r="G121" s="66">
        <v>20</v>
      </c>
      <c r="H121" s="66">
        <v>8</v>
      </c>
      <c r="I121" s="66">
        <v>70</v>
      </c>
      <c r="J121" s="66">
        <v>130</v>
      </c>
      <c r="K121" s="66">
        <v>30</v>
      </c>
      <c r="L121" s="66">
        <v>140</v>
      </c>
      <c r="M121" s="34">
        <v>130</v>
      </c>
      <c r="N121" s="34">
        <v>110</v>
      </c>
      <c r="O121" s="34">
        <v>150</v>
      </c>
      <c r="P121" s="34">
        <v>120</v>
      </c>
      <c r="Q121" s="35"/>
      <c r="R121" s="12">
        <f t="shared" si="12"/>
        <v>1378</v>
      </c>
    </row>
    <row r="122" spans="1:18" ht="15.75" thickBot="1" x14ac:dyDescent="0.3">
      <c r="A122" s="32" t="s">
        <v>23</v>
      </c>
      <c r="B122" s="37">
        <v>412</v>
      </c>
      <c r="C122" s="67">
        <v>124</v>
      </c>
      <c r="D122" s="67">
        <v>22</v>
      </c>
      <c r="E122" s="67">
        <v>75</v>
      </c>
      <c r="F122" s="67">
        <v>14</v>
      </c>
      <c r="G122" s="67">
        <v>87</v>
      </c>
      <c r="H122" s="67">
        <v>22</v>
      </c>
      <c r="I122" s="67">
        <v>80</v>
      </c>
      <c r="J122" s="67">
        <v>70</v>
      </c>
      <c r="K122" s="67">
        <v>8</v>
      </c>
      <c r="L122" s="67">
        <v>40</v>
      </c>
      <c r="M122" s="38">
        <v>160</v>
      </c>
      <c r="N122" s="38">
        <v>140</v>
      </c>
      <c r="O122" s="38">
        <v>290</v>
      </c>
      <c r="P122" s="38">
        <v>300</v>
      </c>
      <c r="Q122" s="39"/>
      <c r="R122" s="12">
        <f t="shared" si="12"/>
        <v>1544</v>
      </c>
    </row>
    <row r="123" spans="1:18" ht="15.75" thickBot="1" x14ac:dyDescent="0.3">
      <c r="A123" s="32" t="s">
        <v>24</v>
      </c>
      <c r="B123" s="33">
        <v>315</v>
      </c>
      <c r="C123" s="66">
        <v>70</v>
      </c>
      <c r="D123" s="66">
        <v>15</v>
      </c>
      <c r="E123" s="66">
        <v>7</v>
      </c>
      <c r="F123" s="66">
        <v>30</v>
      </c>
      <c r="G123" s="66">
        <v>35</v>
      </c>
      <c r="H123" s="66">
        <v>18</v>
      </c>
      <c r="I123" s="66">
        <v>35</v>
      </c>
      <c r="J123" s="66">
        <v>10</v>
      </c>
      <c r="K123" s="66">
        <v>15</v>
      </c>
      <c r="L123" s="66">
        <v>17</v>
      </c>
      <c r="M123" s="34">
        <v>75</v>
      </c>
      <c r="N123" s="34">
        <v>45</v>
      </c>
      <c r="O123" s="34">
        <v>70</v>
      </c>
      <c r="P123" s="34">
        <v>200</v>
      </c>
      <c r="Q123" s="35"/>
      <c r="R123" s="12">
        <f t="shared" si="12"/>
        <v>757</v>
      </c>
    </row>
    <row r="124" spans="1:18" ht="15.75" thickBot="1" x14ac:dyDescent="0.3">
      <c r="A124" s="32" t="s">
        <v>25</v>
      </c>
      <c r="B124" s="37">
        <v>350</v>
      </c>
      <c r="C124" s="67">
        <v>215</v>
      </c>
      <c r="D124" s="67">
        <v>25</v>
      </c>
      <c r="E124" s="67">
        <v>15</v>
      </c>
      <c r="F124" s="67">
        <v>5</v>
      </c>
      <c r="G124" s="67">
        <v>50</v>
      </c>
      <c r="H124" s="67">
        <v>20</v>
      </c>
      <c r="I124" s="67"/>
      <c r="J124" s="67">
        <v>40</v>
      </c>
      <c r="K124" s="67"/>
      <c r="L124" s="67">
        <v>15</v>
      </c>
      <c r="M124" s="38">
        <v>130</v>
      </c>
      <c r="N124" s="38">
        <v>230</v>
      </c>
      <c r="O124" s="38">
        <v>900</v>
      </c>
      <c r="P124" s="38">
        <v>400</v>
      </c>
      <c r="Q124" s="39"/>
      <c r="R124" s="12">
        <f t="shared" si="12"/>
        <v>1995</v>
      </c>
    </row>
    <row r="125" spans="1:18" ht="15.75" thickBot="1" x14ac:dyDescent="0.3">
      <c r="A125" s="32" t="s">
        <v>26</v>
      </c>
      <c r="B125" s="40">
        <v>475</v>
      </c>
      <c r="C125" s="68">
        <v>80</v>
      </c>
      <c r="D125" s="68"/>
      <c r="E125" s="68">
        <v>25</v>
      </c>
      <c r="F125" s="68">
        <v>40</v>
      </c>
      <c r="G125" s="68">
        <v>0</v>
      </c>
      <c r="H125" s="68">
        <v>5</v>
      </c>
      <c r="I125" s="68">
        <v>15</v>
      </c>
      <c r="J125" s="68"/>
      <c r="K125" s="68">
        <v>10</v>
      </c>
      <c r="L125" s="68">
        <v>90</v>
      </c>
      <c r="M125" s="36">
        <v>80</v>
      </c>
      <c r="N125" s="36">
        <v>125</v>
      </c>
      <c r="O125" s="36">
        <v>30</v>
      </c>
      <c r="P125" s="36">
        <v>20</v>
      </c>
      <c r="Q125" s="41"/>
      <c r="R125" s="12">
        <f t="shared" si="12"/>
        <v>975</v>
      </c>
    </row>
    <row r="126" spans="1:18" ht="15.75" thickBot="1" x14ac:dyDescent="0.3">
      <c r="A126" s="32" t="s">
        <v>27</v>
      </c>
      <c r="B126" s="40">
        <v>870</v>
      </c>
      <c r="C126" s="68">
        <v>460</v>
      </c>
      <c r="D126" s="68">
        <v>390</v>
      </c>
      <c r="E126" s="68">
        <v>570</v>
      </c>
      <c r="F126" s="68">
        <v>280</v>
      </c>
      <c r="G126" s="68">
        <v>280</v>
      </c>
      <c r="H126" s="68">
        <v>150</v>
      </c>
      <c r="I126" s="68">
        <v>175</v>
      </c>
      <c r="J126" s="68">
        <v>55</v>
      </c>
      <c r="K126" s="68">
        <v>25</v>
      </c>
      <c r="L126" s="68">
        <v>80</v>
      </c>
      <c r="M126" s="36">
        <v>370</v>
      </c>
      <c r="N126" s="36">
        <v>360</v>
      </c>
      <c r="O126" s="36">
        <v>1500</v>
      </c>
      <c r="P126" s="36">
        <v>400</v>
      </c>
      <c r="Q126" s="41"/>
      <c r="R126" s="12">
        <f t="shared" si="12"/>
        <v>5565</v>
      </c>
    </row>
    <row r="127" spans="1:18" ht="18.75" x14ac:dyDescent="0.3">
      <c r="A127" s="1"/>
      <c r="B127" s="110">
        <v>3328</v>
      </c>
      <c r="C127" s="110">
        <v>1469</v>
      </c>
      <c r="D127" s="110">
        <v>688</v>
      </c>
      <c r="E127" s="110">
        <v>1062</v>
      </c>
      <c r="F127" s="110">
        <v>564</v>
      </c>
      <c r="G127" s="110">
        <v>782</v>
      </c>
      <c r="H127" s="110">
        <v>389</v>
      </c>
      <c r="I127" s="110">
        <v>620</v>
      </c>
      <c r="J127" s="110">
        <v>560</v>
      </c>
      <c r="K127" s="110">
        <v>163</v>
      </c>
      <c r="L127" s="110">
        <v>577</v>
      </c>
      <c r="M127" s="110">
        <v>1145</v>
      </c>
      <c r="N127" s="110">
        <v>1335</v>
      </c>
      <c r="O127" s="110">
        <v>4140</v>
      </c>
      <c r="P127" s="110">
        <f>+SUM(P119:P126)</f>
        <v>1770</v>
      </c>
      <c r="Q127" s="110"/>
      <c r="R127" s="110">
        <f>SUM(R119:R126)</f>
        <v>16822</v>
      </c>
    </row>
    <row r="128" spans="1:18" x14ac:dyDescent="0.25">
      <c r="A128" s="31"/>
      <c r="B128" s="31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31"/>
      <c r="N128" s="31"/>
      <c r="O128" s="31"/>
      <c r="P128" s="31"/>
      <c r="Q128" s="31"/>
      <c r="R128" s="31"/>
    </row>
    <row r="129" spans="1:18" x14ac:dyDescent="0.25">
      <c r="A129" s="31"/>
      <c r="B129" s="31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31"/>
      <c r="N129" s="31"/>
      <c r="O129" s="31"/>
      <c r="P129" s="31"/>
      <c r="Q129" s="31"/>
      <c r="R129" s="31"/>
    </row>
    <row r="130" spans="1:18" ht="18.75" x14ac:dyDescent="0.25">
      <c r="A130" s="31"/>
      <c r="B130" s="31"/>
      <c r="C130" s="202" t="s">
        <v>35</v>
      </c>
      <c r="D130" s="202"/>
      <c r="E130" s="202" t="s">
        <v>1</v>
      </c>
      <c r="F130" s="202"/>
      <c r="G130" s="65"/>
      <c r="H130" s="202" t="s">
        <v>28</v>
      </c>
      <c r="I130" s="202"/>
      <c r="J130" s="202"/>
      <c r="K130" s="202"/>
      <c r="L130" s="202"/>
      <c r="M130" s="31"/>
      <c r="N130" s="31"/>
      <c r="O130" s="31"/>
      <c r="P130" s="31"/>
      <c r="Q130" s="31"/>
      <c r="R130" s="31"/>
    </row>
    <row r="131" spans="1:18" ht="15.75" thickBot="1" x14ac:dyDescent="0.3">
      <c r="A131" s="31"/>
      <c r="B131" s="31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31"/>
      <c r="N131" s="31"/>
      <c r="O131" s="31"/>
      <c r="P131" s="31"/>
      <c r="Q131" s="31"/>
      <c r="R131" s="31"/>
    </row>
    <row r="132" spans="1:18" ht="15.75" thickBot="1" x14ac:dyDescent="0.3">
      <c r="A132" s="31"/>
      <c r="B132" s="17" t="s">
        <v>3</v>
      </c>
      <c r="C132" s="18" t="s">
        <v>4</v>
      </c>
      <c r="D132" s="18" t="s">
        <v>5</v>
      </c>
      <c r="E132" s="18" t="s">
        <v>6</v>
      </c>
      <c r="F132" s="18" t="s">
        <v>7</v>
      </c>
      <c r="G132" s="18" t="s">
        <v>8</v>
      </c>
      <c r="H132" s="18" t="s">
        <v>9</v>
      </c>
      <c r="I132" s="18" t="s">
        <v>10</v>
      </c>
      <c r="J132" s="18" t="s">
        <v>11</v>
      </c>
      <c r="K132" s="18" t="s">
        <v>12</v>
      </c>
      <c r="L132" s="18" t="s">
        <v>13</v>
      </c>
      <c r="M132" s="18" t="s">
        <v>14</v>
      </c>
      <c r="N132" s="18" t="s">
        <v>15</v>
      </c>
      <c r="O132" s="18" t="s">
        <v>16</v>
      </c>
      <c r="P132" s="18" t="s">
        <v>17</v>
      </c>
      <c r="Q132" s="18" t="s">
        <v>18</v>
      </c>
      <c r="R132" s="18" t="s">
        <v>19</v>
      </c>
    </row>
    <row r="133" spans="1:18" ht="15.75" thickBot="1" x14ac:dyDescent="0.3">
      <c r="A133" s="42">
        <v>43529</v>
      </c>
      <c r="B133" s="37">
        <v>2500</v>
      </c>
      <c r="C133" s="67">
        <v>1000</v>
      </c>
      <c r="D133" s="67">
        <v>900</v>
      </c>
      <c r="E133" s="67">
        <v>700</v>
      </c>
      <c r="F133" s="67">
        <v>250</v>
      </c>
      <c r="G133" s="67">
        <v>900</v>
      </c>
      <c r="H133" s="67">
        <v>200</v>
      </c>
      <c r="I133" s="67">
        <v>100</v>
      </c>
      <c r="J133" s="67">
        <v>450</v>
      </c>
      <c r="K133" s="67">
        <v>110</v>
      </c>
      <c r="L133" s="67">
        <v>760</v>
      </c>
      <c r="M133" s="38">
        <v>1350</v>
      </c>
      <c r="N133" s="38">
        <v>1100</v>
      </c>
      <c r="O133" s="38">
        <v>4500</v>
      </c>
      <c r="P133" s="38">
        <v>1000</v>
      </c>
      <c r="Q133" s="38"/>
      <c r="R133" s="12">
        <f>SUM(B133:O133)</f>
        <v>14820</v>
      </c>
    </row>
    <row r="134" spans="1:18" ht="15.75" thickBot="1" x14ac:dyDescent="0.3">
      <c r="A134" s="42">
        <v>43536</v>
      </c>
      <c r="B134" s="40">
        <v>1800</v>
      </c>
      <c r="C134" s="68">
        <v>600</v>
      </c>
      <c r="D134" s="68">
        <v>550</v>
      </c>
      <c r="E134" s="68">
        <v>275</v>
      </c>
      <c r="F134" s="68">
        <v>160</v>
      </c>
      <c r="G134" s="68">
        <v>980</v>
      </c>
      <c r="H134" s="68">
        <v>200</v>
      </c>
      <c r="I134" s="68">
        <v>100</v>
      </c>
      <c r="J134" s="68">
        <v>225</v>
      </c>
      <c r="K134" s="68"/>
      <c r="L134" s="68">
        <v>225</v>
      </c>
      <c r="M134" s="36">
        <v>375</v>
      </c>
      <c r="N134" s="36">
        <v>390</v>
      </c>
      <c r="O134" s="36">
        <v>1500</v>
      </c>
      <c r="P134" s="36">
        <v>500</v>
      </c>
      <c r="Q134" s="41"/>
      <c r="R134" s="12">
        <f t="shared" ref="R134:R136" si="13">SUM(B134:O134)</f>
        <v>7380</v>
      </c>
    </row>
    <row r="135" spans="1:18" ht="15.75" thickBot="1" x14ac:dyDescent="0.3">
      <c r="A135" s="42">
        <v>43543</v>
      </c>
      <c r="B135" s="40">
        <v>4200</v>
      </c>
      <c r="C135" s="68">
        <v>1500</v>
      </c>
      <c r="D135" s="68">
        <v>600</v>
      </c>
      <c r="E135" s="68">
        <v>550</v>
      </c>
      <c r="F135" s="68">
        <v>600</v>
      </c>
      <c r="G135" s="68">
        <v>525</v>
      </c>
      <c r="H135" s="68">
        <v>225</v>
      </c>
      <c r="I135" s="68">
        <v>600</v>
      </c>
      <c r="J135" s="68">
        <v>500</v>
      </c>
      <c r="K135" s="68">
        <v>50</v>
      </c>
      <c r="L135" s="68">
        <v>500</v>
      </c>
      <c r="M135" s="36">
        <v>500</v>
      </c>
      <c r="N135" s="36">
        <v>600</v>
      </c>
      <c r="O135" s="36">
        <v>2800</v>
      </c>
      <c r="P135" s="36">
        <v>1500</v>
      </c>
      <c r="Q135" s="41"/>
      <c r="R135" s="12">
        <f t="shared" si="13"/>
        <v>13750</v>
      </c>
    </row>
    <row r="136" spans="1:18" ht="15.75" thickBot="1" x14ac:dyDescent="0.3">
      <c r="A136" s="42">
        <v>43550</v>
      </c>
      <c r="B136" s="33">
        <v>2100</v>
      </c>
      <c r="C136" s="66">
        <v>300</v>
      </c>
      <c r="D136" s="66">
        <v>390</v>
      </c>
      <c r="E136" s="66">
        <v>350</v>
      </c>
      <c r="F136" s="66">
        <v>650</v>
      </c>
      <c r="G136" s="66">
        <v>390</v>
      </c>
      <c r="H136" s="66">
        <v>180</v>
      </c>
      <c r="I136" s="66">
        <v>250</v>
      </c>
      <c r="J136" s="66">
        <v>400</v>
      </c>
      <c r="K136" s="66">
        <v>30</v>
      </c>
      <c r="L136" s="66">
        <v>450</v>
      </c>
      <c r="M136" s="34">
        <v>500</v>
      </c>
      <c r="N136" s="34">
        <v>550</v>
      </c>
      <c r="O136" s="34">
        <v>1300</v>
      </c>
      <c r="P136" s="34">
        <v>500</v>
      </c>
      <c r="Q136" s="35"/>
      <c r="R136" s="12">
        <f t="shared" si="13"/>
        <v>7840</v>
      </c>
    </row>
    <row r="137" spans="1:18" ht="15.75" thickBot="1" x14ac:dyDescent="0.3">
      <c r="A137" s="31"/>
      <c r="B137" s="43"/>
      <c r="C137" s="69"/>
      <c r="D137" s="70"/>
      <c r="E137" s="69"/>
      <c r="F137" s="70"/>
      <c r="G137" s="69"/>
      <c r="H137" s="70"/>
      <c r="I137" s="69"/>
      <c r="J137" s="70"/>
      <c r="K137" s="69"/>
      <c r="L137" s="70"/>
      <c r="M137" s="37"/>
      <c r="N137" s="44"/>
      <c r="O137" s="46"/>
      <c r="P137" s="45"/>
      <c r="Q137" s="46"/>
      <c r="R137" s="36"/>
    </row>
    <row r="138" spans="1:18" ht="18.75" x14ac:dyDescent="0.3">
      <c r="A138" s="1"/>
      <c r="B138" s="110">
        <v>10600</v>
      </c>
      <c r="C138" s="110">
        <v>3400</v>
      </c>
      <c r="D138" s="110">
        <v>2440</v>
      </c>
      <c r="E138" s="110">
        <v>1875</v>
      </c>
      <c r="F138" s="110">
        <v>1660</v>
      </c>
      <c r="G138" s="110">
        <v>2795</v>
      </c>
      <c r="H138" s="110">
        <v>805</v>
      </c>
      <c r="I138" s="110">
        <v>1050</v>
      </c>
      <c r="J138" s="110">
        <v>1575</v>
      </c>
      <c r="K138" s="110">
        <v>190</v>
      </c>
      <c r="L138" s="110">
        <v>1935</v>
      </c>
      <c r="M138" s="110">
        <v>2725</v>
      </c>
      <c r="N138" s="110">
        <v>2640</v>
      </c>
      <c r="O138" s="110">
        <v>10100</v>
      </c>
      <c r="P138" s="110">
        <f>+SUM(P133:P137)</f>
        <v>3500</v>
      </c>
      <c r="Q138" s="110"/>
      <c r="R138" s="110">
        <f>SUM(R133:R137)</f>
        <v>43790</v>
      </c>
    </row>
    <row r="139" spans="1:18" x14ac:dyDescent="0.25">
      <c r="A139" s="31"/>
      <c r="B139" s="31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31"/>
      <c r="N139" s="31"/>
      <c r="O139" s="31"/>
      <c r="P139" s="31"/>
      <c r="Q139" s="31"/>
      <c r="R139" s="31"/>
    </row>
    <row r="140" spans="1:18" x14ac:dyDescent="0.25">
      <c r="A140" s="31"/>
      <c r="B140" s="31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31"/>
      <c r="N140" s="31"/>
      <c r="O140" s="31"/>
      <c r="P140" s="31"/>
      <c r="Q140" s="31"/>
      <c r="R140" s="31"/>
    </row>
    <row r="141" spans="1:18" ht="18.75" x14ac:dyDescent="0.25">
      <c r="A141" s="31"/>
      <c r="B141" s="31"/>
      <c r="C141" s="202" t="s">
        <v>35</v>
      </c>
      <c r="D141" s="202"/>
      <c r="E141" s="202" t="s">
        <v>97</v>
      </c>
      <c r="F141" s="202"/>
      <c r="G141" s="65"/>
      <c r="H141" s="202" t="s">
        <v>28</v>
      </c>
      <c r="I141" s="202"/>
      <c r="J141" s="202"/>
      <c r="K141" s="202"/>
      <c r="L141" s="202"/>
      <c r="M141" s="31"/>
      <c r="N141" s="31"/>
      <c r="O141" s="47">
        <v>2019</v>
      </c>
      <c r="P141" s="31"/>
      <c r="Q141" s="31"/>
      <c r="R141" s="31"/>
    </row>
    <row r="142" spans="1:18" ht="15.75" thickBot="1" x14ac:dyDescent="0.3">
      <c r="A142" s="31"/>
      <c r="B142" s="31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31"/>
      <c r="N142" s="31"/>
      <c r="O142" s="31"/>
      <c r="P142" s="31"/>
      <c r="Q142" s="31"/>
      <c r="R142" s="31"/>
    </row>
    <row r="143" spans="1:18" ht="15.75" thickBot="1" x14ac:dyDescent="0.3">
      <c r="A143" s="31"/>
      <c r="B143" s="17" t="s">
        <v>3</v>
      </c>
      <c r="C143" s="18" t="s">
        <v>4</v>
      </c>
      <c r="D143" s="18" t="s">
        <v>5</v>
      </c>
      <c r="E143" s="18" t="s">
        <v>6</v>
      </c>
      <c r="F143" s="18" t="s">
        <v>7</v>
      </c>
      <c r="G143" s="18" t="s">
        <v>8</v>
      </c>
      <c r="H143" s="18" t="s">
        <v>9</v>
      </c>
      <c r="I143" s="18" t="s">
        <v>10</v>
      </c>
      <c r="J143" s="18" t="s">
        <v>11</v>
      </c>
      <c r="K143" s="18" t="s">
        <v>12</v>
      </c>
      <c r="L143" s="18" t="s">
        <v>13</v>
      </c>
      <c r="M143" s="18" t="s">
        <v>14</v>
      </c>
      <c r="N143" s="18" t="s">
        <v>15</v>
      </c>
      <c r="O143" s="18" t="s">
        <v>16</v>
      </c>
      <c r="P143" s="18" t="s">
        <v>17</v>
      </c>
      <c r="Q143" s="18" t="s">
        <v>18</v>
      </c>
      <c r="R143" s="18" t="s">
        <v>19</v>
      </c>
    </row>
    <row r="144" spans="1:18" ht="15.75" thickBot="1" x14ac:dyDescent="0.3">
      <c r="A144" s="42">
        <v>43532</v>
      </c>
      <c r="B144" s="37">
        <v>1500</v>
      </c>
      <c r="C144" s="67">
        <v>300</v>
      </c>
      <c r="D144" s="67">
        <v>325</v>
      </c>
      <c r="E144" s="67">
        <v>350</v>
      </c>
      <c r="F144" s="67">
        <v>60</v>
      </c>
      <c r="G144" s="67">
        <v>300</v>
      </c>
      <c r="H144" s="67">
        <v>80</v>
      </c>
      <c r="I144" s="67"/>
      <c r="J144" s="67">
        <v>170</v>
      </c>
      <c r="K144" s="67"/>
      <c r="L144" s="67">
        <v>190</v>
      </c>
      <c r="M144" s="38">
        <v>250</v>
      </c>
      <c r="N144" s="38">
        <v>410</v>
      </c>
      <c r="O144" s="38">
        <v>1300</v>
      </c>
      <c r="P144" s="38">
        <v>450</v>
      </c>
      <c r="Q144" s="38"/>
      <c r="R144" s="12">
        <f>SUM(B144:O144)</f>
        <v>5235</v>
      </c>
    </row>
    <row r="145" spans="1:18" ht="15.75" thickBot="1" x14ac:dyDescent="0.3">
      <c r="A145" s="42">
        <v>43546</v>
      </c>
      <c r="B145" s="40">
        <v>1800</v>
      </c>
      <c r="C145" s="68">
        <v>550</v>
      </c>
      <c r="D145" s="68">
        <v>280</v>
      </c>
      <c r="E145" s="68">
        <v>260</v>
      </c>
      <c r="F145" s="68">
        <v>100</v>
      </c>
      <c r="G145" s="68">
        <v>400</v>
      </c>
      <c r="H145" s="68">
        <v>50</v>
      </c>
      <c r="I145" s="68">
        <v>225</v>
      </c>
      <c r="J145" s="68">
        <v>300</v>
      </c>
      <c r="K145" s="68"/>
      <c r="L145" s="68">
        <v>250</v>
      </c>
      <c r="M145" s="36">
        <v>310</v>
      </c>
      <c r="N145" s="36">
        <v>500</v>
      </c>
      <c r="O145" s="36">
        <v>1600</v>
      </c>
      <c r="P145" s="36">
        <v>600</v>
      </c>
      <c r="Q145" s="41"/>
      <c r="R145" s="12">
        <f>SUM(B145:O145)</f>
        <v>6625</v>
      </c>
    </row>
    <row r="146" spans="1:18" ht="18.75" x14ac:dyDescent="0.3">
      <c r="A146" s="1"/>
      <c r="B146" s="110">
        <v>3300</v>
      </c>
      <c r="C146" s="110">
        <v>850</v>
      </c>
      <c r="D146" s="110">
        <v>605</v>
      </c>
      <c r="E146" s="110">
        <v>610</v>
      </c>
      <c r="F146" s="110">
        <v>160</v>
      </c>
      <c r="G146" s="110">
        <v>700</v>
      </c>
      <c r="H146" s="110">
        <v>130</v>
      </c>
      <c r="I146" s="110">
        <v>225</v>
      </c>
      <c r="J146" s="110">
        <v>470</v>
      </c>
      <c r="K146" s="110"/>
      <c r="L146" s="110">
        <v>440</v>
      </c>
      <c r="M146" s="110">
        <v>560</v>
      </c>
      <c r="N146" s="110">
        <v>910</v>
      </c>
      <c r="O146" s="110">
        <v>2900</v>
      </c>
      <c r="P146" s="110">
        <f>+SUM(P144:P145)</f>
        <v>1050</v>
      </c>
      <c r="Q146" s="110"/>
      <c r="R146" s="110">
        <f>SUM(R144:R145)</f>
        <v>11860</v>
      </c>
    </row>
    <row r="147" spans="1:18" x14ac:dyDescent="0.25">
      <c r="A147" s="31"/>
      <c r="B147" s="48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48"/>
      <c r="N147" s="48"/>
      <c r="O147" s="48"/>
      <c r="P147" s="48"/>
      <c r="Q147" s="48"/>
      <c r="R147" s="48"/>
    </row>
    <row r="148" spans="1:18" x14ac:dyDescent="0.25">
      <c r="A148" s="31"/>
      <c r="B148" s="31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31"/>
      <c r="N148" s="31"/>
      <c r="O148" s="31"/>
      <c r="P148" s="31"/>
      <c r="Q148" s="31"/>
      <c r="R148" s="31"/>
    </row>
    <row r="149" spans="1:18" ht="18.75" x14ac:dyDescent="0.25">
      <c r="A149" s="31"/>
      <c r="B149" s="31"/>
      <c r="C149" s="202" t="s">
        <v>37</v>
      </c>
      <c r="D149" s="202"/>
      <c r="E149" s="202" t="s">
        <v>23</v>
      </c>
      <c r="F149" s="202"/>
      <c r="G149" s="65"/>
      <c r="H149" s="202" t="s">
        <v>28</v>
      </c>
      <c r="I149" s="202"/>
      <c r="J149" s="202"/>
      <c r="K149" s="202"/>
      <c r="L149" s="202"/>
      <c r="M149" s="31"/>
      <c r="N149" s="49">
        <v>2019</v>
      </c>
      <c r="O149" s="31"/>
      <c r="P149" s="31"/>
      <c r="Q149" s="31"/>
      <c r="R149" s="31"/>
    </row>
    <row r="150" spans="1:18" ht="15.75" thickBot="1" x14ac:dyDescent="0.3">
      <c r="A150" s="31"/>
      <c r="B150" s="31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31"/>
      <c r="N150" s="31"/>
      <c r="O150" s="31"/>
      <c r="P150" s="31"/>
      <c r="Q150" s="31"/>
      <c r="R150" s="31"/>
    </row>
    <row r="151" spans="1:18" ht="15.75" thickBot="1" x14ac:dyDescent="0.3">
      <c r="A151" s="31"/>
      <c r="B151" s="17" t="s">
        <v>3</v>
      </c>
      <c r="C151" s="18" t="s">
        <v>4</v>
      </c>
      <c r="D151" s="18" t="s">
        <v>5</v>
      </c>
      <c r="E151" s="18" t="s">
        <v>6</v>
      </c>
      <c r="F151" s="18" t="s">
        <v>7</v>
      </c>
      <c r="G151" s="18" t="s">
        <v>8</v>
      </c>
      <c r="H151" s="18" t="s">
        <v>9</v>
      </c>
      <c r="I151" s="18" t="s">
        <v>10</v>
      </c>
      <c r="J151" s="18" t="s">
        <v>11</v>
      </c>
      <c r="K151" s="18" t="s">
        <v>12</v>
      </c>
      <c r="L151" s="18" t="s">
        <v>13</v>
      </c>
      <c r="M151" s="18" t="s">
        <v>14</v>
      </c>
      <c r="N151" s="18" t="s">
        <v>15</v>
      </c>
      <c r="O151" s="18" t="s">
        <v>16</v>
      </c>
      <c r="P151" s="18" t="s">
        <v>17</v>
      </c>
      <c r="Q151" s="18" t="s">
        <v>18</v>
      </c>
      <c r="R151" s="18" t="s">
        <v>19</v>
      </c>
    </row>
    <row r="152" spans="1:18" ht="15.75" thickBot="1" x14ac:dyDescent="0.3">
      <c r="A152" s="42">
        <v>43532</v>
      </c>
      <c r="B152" s="37">
        <v>600</v>
      </c>
      <c r="C152" s="67">
        <v>170</v>
      </c>
      <c r="D152" s="67">
        <v>80</v>
      </c>
      <c r="E152" s="67">
        <v>50</v>
      </c>
      <c r="F152" s="67"/>
      <c r="G152" s="67">
        <v>90</v>
      </c>
      <c r="H152" s="67">
        <v>40</v>
      </c>
      <c r="I152" s="67">
        <v>120</v>
      </c>
      <c r="J152" s="67">
        <v>90</v>
      </c>
      <c r="K152" s="67">
        <v>50</v>
      </c>
      <c r="L152" s="67">
        <v>78</v>
      </c>
      <c r="M152" s="38">
        <v>80</v>
      </c>
      <c r="N152" s="38">
        <v>225</v>
      </c>
      <c r="O152" s="38">
        <v>300</v>
      </c>
      <c r="P152" s="38">
        <v>225</v>
      </c>
      <c r="Q152" s="38"/>
      <c r="R152" s="12">
        <f>SUM(B152:O152)</f>
        <v>1973</v>
      </c>
    </row>
    <row r="153" spans="1:18" ht="15.75" thickBot="1" x14ac:dyDescent="0.3">
      <c r="A153" s="31"/>
      <c r="B153" s="40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36"/>
      <c r="N153" s="36"/>
      <c r="O153" s="36"/>
      <c r="P153" s="36"/>
      <c r="Q153" s="41"/>
      <c r="R153" s="36"/>
    </row>
    <row r="154" spans="1:18" ht="18.75" x14ac:dyDescent="0.3">
      <c r="A154" s="1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>
        <f>+SUM(P152:P153)</f>
        <v>225</v>
      </c>
      <c r="Q154" s="110"/>
      <c r="R154" s="110">
        <f>SUM(R152:R153)</f>
        <v>1973</v>
      </c>
    </row>
    <row r="155" spans="1:18" x14ac:dyDescent="0.25">
      <c r="A155" s="31"/>
      <c r="B155" s="31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31"/>
      <c r="N155" s="31"/>
      <c r="O155" s="31"/>
      <c r="P155" s="31"/>
      <c r="Q155" s="31"/>
      <c r="R155" s="31"/>
    </row>
    <row r="156" spans="1:18" x14ac:dyDescent="0.25">
      <c r="A156" s="31"/>
      <c r="B156" s="31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31"/>
      <c r="N156" s="31"/>
      <c r="O156" s="31"/>
      <c r="P156" s="31"/>
      <c r="Q156" s="31"/>
      <c r="R156" s="31"/>
    </row>
    <row r="157" spans="1:18" x14ac:dyDescent="0.25">
      <c r="A157" s="31"/>
      <c r="B157" s="31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31"/>
      <c r="N157" s="31"/>
      <c r="O157" s="31"/>
      <c r="P157" s="31"/>
      <c r="Q157" s="31"/>
      <c r="R157" s="31"/>
    </row>
    <row r="158" spans="1:18" ht="18.75" x14ac:dyDescent="0.25">
      <c r="A158" s="31"/>
      <c r="B158" s="31"/>
      <c r="C158" s="202" t="s">
        <v>35</v>
      </c>
      <c r="D158" s="202"/>
      <c r="E158" s="77" t="s">
        <v>98</v>
      </c>
      <c r="F158" s="121"/>
      <c r="G158" s="65"/>
      <c r="H158" s="202" t="s">
        <v>28</v>
      </c>
      <c r="I158" s="202"/>
      <c r="J158" s="202"/>
      <c r="K158" s="202"/>
      <c r="L158" s="202"/>
      <c r="M158" s="31"/>
      <c r="N158" s="49">
        <v>2019</v>
      </c>
      <c r="O158" s="31"/>
      <c r="P158" s="31"/>
      <c r="Q158" s="31"/>
      <c r="R158" s="31"/>
    </row>
    <row r="159" spans="1:18" ht="15.75" thickBot="1" x14ac:dyDescent="0.3">
      <c r="A159" s="31"/>
      <c r="B159" s="31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31"/>
      <c r="N159" s="31"/>
      <c r="O159" s="31"/>
      <c r="P159" s="31"/>
      <c r="Q159" s="31"/>
      <c r="R159" s="31"/>
    </row>
    <row r="160" spans="1:18" ht="15.75" thickBot="1" x14ac:dyDescent="0.3">
      <c r="A160" s="31"/>
      <c r="B160" s="17" t="s">
        <v>3</v>
      </c>
      <c r="C160" s="18" t="s">
        <v>4</v>
      </c>
      <c r="D160" s="18" t="s">
        <v>5</v>
      </c>
      <c r="E160" s="18" t="s">
        <v>6</v>
      </c>
      <c r="F160" s="18" t="s">
        <v>7</v>
      </c>
      <c r="G160" s="18" t="s">
        <v>8</v>
      </c>
      <c r="H160" s="18" t="s">
        <v>9</v>
      </c>
      <c r="I160" s="18" t="s">
        <v>10</v>
      </c>
      <c r="J160" s="18" t="s">
        <v>11</v>
      </c>
      <c r="K160" s="18" t="s">
        <v>12</v>
      </c>
      <c r="L160" s="18" t="s">
        <v>13</v>
      </c>
      <c r="M160" s="18" t="s">
        <v>14</v>
      </c>
      <c r="N160" s="18" t="s">
        <v>15</v>
      </c>
      <c r="O160" s="18" t="s">
        <v>16</v>
      </c>
      <c r="P160" s="18" t="s">
        <v>17</v>
      </c>
      <c r="Q160" s="18" t="s">
        <v>18</v>
      </c>
      <c r="R160" s="18" t="s">
        <v>19</v>
      </c>
    </row>
    <row r="161" spans="1:21" ht="15.75" thickBot="1" x14ac:dyDescent="0.3">
      <c r="A161" s="42">
        <v>43542</v>
      </c>
      <c r="B161" s="37">
        <v>400</v>
      </c>
      <c r="C161" s="67">
        <v>200</v>
      </c>
      <c r="D161" s="67">
        <v>80</v>
      </c>
      <c r="E161" s="67">
        <v>79</v>
      </c>
      <c r="F161" s="67">
        <v>40</v>
      </c>
      <c r="G161" s="67">
        <v>150</v>
      </c>
      <c r="H161" s="67">
        <v>30</v>
      </c>
      <c r="I161" s="67">
        <v>150</v>
      </c>
      <c r="J161" s="67">
        <v>120</v>
      </c>
      <c r="K161" s="67"/>
      <c r="L161" s="67">
        <v>90</v>
      </c>
      <c r="M161" s="38">
        <v>150</v>
      </c>
      <c r="N161" s="38">
        <v>225</v>
      </c>
      <c r="O161" s="38">
        <v>300</v>
      </c>
      <c r="P161" s="38">
        <v>150</v>
      </c>
      <c r="Q161" s="38"/>
      <c r="R161" s="12">
        <f>SUM(B161:O161)</f>
        <v>2014</v>
      </c>
    </row>
    <row r="162" spans="1:21" ht="18.75" x14ac:dyDescent="0.3">
      <c r="A162" s="1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>
        <f>+SUM(P161)</f>
        <v>150</v>
      </c>
      <c r="Q162" s="110"/>
      <c r="R162" s="110">
        <f>SUM(R160:R161)</f>
        <v>2014</v>
      </c>
    </row>
    <row r="165" spans="1:21" x14ac:dyDescent="0.25">
      <c r="N165" s="109" t="s">
        <v>77</v>
      </c>
      <c r="O165" s="109">
        <f>+SUM(P138,P146,P154,P162)</f>
        <v>4925</v>
      </c>
      <c r="R165" s="16" t="e">
        <f>+R162+S223R154+R146+R138+R127</f>
        <v>#NAME?</v>
      </c>
    </row>
    <row r="169" spans="1:21" ht="15.75" x14ac:dyDescent="0.25">
      <c r="B169" s="144"/>
      <c r="C169" s="144"/>
      <c r="D169" s="144" t="s">
        <v>39</v>
      </c>
      <c r="E169" s="144"/>
      <c r="F169" s="144"/>
      <c r="G169" s="144"/>
      <c r="H169" s="144" t="s">
        <v>39</v>
      </c>
      <c r="I169" s="144"/>
      <c r="J169" s="144"/>
      <c r="K169" s="144"/>
      <c r="L169" s="144" t="s">
        <v>39</v>
      </c>
      <c r="M169" s="144"/>
      <c r="N169" s="144"/>
      <c r="O169" s="144"/>
      <c r="P169" s="144"/>
      <c r="Q169" s="144"/>
      <c r="R169" s="144"/>
      <c r="S169" s="144" t="s">
        <v>39</v>
      </c>
      <c r="T169" s="119"/>
      <c r="U169" s="119"/>
    </row>
    <row r="170" spans="1:21" x14ac:dyDescent="0.25"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5"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x14ac:dyDescent="0.25"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ht="18.75" x14ac:dyDescent="0.25">
      <c r="B173" s="31"/>
      <c r="C173" s="31"/>
      <c r="D173" s="211" t="s">
        <v>39</v>
      </c>
      <c r="E173" s="211"/>
      <c r="F173" s="211" t="s">
        <v>1</v>
      </c>
      <c r="G173" s="211"/>
      <c r="H173" s="31"/>
      <c r="I173" s="211" t="s">
        <v>2</v>
      </c>
      <c r="J173" s="211"/>
      <c r="K173" s="21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ht="15.75" thickBot="1" x14ac:dyDescent="0.3"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15.75" thickBot="1" x14ac:dyDescent="0.3">
      <c r="B175" s="31"/>
      <c r="C175" s="5" t="s">
        <v>3</v>
      </c>
      <c r="D175" s="6" t="s">
        <v>4</v>
      </c>
      <c r="E175" s="6" t="s">
        <v>5</v>
      </c>
      <c r="F175" s="6" t="s">
        <v>6</v>
      </c>
      <c r="G175" s="6" t="s">
        <v>7</v>
      </c>
      <c r="H175" s="6" t="s">
        <v>8</v>
      </c>
      <c r="I175" s="6" t="s">
        <v>9</v>
      </c>
      <c r="J175" s="6" t="s">
        <v>10</v>
      </c>
      <c r="K175" s="6" t="s">
        <v>11</v>
      </c>
      <c r="L175" s="6" t="s">
        <v>12</v>
      </c>
      <c r="M175" s="6" t="s">
        <v>13</v>
      </c>
      <c r="N175" s="6" t="s">
        <v>14</v>
      </c>
      <c r="O175" s="6" t="s">
        <v>15</v>
      </c>
      <c r="P175" s="6" t="s">
        <v>16</v>
      </c>
      <c r="Q175" s="6" t="s">
        <v>17</v>
      </c>
      <c r="R175" s="6" t="s">
        <v>18</v>
      </c>
      <c r="S175" s="6" t="s">
        <v>19</v>
      </c>
      <c r="T175" s="31"/>
      <c r="U175" s="31"/>
    </row>
    <row r="176" spans="1:21" ht="15.75" thickBot="1" x14ac:dyDescent="0.3">
      <c r="B176" s="32" t="s">
        <v>20</v>
      </c>
      <c r="C176" s="8">
        <v>570</v>
      </c>
      <c r="D176" s="23">
        <v>1100</v>
      </c>
      <c r="E176" s="23">
        <v>40</v>
      </c>
      <c r="F176" s="23">
        <v>120</v>
      </c>
      <c r="G176" s="23">
        <v>60</v>
      </c>
      <c r="H176" s="23">
        <v>70</v>
      </c>
      <c r="I176" s="23">
        <v>20</v>
      </c>
      <c r="J176" s="23">
        <v>140</v>
      </c>
      <c r="K176" s="23">
        <v>80</v>
      </c>
      <c r="L176" s="23">
        <v>10</v>
      </c>
      <c r="M176" s="23">
        <v>80</v>
      </c>
      <c r="N176" s="23">
        <v>125</v>
      </c>
      <c r="O176" s="23">
        <v>200</v>
      </c>
      <c r="P176" s="23">
        <v>900</v>
      </c>
      <c r="Q176" s="23">
        <v>200</v>
      </c>
      <c r="R176" s="24"/>
      <c r="S176" s="12">
        <f>SUM(C176:P176)</f>
        <v>3515</v>
      </c>
      <c r="T176" s="30"/>
      <c r="U176" s="31"/>
    </row>
    <row r="177" spans="1:21" ht="15.75" thickBot="1" x14ac:dyDescent="0.3">
      <c r="B177" s="32" t="s">
        <v>21</v>
      </c>
      <c r="C177" s="12">
        <v>250</v>
      </c>
      <c r="D177" s="75">
        <v>150</v>
      </c>
      <c r="E177" s="75">
        <v>130</v>
      </c>
      <c r="F177" s="75">
        <v>180</v>
      </c>
      <c r="G177" s="75">
        <v>5</v>
      </c>
      <c r="H177" s="75">
        <v>260</v>
      </c>
      <c r="I177" s="75">
        <v>155</v>
      </c>
      <c r="J177" s="75">
        <v>160</v>
      </c>
      <c r="K177" s="75">
        <v>210</v>
      </c>
      <c r="L177" s="75">
        <v>75</v>
      </c>
      <c r="M177" s="75">
        <v>150</v>
      </c>
      <c r="N177" s="75">
        <v>115</v>
      </c>
      <c r="O177" s="75">
        <v>185</v>
      </c>
      <c r="P177" s="75">
        <v>600</v>
      </c>
      <c r="Q177" s="75">
        <v>130</v>
      </c>
      <c r="R177" s="76"/>
      <c r="S177" s="12">
        <f t="shared" ref="S177:S183" si="14">SUM(C177:P177)</f>
        <v>2625</v>
      </c>
      <c r="T177" s="29"/>
      <c r="U177" s="31"/>
    </row>
    <row r="178" spans="1:21" ht="15.75" thickBot="1" x14ac:dyDescent="0.3">
      <c r="B178" s="32" t="s">
        <v>22</v>
      </c>
      <c r="C178" s="8">
        <v>230</v>
      </c>
      <c r="D178" s="23">
        <v>180</v>
      </c>
      <c r="E178" s="23">
        <v>50</v>
      </c>
      <c r="F178" s="23">
        <v>90</v>
      </c>
      <c r="G178" s="23">
        <v>40</v>
      </c>
      <c r="H178" s="23">
        <v>20</v>
      </c>
      <c r="I178" s="23">
        <v>8</v>
      </c>
      <c r="J178" s="23">
        <v>70</v>
      </c>
      <c r="K178" s="23">
        <v>130</v>
      </c>
      <c r="L178" s="23">
        <v>30</v>
      </c>
      <c r="M178" s="23">
        <v>140</v>
      </c>
      <c r="N178" s="23">
        <v>130</v>
      </c>
      <c r="O178" s="23">
        <v>110</v>
      </c>
      <c r="P178" s="23">
        <v>150</v>
      </c>
      <c r="Q178" s="23">
        <v>120</v>
      </c>
      <c r="R178" s="24"/>
      <c r="S178" s="12">
        <f t="shared" si="14"/>
        <v>1378</v>
      </c>
      <c r="T178" s="30"/>
      <c r="U178" s="31"/>
    </row>
    <row r="179" spans="1:21" ht="15.75" thickBot="1" x14ac:dyDescent="0.3">
      <c r="B179" s="32" t="s">
        <v>23</v>
      </c>
      <c r="C179" s="12">
        <v>412</v>
      </c>
      <c r="D179" s="75">
        <v>124</v>
      </c>
      <c r="E179" s="75">
        <v>22</v>
      </c>
      <c r="F179" s="75">
        <v>75</v>
      </c>
      <c r="G179" s="75">
        <v>14</v>
      </c>
      <c r="H179" s="75">
        <v>87</v>
      </c>
      <c r="I179" s="75">
        <v>22</v>
      </c>
      <c r="J179" s="75">
        <v>80</v>
      </c>
      <c r="K179" s="75">
        <v>70</v>
      </c>
      <c r="L179" s="75">
        <v>8</v>
      </c>
      <c r="M179" s="75">
        <v>40</v>
      </c>
      <c r="N179" s="75">
        <v>160</v>
      </c>
      <c r="O179" s="75">
        <v>140</v>
      </c>
      <c r="P179" s="75">
        <v>290</v>
      </c>
      <c r="Q179" s="75">
        <v>300</v>
      </c>
      <c r="R179" s="76"/>
      <c r="S179" s="12">
        <f t="shared" si="14"/>
        <v>1544</v>
      </c>
      <c r="T179" s="30"/>
      <c r="U179" s="31"/>
    </row>
    <row r="180" spans="1:21" ht="15.75" thickBot="1" x14ac:dyDescent="0.3">
      <c r="B180" s="32" t="s">
        <v>24</v>
      </c>
      <c r="C180" s="8">
        <v>315</v>
      </c>
      <c r="D180" s="23">
        <v>70</v>
      </c>
      <c r="E180" s="23">
        <v>15</v>
      </c>
      <c r="F180" s="23">
        <v>7</v>
      </c>
      <c r="G180" s="23">
        <v>30</v>
      </c>
      <c r="H180" s="23">
        <v>35</v>
      </c>
      <c r="I180" s="23">
        <v>18</v>
      </c>
      <c r="J180" s="23">
        <v>35</v>
      </c>
      <c r="K180" s="23">
        <v>10</v>
      </c>
      <c r="L180" s="23">
        <v>15</v>
      </c>
      <c r="M180" s="23">
        <v>17</v>
      </c>
      <c r="N180" s="23">
        <v>75</v>
      </c>
      <c r="O180" s="23">
        <v>45</v>
      </c>
      <c r="P180" s="23">
        <v>70</v>
      </c>
      <c r="Q180" s="23">
        <v>200</v>
      </c>
      <c r="R180" s="24"/>
      <c r="S180" s="12">
        <f t="shared" si="14"/>
        <v>757</v>
      </c>
      <c r="T180" s="30"/>
      <c r="U180" s="31"/>
    </row>
    <row r="181" spans="1:21" ht="15.75" thickBot="1" x14ac:dyDescent="0.3">
      <c r="B181" s="32" t="s">
        <v>25</v>
      </c>
      <c r="C181" s="12">
        <v>350</v>
      </c>
      <c r="D181" s="75">
        <v>215</v>
      </c>
      <c r="E181" s="75">
        <v>25</v>
      </c>
      <c r="F181" s="75">
        <v>15</v>
      </c>
      <c r="G181" s="75">
        <v>5</v>
      </c>
      <c r="H181" s="75">
        <v>50</v>
      </c>
      <c r="I181" s="75">
        <v>20</v>
      </c>
      <c r="J181" s="75"/>
      <c r="K181" s="75">
        <v>40</v>
      </c>
      <c r="L181" s="76"/>
      <c r="M181" s="75">
        <v>15</v>
      </c>
      <c r="N181" s="75">
        <v>130</v>
      </c>
      <c r="O181" s="75">
        <v>230</v>
      </c>
      <c r="P181" s="75">
        <v>900</v>
      </c>
      <c r="Q181" s="75">
        <v>400</v>
      </c>
      <c r="R181" s="76"/>
      <c r="S181" s="12">
        <f t="shared" si="14"/>
        <v>1995</v>
      </c>
      <c r="T181" s="30"/>
      <c r="U181" s="31"/>
    </row>
    <row r="182" spans="1:21" ht="15.75" thickBot="1" x14ac:dyDescent="0.3">
      <c r="B182" s="32" t="s">
        <v>26</v>
      </c>
      <c r="C182" s="20">
        <v>475</v>
      </c>
      <c r="D182" s="21">
        <v>80</v>
      </c>
      <c r="E182" s="21"/>
      <c r="F182" s="21">
        <v>25</v>
      </c>
      <c r="G182" s="21">
        <v>40</v>
      </c>
      <c r="H182" s="21">
        <v>0</v>
      </c>
      <c r="I182" s="21">
        <v>5</v>
      </c>
      <c r="J182" s="21">
        <v>15</v>
      </c>
      <c r="K182" s="21"/>
      <c r="L182" s="21">
        <v>10</v>
      </c>
      <c r="M182" s="21">
        <v>90</v>
      </c>
      <c r="N182" s="21">
        <v>80</v>
      </c>
      <c r="O182" s="21">
        <v>125</v>
      </c>
      <c r="P182" s="21">
        <v>30</v>
      </c>
      <c r="Q182" s="21">
        <v>20</v>
      </c>
      <c r="R182" s="22"/>
      <c r="S182" s="12">
        <f t="shared" si="14"/>
        <v>975</v>
      </c>
      <c r="T182" s="30"/>
      <c r="U182" s="31"/>
    </row>
    <row r="183" spans="1:21" ht="15.75" thickBot="1" x14ac:dyDescent="0.3">
      <c r="B183" s="32" t="s">
        <v>27</v>
      </c>
      <c r="C183" s="20">
        <v>870</v>
      </c>
      <c r="D183" s="21">
        <v>460</v>
      </c>
      <c r="E183" s="21">
        <v>390</v>
      </c>
      <c r="F183" s="21">
        <v>570</v>
      </c>
      <c r="G183" s="21">
        <v>280</v>
      </c>
      <c r="H183" s="21">
        <v>280</v>
      </c>
      <c r="I183" s="21">
        <v>150</v>
      </c>
      <c r="J183" s="21">
        <v>175</v>
      </c>
      <c r="K183" s="21">
        <v>55</v>
      </c>
      <c r="L183" s="21">
        <v>25</v>
      </c>
      <c r="M183" s="21">
        <v>80</v>
      </c>
      <c r="N183" s="21">
        <v>370</v>
      </c>
      <c r="O183" s="21">
        <v>360</v>
      </c>
      <c r="P183" s="21">
        <v>1500</v>
      </c>
      <c r="Q183" s="21">
        <v>400</v>
      </c>
      <c r="R183" s="22"/>
      <c r="S183" s="12">
        <f t="shared" si="14"/>
        <v>5565</v>
      </c>
      <c r="T183" s="30"/>
      <c r="U183" s="31"/>
    </row>
    <row r="184" spans="1:21" ht="18.75" x14ac:dyDescent="0.3">
      <c r="A184" s="1"/>
      <c r="B184" s="1"/>
      <c r="C184" s="110">
        <f t="shared" ref="C184:R184" si="15">SUM(C176:C183)</f>
        <v>3472</v>
      </c>
      <c r="D184" s="110">
        <f t="shared" si="15"/>
        <v>2379</v>
      </c>
      <c r="E184" s="110">
        <f t="shared" si="15"/>
        <v>672</v>
      </c>
      <c r="F184" s="110">
        <f t="shared" si="15"/>
        <v>1082</v>
      </c>
      <c r="G184" s="110">
        <f t="shared" si="15"/>
        <v>474</v>
      </c>
      <c r="H184" s="110">
        <f t="shared" si="15"/>
        <v>802</v>
      </c>
      <c r="I184" s="110">
        <f t="shared" si="15"/>
        <v>398</v>
      </c>
      <c r="J184" s="110">
        <f t="shared" si="15"/>
        <v>675</v>
      </c>
      <c r="K184" s="110">
        <f t="shared" si="15"/>
        <v>595</v>
      </c>
      <c r="L184" s="110">
        <f t="shared" si="15"/>
        <v>173</v>
      </c>
      <c r="M184" s="110">
        <f t="shared" si="15"/>
        <v>612</v>
      </c>
      <c r="N184" s="110">
        <f t="shared" si="15"/>
        <v>1185</v>
      </c>
      <c r="O184" s="110">
        <f t="shared" si="15"/>
        <v>1395</v>
      </c>
      <c r="P184" s="110">
        <f t="shared" si="15"/>
        <v>4440</v>
      </c>
      <c r="Q184" s="110">
        <f t="shared" si="15"/>
        <v>1770</v>
      </c>
      <c r="R184" s="110">
        <f t="shared" si="15"/>
        <v>0</v>
      </c>
      <c r="S184" s="110">
        <f>SUM(S176:S183)</f>
        <v>18354</v>
      </c>
      <c r="T184" s="31"/>
      <c r="U184" s="31"/>
    </row>
    <row r="185" spans="1:21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</row>
    <row r="186" spans="1:21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</row>
    <row r="187" spans="1:21" ht="18.75" x14ac:dyDescent="0.25">
      <c r="B187" s="31"/>
      <c r="C187" s="31"/>
      <c r="D187" s="200" t="s">
        <v>39</v>
      </c>
      <c r="E187" s="200"/>
      <c r="F187" s="200" t="s">
        <v>1</v>
      </c>
      <c r="G187" s="200"/>
      <c r="H187" s="31"/>
      <c r="I187" s="200" t="s">
        <v>28</v>
      </c>
      <c r="J187" s="200"/>
      <c r="K187" s="200"/>
      <c r="L187" s="200"/>
      <c r="M187" s="200"/>
      <c r="N187" s="31"/>
      <c r="O187" s="31"/>
      <c r="P187" s="31"/>
      <c r="Q187" s="31"/>
      <c r="R187" s="31"/>
      <c r="S187" s="31"/>
      <c r="T187" s="31"/>
      <c r="U187" s="31"/>
    </row>
    <row r="188" spans="1:21" ht="15.75" thickBot="1" x14ac:dyDescent="0.3"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ht="15.75" thickBot="1" x14ac:dyDescent="0.3">
      <c r="B189" s="31"/>
      <c r="C189" s="17" t="s">
        <v>3</v>
      </c>
      <c r="D189" s="18" t="s">
        <v>4</v>
      </c>
      <c r="E189" s="18" t="s">
        <v>5</v>
      </c>
      <c r="F189" s="18" t="s">
        <v>6</v>
      </c>
      <c r="G189" s="18" t="s">
        <v>7</v>
      </c>
      <c r="H189" s="18" t="s">
        <v>8</v>
      </c>
      <c r="I189" s="18" t="s">
        <v>9</v>
      </c>
      <c r="J189" s="18" t="s">
        <v>10</v>
      </c>
      <c r="K189" s="18" t="s">
        <v>11</v>
      </c>
      <c r="L189" s="18" t="s">
        <v>12</v>
      </c>
      <c r="M189" s="18" t="s">
        <v>13</v>
      </c>
      <c r="N189" s="18" t="s">
        <v>14</v>
      </c>
      <c r="O189" s="18" t="s">
        <v>15</v>
      </c>
      <c r="P189" s="18" t="s">
        <v>16</v>
      </c>
      <c r="Q189" s="18" t="s">
        <v>17</v>
      </c>
      <c r="R189" s="18" t="s">
        <v>18</v>
      </c>
      <c r="S189" s="18" t="s">
        <v>19</v>
      </c>
      <c r="T189" s="31"/>
      <c r="U189" s="31"/>
    </row>
    <row r="190" spans="1:21" ht="15.75" thickBot="1" x14ac:dyDescent="0.3">
      <c r="B190" s="78" t="s">
        <v>40</v>
      </c>
      <c r="C190" s="12">
        <v>2200</v>
      </c>
      <c r="D190" s="75">
        <v>1000</v>
      </c>
      <c r="E190" s="75">
        <v>800</v>
      </c>
      <c r="F190" s="75">
        <v>500</v>
      </c>
      <c r="G190" s="75">
        <v>250</v>
      </c>
      <c r="H190" s="75">
        <v>900</v>
      </c>
      <c r="I190" s="75">
        <v>200</v>
      </c>
      <c r="J190" s="75">
        <v>100</v>
      </c>
      <c r="K190" s="75">
        <v>450</v>
      </c>
      <c r="L190" s="75">
        <v>110</v>
      </c>
      <c r="M190" s="75">
        <v>760</v>
      </c>
      <c r="N190" s="75">
        <v>1350</v>
      </c>
      <c r="O190" s="75">
        <v>1100</v>
      </c>
      <c r="P190" s="75">
        <v>3000</v>
      </c>
      <c r="Q190" s="75">
        <v>1000</v>
      </c>
      <c r="R190" s="75"/>
      <c r="S190" s="12">
        <f>SUM(C190:P190)</f>
        <v>12720</v>
      </c>
      <c r="T190" s="29"/>
      <c r="U190" s="31"/>
    </row>
    <row r="191" spans="1:21" ht="15.75" thickBot="1" x14ac:dyDescent="0.3">
      <c r="B191" s="78" t="s">
        <v>41</v>
      </c>
      <c r="C191" s="20">
        <v>1500</v>
      </c>
      <c r="D191" s="21">
        <v>700</v>
      </c>
      <c r="E191" s="21">
        <v>450</v>
      </c>
      <c r="F191" s="21">
        <v>275</v>
      </c>
      <c r="G191" s="21">
        <v>120</v>
      </c>
      <c r="H191" s="21">
        <v>1300</v>
      </c>
      <c r="I191" s="21">
        <v>100</v>
      </c>
      <c r="J191" s="21">
        <v>150</v>
      </c>
      <c r="K191" s="21">
        <v>200</v>
      </c>
      <c r="L191" s="21"/>
      <c r="M191" s="21">
        <v>180</v>
      </c>
      <c r="N191" s="21">
        <v>450</v>
      </c>
      <c r="O191" s="21">
        <v>500</v>
      </c>
      <c r="P191" s="21">
        <v>1000</v>
      </c>
      <c r="Q191" s="21">
        <v>500</v>
      </c>
      <c r="R191" s="22"/>
      <c r="S191" s="12">
        <f t="shared" ref="S191:S194" si="16">SUM(C191:P191)</f>
        <v>6925</v>
      </c>
      <c r="T191" s="29"/>
      <c r="U191" s="31"/>
    </row>
    <row r="192" spans="1:21" ht="15.75" thickBot="1" x14ac:dyDescent="0.3">
      <c r="B192" s="78" t="s">
        <v>42</v>
      </c>
      <c r="C192" s="20">
        <v>2500</v>
      </c>
      <c r="D192" s="21">
        <v>1000</v>
      </c>
      <c r="E192" s="21">
        <v>300</v>
      </c>
      <c r="F192" s="21">
        <v>270</v>
      </c>
      <c r="G192" s="21">
        <v>400</v>
      </c>
      <c r="H192" s="21">
        <v>280</v>
      </c>
      <c r="I192" s="21">
        <v>170</v>
      </c>
      <c r="J192" s="21">
        <v>350</v>
      </c>
      <c r="K192" s="21">
        <v>250</v>
      </c>
      <c r="L192" s="21">
        <v>50</v>
      </c>
      <c r="M192" s="21">
        <v>280</v>
      </c>
      <c r="N192" s="21">
        <v>325</v>
      </c>
      <c r="O192" s="21">
        <v>350</v>
      </c>
      <c r="P192" s="21">
        <v>1500</v>
      </c>
      <c r="Q192" s="21">
        <v>1000</v>
      </c>
      <c r="R192" s="22"/>
      <c r="S192" s="12">
        <f t="shared" si="16"/>
        <v>8025</v>
      </c>
      <c r="T192" s="30"/>
      <c r="U192" s="31"/>
    </row>
    <row r="193" spans="1:21" ht="15.75" thickBot="1" x14ac:dyDescent="0.3">
      <c r="B193" s="78" t="s">
        <v>43</v>
      </c>
      <c r="C193" s="8">
        <v>1800</v>
      </c>
      <c r="D193" s="23">
        <v>250</v>
      </c>
      <c r="E193" s="23">
        <v>300</v>
      </c>
      <c r="F193" s="23">
        <v>300</v>
      </c>
      <c r="G193" s="23">
        <v>450</v>
      </c>
      <c r="H193" s="23">
        <v>300</v>
      </c>
      <c r="I193" s="23">
        <v>250</v>
      </c>
      <c r="J193" s="23">
        <v>170</v>
      </c>
      <c r="K193" s="23">
        <v>310</v>
      </c>
      <c r="L193" s="23">
        <v>0</v>
      </c>
      <c r="M193" s="23">
        <v>340</v>
      </c>
      <c r="N193" s="23">
        <v>600</v>
      </c>
      <c r="O193" s="23">
        <v>700</v>
      </c>
      <c r="P193" s="23">
        <v>1200</v>
      </c>
      <c r="Q193" s="23">
        <v>600</v>
      </c>
      <c r="R193" s="24"/>
      <c r="S193" s="12">
        <f t="shared" si="16"/>
        <v>6970</v>
      </c>
      <c r="T193" s="30"/>
      <c r="U193" s="31"/>
    </row>
    <row r="194" spans="1:21" ht="15.75" thickBot="1" x14ac:dyDescent="0.3">
      <c r="B194" s="78" t="s">
        <v>44</v>
      </c>
      <c r="C194" s="26">
        <v>2000</v>
      </c>
      <c r="D194" s="12">
        <v>800</v>
      </c>
      <c r="E194" s="27">
        <v>700</v>
      </c>
      <c r="F194" s="12">
        <v>600</v>
      </c>
      <c r="G194" s="27">
        <v>300</v>
      </c>
      <c r="H194" s="12">
        <v>1500</v>
      </c>
      <c r="I194" s="27">
        <v>220</v>
      </c>
      <c r="J194" s="12">
        <v>250</v>
      </c>
      <c r="K194" s="27">
        <v>600</v>
      </c>
      <c r="L194" s="12">
        <v>40</v>
      </c>
      <c r="M194" s="27">
        <v>1000</v>
      </c>
      <c r="N194" s="12">
        <v>1200</v>
      </c>
      <c r="O194" s="27">
        <v>900</v>
      </c>
      <c r="P194" s="12">
        <v>2500</v>
      </c>
      <c r="Q194" s="27">
        <v>1500</v>
      </c>
      <c r="R194" s="14"/>
      <c r="S194" s="12">
        <f t="shared" si="16"/>
        <v>12610</v>
      </c>
      <c r="T194" s="31"/>
      <c r="U194" s="31"/>
    </row>
    <row r="195" spans="1:21" ht="18.75" x14ac:dyDescent="0.3">
      <c r="A195" s="1"/>
      <c r="B195" s="1"/>
      <c r="C195" s="110">
        <f t="shared" ref="C195:R195" si="17">SUM(C190:C194)</f>
        <v>10000</v>
      </c>
      <c r="D195" s="110">
        <f t="shared" si="17"/>
        <v>3750</v>
      </c>
      <c r="E195" s="110">
        <f t="shared" si="17"/>
        <v>2550</v>
      </c>
      <c r="F195" s="110">
        <f t="shared" si="17"/>
        <v>1945</v>
      </c>
      <c r="G195" s="110">
        <f t="shared" si="17"/>
        <v>1520</v>
      </c>
      <c r="H195" s="110">
        <f t="shared" si="17"/>
        <v>4280</v>
      </c>
      <c r="I195" s="110">
        <f t="shared" si="17"/>
        <v>940</v>
      </c>
      <c r="J195" s="110">
        <f t="shared" si="17"/>
        <v>1020</v>
      </c>
      <c r="K195" s="110">
        <f t="shared" si="17"/>
        <v>1810</v>
      </c>
      <c r="L195" s="110">
        <f t="shared" si="17"/>
        <v>200</v>
      </c>
      <c r="M195" s="110">
        <f t="shared" si="17"/>
        <v>2560</v>
      </c>
      <c r="N195" s="110">
        <f t="shared" si="17"/>
        <v>3925</v>
      </c>
      <c r="O195" s="110">
        <f t="shared" si="17"/>
        <v>3550</v>
      </c>
      <c r="P195" s="110">
        <f t="shared" si="17"/>
        <v>9200</v>
      </c>
      <c r="Q195" s="110">
        <f t="shared" si="17"/>
        <v>4600</v>
      </c>
      <c r="R195" s="110">
        <f t="shared" si="17"/>
        <v>0</v>
      </c>
      <c r="S195" s="110">
        <f>SUM(S190:S194)</f>
        <v>47250</v>
      </c>
      <c r="T195" s="31"/>
      <c r="U195" s="31"/>
    </row>
    <row r="196" spans="1:21" x14ac:dyDescent="0.25"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25"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ht="18.75" x14ac:dyDescent="0.25">
      <c r="B198" s="31"/>
      <c r="C198" s="31"/>
      <c r="D198" s="77" t="s">
        <v>39</v>
      </c>
      <c r="E198" s="77" t="s">
        <v>36</v>
      </c>
      <c r="F198" s="200" t="s">
        <v>1</v>
      </c>
      <c r="G198" s="200"/>
      <c r="H198" s="31"/>
      <c r="I198" s="200" t="s">
        <v>28</v>
      </c>
      <c r="J198" s="200"/>
      <c r="K198" s="200"/>
      <c r="L198" s="200"/>
      <c r="M198" s="200"/>
      <c r="N198" s="31"/>
      <c r="O198" s="31"/>
      <c r="P198" s="79">
        <v>2019</v>
      </c>
      <c r="Q198" s="31"/>
      <c r="R198" s="31"/>
      <c r="S198" s="31"/>
      <c r="T198" s="31"/>
      <c r="U198" s="31"/>
    </row>
    <row r="199" spans="1:21" ht="15.75" thickBot="1" x14ac:dyDescent="0.3"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ht="15.75" thickBot="1" x14ac:dyDescent="0.3">
      <c r="B200" s="31"/>
      <c r="C200" s="17" t="s">
        <v>3</v>
      </c>
      <c r="D200" s="18" t="s">
        <v>4</v>
      </c>
      <c r="E200" s="18" t="s">
        <v>5</v>
      </c>
      <c r="F200" s="18" t="s">
        <v>6</v>
      </c>
      <c r="G200" s="18" t="s">
        <v>7</v>
      </c>
      <c r="H200" s="18" t="s">
        <v>8</v>
      </c>
      <c r="I200" s="18" t="s">
        <v>9</v>
      </c>
      <c r="J200" s="18" t="s">
        <v>10</v>
      </c>
      <c r="K200" s="18" t="s">
        <v>11</v>
      </c>
      <c r="L200" s="18" t="s">
        <v>12</v>
      </c>
      <c r="M200" s="18" t="s">
        <v>13</v>
      </c>
      <c r="N200" s="18" t="s">
        <v>14</v>
      </c>
      <c r="O200" s="18" t="s">
        <v>15</v>
      </c>
      <c r="P200" s="18" t="s">
        <v>16</v>
      </c>
      <c r="Q200" s="18" t="s">
        <v>17</v>
      </c>
      <c r="R200" s="18" t="s">
        <v>18</v>
      </c>
      <c r="S200" s="18" t="s">
        <v>19</v>
      </c>
      <c r="T200" s="31"/>
      <c r="U200" s="31"/>
    </row>
    <row r="201" spans="1:21" ht="15.75" thickBot="1" x14ac:dyDescent="0.3">
      <c r="B201" s="78" t="s">
        <v>45</v>
      </c>
      <c r="C201" s="12">
        <v>1500</v>
      </c>
      <c r="D201" s="75">
        <v>300</v>
      </c>
      <c r="E201" s="75">
        <v>325</v>
      </c>
      <c r="F201" s="75">
        <v>350</v>
      </c>
      <c r="G201" s="75">
        <v>60</v>
      </c>
      <c r="H201" s="75">
        <v>300</v>
      </c>
      <c r="I201" s="75">
        <v>80</v>
      </c>
      <c r="J201" s="75"/>
      <c r="K201" s="75">
        <v>170</v>
      </c>
      <c r="L201" s="75"/>
      <c r="M201" s="75">
        <v>190</v>
      </c>
      <c r="N201" s="75">
        <v>250</v>
      </c>
      <c r="O201" s="75">
        <v>410</v>
      </c>
      <c r="P201" s="75">
        <v>1300</v>
      </c>
      <c r="Q201" s="75">
        <v>450</v>
      </c>
      <c r="R201" s="75"/>
      <c r="S201" s="12">
        <f>SUM(C201:P201)</f>
        <v>5235</v>
      </c>
      <c r="T201" s="31"/>
      <c r="U201" s="31"/>
    </row>
    <row r="202" spans="1:21" ht="15.75" thickBot="1" x14ac:dyDescent="0.3">
      <c r="B202" s="78" t="s">
        <v>46</v>
      </c>
      <c r="C202" s="20">
        <v>1800</v>
      </c>
      <c r="D202" s="21">
        <v>550</v>
      </c>
      <c r="E202" s="21">
        <v>280</v>
      </c>
      <c r="F202" s="21">
        <v>260</v>
      </c>
      <c r="G202" s="21">
        <v>100</v>
      </c>
      <c r="H202" s="21">
        <v>400</v>
      </c>
      <c r="I202" s="21">
        <v>50</v>
      </c>
      <c r="J202" s="21">
        <v>225</v>
      </c>
      <c r="K202" s="21">
        <v>300</v>
      </c>
      <c r="L202" s="21"/>
      <c r="M202" s="21">
        <v>250</v>
      </c>
      <c r="N202" s="21">
        <v>310</v>
      </c>
      <c r="O202" s="21">
        <v>500</v>
      </c>
      <c r="P202" s="21">
        <v>1600</v>
      </c>
      <c r="Q202" s="21">
        <v>600</v>
      </c>
      <c r="R202" s="22"/>
      <c r="S202" s="12">
        <f>SUM(C202:P202)</f>
        <v>6625</v>
      </c>
      <c r="T202" s="31"/>
      <c r="U202" s="31"/>
    </row>
    <row r="203" spans="1:21" ht="18.75" x14ac:dyDescent="0.3">
      <c r="A203" s="1"/>
      <c r="B203" s="1"/>
      <c r="C203" s="110">
        <f t="shared" ref="C203:R203" si="18">SUM(C201:C202)</f>
        <v>3300</v>
      </c>
      <c r="D203" s="110">
        <f t="shared" si="18"/>
        <v>850</v>
      </c>
      <c r="E203" s="110">
        <f t="shared" si="18"/>
        <v>605</v>
      </c>
      <c r="F203" s="110">
        <f t="shared" si="18"/>
        <v>610</v>
      </c>
      <c r="G203" s="110">
        <f t="shared" si="18"/>
        <v>160</v>
      </c>
      <c r="H203" s="110">
        <f t="shared" si="18"/>
        <v>700</v>
      </c>
      <c r="I203" s="110">
        <f t="shared" si="18"/>
        <v>130</v>
      </c>
      <c r="J203" s="110">
        <f t="shared" si="18"/>
        <v>225</v>
      </c>
      <c r="K203" s="110">
        <f t="shared" si="18"/>
        <v>470</v>
      </c>
      <c r="L203" s="110">
        <f t="shared" si="18"/>
        <v>0</v>
      </c>
      <c r="M203" s="110">
        <f t="shared" si="18"/>
        <v>440</v>
      </c>
      <c r="N203" s="110">
        <f t="shared" si="18"/>
        <v>560</v>
      </c>
      <c r="O203" s="110">
        <f t="shared" si="18"/>
        <v>910</v>
      </c>
      <c r="P203" s="110">
        <f t="shared" si="18"/>
        <v>2900</v>
      </c>
      <c r="Q203" s="110">
        <f t="shared" si="18"/>
        <v>1050</v>
      </c>
      <c r="R203" s="110">
        <f t="shared" si="18"/>
        <v>0</v>
      </c>
      <c r="S203" s="110">
        <f>SUM(S201:S202)</f>
        <v>11860</v>
      </c>
      <c r="T203" s="31"/>
      <c r="U203" s="31"/>
    </row>
    <row r="204" spans="1:21" x14ac:dyDescent="0.25">
      <c r="B204" s="31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31"/>
      <c r="U204" s="31"/>
    </row>
    <row r="205" spans="1:21" x14ac:dyDescent="0.25"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ht="18.75" x14ac:dyDescent="0.25">
      <c r="B206" s="31"/>
      <c r="C206" s="31"/>
      <c r="D206" s="77" t="s">
        <v>39</v>
      </c>
      <c r="E206" s="200" t="s">
        <v>23</v>
      </c>
      <c r="F206" s="200"/>
      <c r="G206" s="77"/>
      <c r="H206" s="31"/>
      <c r="I206" s="200" t="s">
        <v>28</v>
      </c>
      <c r="J206" s="200"/>
      <c r="K206" s="200"/>
      <c r="L206" s="200"/>
      <c r="M206" s="200"/>
      <c r="N206" s="31"/>
      <c r="O206" s="80">
        <v>2019</v>
      </c>
      <c r="P206" s="31"/>
      <c r="Q206" s="31"/>
      <c r="R206" s="31"/>
      <c r="S206" s="31"/>
      <c r="T206" s="31"/>
      <c r="U206" s="31"/>
    </row>
    <row r="207" spans="1:21" ht="15.75" thickBot="1" x14ac:dyDescent="0.3"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15.75" thickBot="1" x14ac:dyDescent="0.3">
      <c r="B208" s="31"/>
      <c r="C208" s="17" t="s">
        <v>3</v>
      </c>
      <c r="D208" s="18" t="s">
        <v>4</v>
      </c>
      <c r="E208" s="18" t="s">
        <v>5</v>
      </c>
      <c r="F208" s="18" t="s">
        <v>6</v>
      </c>
      <c r="G208" s="18" t="s">
        <v>7</v>
      </c>
      <c r="H208" s="18" t="s">
        <v>8</v>
      </c>
      <c r="I208" s="18" t="s">
        <v>9</v>
      </c>
      <c r="J208" s="18" t="s">
        <v>10</v>
      </c>
      <c r="K208" s="18" t="s">
        <v>11</v>
      </c>
      <c r="L208" s="18" t="s">
        <v>12</v>
      </c>
      <c r="M208" s="18" t="s">
        <v>13</v>
      </c>
      <c r="N208" s="18" t="s">
        <v>14</v>
      </c>
      <c r="O208" s="18" t="s">
        <v>15</v>
      </c>
      <c r="P208" s="18" t="s">
        <v>16</v>
      </c>
      <c r="Q208" s="18" t="s">
        <v>17</v>
      </c>
      <c r="R208" s="18" t="s">
        <v>18</v>
      </c>
      <c r="S208" s="18" t="s">
        <v>19</v>
      </c>
      <c r="T208" s="31"/>
      <c r="U208" s="31"/>
    </row>
    <row r="209" spans="1:21" ht="15.75" thickBot="1" x14ac:dyDescent="0.3">
      <c r="B209" s="78" t="s">
        <v>45</v>
      </c>
      <c r="C209" s="12">
        <v>1000</v>
      </c>
      <c r="D209" s="75">
        <v>250</v>
      </c>
      <c r="E209" s="75">
        <v>50</v>
      </c>
      <c r="F209" s="75">
        <v>60</v>
      </c>
      <c r="G209" s="75"/>
      <c r="H209" s="75">
        <v>100</v>
      </c>
      <c r="I209" s="75">
        <v>30</v>
      </c>
      <c r="J209" s="75">
        <v>150</v>
      </c>
      <c r="K209" s="75">
        <v>90</v>
      </c>
      <c r="L209" s="75"/>
      <c r="M209" s="75">
        <v>100</v>
      </c>
      <c r="N209" s="75">
        <v>150</v>
      </c>
      <c r="O209" s="75">
        <v>225</v>
      </c>
      <c r="P209" s="75">
        <v>250</v>
      </c>
      <c r="Q209" s="75">
        <v>200</v>
      </c>
      <c r="R209" s="75"/>
      <c r="S209" s="12">
        <f>SUM(C209:P209)</f>
        <v>2455</v>
      </c>
      <c r="T209" s="29"/>
      <c r="U209" s="31"/>
    </row>
    <row r="210" spans="1:21" ht="15.75" thickBot="1" x14ac:dyDescent="0.3">
      <c r="B210" s="78" t="s">
        <v>46</v>
      </c>
      <c r="C210" s="20">
        <v>1100</v>
      </c>
      <c r="D210" s="21">
        <v>100</v>
      </c>
      <c r="E210" s="21">
        <v>20</v>
      </c>
      <c r="F210" s="21">
        <v>50</v>
      </c>
      <c r="G210" s="21"/>
      <c r="H210" s="21">
        <v>120</v>
      </c>
      <c r="I210" s="21">
        <v>35</v>
      </c>
      <c r="J210" s="21">
        <v>100</v>
      </c>
      <c r="K210" s="21">
        <v>100</v>
      </c>
      <c r="L210" s="21"/>
      <c r="M210" s="21">
        <v>130</v>
      </c>
      <c r="N210" s="21">
        <v>150</v>
      </c>
      <c r="O210" s="21">
        <v>260</v>
      </c>
      <c r="P210" s="21">
        <v>180</v>
      </c>
      <c r="Q210" s="21">
        <v>250</v>
      </c>
      <c r="R210" s="22"/>
      <c r="S210" s="12">
        <f>SUM(C210:P210)</f>
        <v>2345</v>
      </c>
      <c r="T210" s="29"/>
      <c r="U210" s="31"/>
    </row>
    <row r="211" spans="1:21" ht="18.75" x14ac:dyDescent="0.3">
      <c r="A211" s="1"/>
      <c r="B211" s="1"/>
      <c r="C211" s="110">
        <f t="shared" ref="C211:R211" si="19">SUM(C209:C210)</f>
        <v>2100</v>
      </c>
      <c r="D211" s="110">
        <f t="shared" si="19"/>
        <v>350</v>
      </c>
      <c r="E211" s="110">
        <f t="shared" si="19"/>
        <v>70</v>
      </c>
      <c r="F211" s="110">
        <f t="shared" si="19"/>
        <v>110</v>
      </c>
      <c r="G211" s="110">
        <f t="shared" si="19"/>
        <v>0</v>
      </c>
      <c r="H211" s="110">
        <f t="shared" si="19"/>
        <v>220</v>
      </c>
      <c r="I211" s="110">
        <f t="shared" si="19"/>
        <v>65</v>
      </c>
      <c r="J211" s="110">
        <f t="shared" si="19"/>
        <v>250</v>
      </c>
      <c r="K211" s="110">
        <f t="shared" si="19"/>
        <v>190</v>
      </c>
      <c r="L211" s="110">
        <f t="shared" si="19"/>
        <v>0</v>
      </c>
      <c r="M211" s="110">
        <f t="shared" si="19"/>
        <v>230</v>
      </c>
      <c r="N211" s="110">
        <f t="shared" si="19"/>
        <v>300</v>
      </c>
      <c r="O211" s="110">
        <f t="shared" si="19"/>
        <v>485</v>
      </c>
      <c r="P211" s="110">
        <f t="shared" si="19"/>
        <v>430</v>
      </c>
      <c r="Q211" s="110">
        <f t="shared" si="19"/>
        <v>450</v>
      </c>
      <c r="R211" s="110">
        <f t="shared" si="19"/>
        <v>0</v>
      </c>
      <c r="S211" s="110">
        <f>SUM(S209:S210)</f>
        <v>4800</v>
      </c>
      <c r="T211" s="31"/>
      <c r="U211" s="31"/>
    </row>
    <row r="212" spans="1:21" x14ac:dyDescent="0.25"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5"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x14ac:dyDescent="0.25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ht="18.75" x14ac:dyDescent="0.25">
      <c r="B215" s="31"/>
      <c r="C215" s="31"/>
      <c r="D215" s="77" t="s">
        <v>39</v>
      </c>
      <c r="E215" s="200" t="s">
        <v>38</v>
      </c>
      <c r="F215" s="200"/>
      <c r="G215" s="77"/>
      <c r="H215" s="31"/>
      <c r="I215" s="200" t="s">
        <v>28</v>
      </c>
      <c r="J215" s="200"/>
      <c r="K215" s="200"/>
      <c r="L215" s="200"/>
      <c r="M215" s="200"/>
      <c r="N215" s="31"/>
      <c r="O215" s="80">
        <v>2019</v>
      </c>
      <c r="P215" s="31"/>
      <c r="Q215" s="31"/>
      <c r="R215" s="31"/>
      <c r="S215" s="31"/>
      <c r="T215" s="31"/>
      <c r="U215" s="31"/>
    </row>
    <row r="216" spans="1:21" ht="15.75" thickBot="1" x14ac:dyDescent="0.3"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15.75" thickBot="1" x14ac:dyDescent="0.3">
      <c r="B217" s="31"/>
      <c r="C217" s="17" t="s">
        <v>3</v>
      </c>
      <c r="D217" s="18" t="s">
        <v>4</v>
      </c>
      <c r="E217" s="18" t="s">
        <v>5</v>
      </c>
      <c r="F217" s="18" t="s">
        <v>6</v>
      </c>
      <c r="G217" s="18" t="s">
        <v>7</v>
      </c>
      <c r="H217" s="18" t="s">
        <v>8</v>
      </c>
      <c r="I217" s="18" t="s">
        <v>9</v>
      </c>
      <c r="J217" s="18" t="s">
        <v>10</v>
      </c>
      <c r="K217" s="18" t="s">
        <v>11</v>
      </c>
      <c r="L217" s="18" t="s">
        <v>12</v>
      </c>
      <c r="M217" s="18" t="s">
        <v>13</v>
      </c>
      <c r="N217" s="18" t="s">
        <v>14</v>
      </c>
      <c r="O217" s="18" t="s">
        <v>15</v>
      </c>
      <c r="P217" s="18" t="s">
        <v>16</v>
      </c>
      <c r="Q217" s="18" t="s">
        <v>17</v>
      </c>
      <c r="R217" s="18" t="s">
        <v>18</v>
      </c>
      <c r="S217" s="18" t="s">
        <v>19</v>
      </c>
      <c r="T217" s="31"/>
      <c r="U217" s="31"/>
    </row>
    <row r="218" spans="1:21" ht="15.75" thickBot="1" x14ac:dyDescent="0.3">
      <c r="B218" s="78" t="s">
        <v>47</v>
      </c>
      <c r="C218" s="12">
        <v>300</v>
      </c>
      <c r="D218" s="75">
        <v>150</v>
      </c>
      <c r="E218" s="75">
        <v>80</v>
      </c>
      <c r="F218" s="75">
        <v>79</v>
      </c>
      <c r="G218" s="75">
        <v>40</v>
      </c>
      <c r="H218" s="75">
        <v>100</v>
      </c>
      <c r="I218" s="75">
        <v>30</v>
      </c>
      <c r="J218" s="75">
        <v>100</v>
      </c>
      <c r="K218" s="75">
        <v>120</v>
      </c>
      <c r="L218" s="75"/>
      <c r="M218" s="75">
        <v>90</v>
      </c>
      <c r="N218" s="75">
        <v>100</v>
      </c>
      <c r="O218" s="75">
        <v>225</v>
      </c>
      <c r="P218" s="75">
        <v>150</v>
      </c>
      <c r="Q218" s="75">
        <v>100</v>
      </c>
      <c r="R218" s="75"/>
      <c r="S218" s="12">
        <f>SUM(C218:P218)</f>
        <v>1564</v>
      </c>
      <c r="T218" s="29"/>
      <c r="U218" s="31"/>
    </row>
    <row r="219" spans="1:21" ht="15.75" thickBot="1" x14ac:dyDescent="0.3">
      <c r="B219" s="78" t="s">
        <v>48</v>
      </c>
      <c r="C219" s="8">
        <v>250</v>
      </c>
      <c r="D219" s="23">
        <v>225</v>
      </c>
      <c r="E219" s="23">
        <v>50</v>
      </c>
      <c r="F219" s="23">
        <v>60</v>
      </c>
      <c r="G219" s="23">
        <v>20</v>
      </c>
      <c r="H219" s="23">
        <v>200</v>
      </c>
      <c r="I219" s="23">
        <v>40</v>
      </c>
      <c r="J219" s="23">
        <v>80</v>
      </c>
      <c r="K219" s="23">
        <v>110</v>
      </c>
      <c r="L219" s="24"/>
      <c r="M219" s="23">
        <v>80</v>
      </c>
      <c r="N219" s="23">
        <v>70</v>
      </c>
      <c r="O219" s="23">
        <v>160</v>
      </c>
      <c r="P219" s="23">
        <v>100</v>
      </c>
      <c r="Q219" s="23">
        <v>150</v>
      </c>
      <c r="R219" s="24"/>
      <c r="S219" s="12">
        <f t="shared" ref="S219:S220" si="20">SUM(C219:P219)</f>
        <v>1445</v>
      </c>
      <c r="T219" s="31"/>
      <c r="U219" s="31"/>
    </row>
    <row r="220" spans="1:21" ht="15.75" thickBot="1" x14ac:dyDescent="0.3">
      <c r="B220" s="78" t="s">
        <v>49</v>
      </c>
      <c r="C220" s="81">
        <v>300</v>
      </c>
      <c r="D220" s="82">
        <v>250</v>
      </c>
      <c r="E220" s="82">
        <v>60</v>
      </c>
      <c r="F220" s="82">
        <v>50</v>
      </c>
      <c r="G220" s="82">
        <v>10</v>
      </c>
      <c r="H220" s="82">
        <v>250</v>
      </c>
      <c r="I220" s="82">
        <v>60</v>
      </c>
      <c r="J220" s="82">
        <v>150</v>
      </c>
      <c r="K220" s="82">
        <v>180</v>
      </c>
      <c r="L220" s="83"/>
      <c r="M220" s="82">
        <v>90</v>
      </c>
      <c r="N220" s="82">
        <v>120</v>
      </c>
      <c r="O220" s="82">
        <v>190</v>
      </c>
      <c r="P220" s="82">
        <v>80</v>
      </c>
      <c r="Q220" s="82">
        <v>200</v>
      </c>
      <c r="R220" s="83"/>
      <c r="S220" s="12">
        <f t="shared" si="20"/>
        <v>1790</v>
      </c>
      <c r="T220" s="31"/>
      <c r="U220" s="31"/>
    </row>
    <row r="221" spans="1:21" ht="18.75" x14ac:dyDescent="0.3">
      <c r="A221" s="1"/>
      <c r="B221" s="1"/>
      <c r="C221" s="110">
        <f t="shared" ref="C221:R221" si="21">SUM(C218:C220)</f>
        <v>850</v>
      </c>
      <c r="D221" s="110">
        <f t="shared" si="21"/>
        <v>625</v>
      </c>
      <c r="E221" s="110">
        <f t="shared" si="21"/>
        <v>190</v>
      </c>
      <c r="F221" s="110">
        <f t="shared" si="21"/>
        <v>189</v>
      </c>
      <c r="G221" s="110">
        <f t="shared" si="21"/>
        <v>70</v>
      </c>
      <c r="H221" s="110">
        <f t="shared" si="21"/>
        <v>550</v>
      </c>
      <c r="I221" s="110">
        <f t="shared" si="21"/>
        <v>130</v>
      </c>
      <c r="J221" s="110">
        <f t="shared" si="21"/>
        <v>330</v>
      </c>
      <c r="K221" s="110">
        <f t="shared" si="21"/>
        <v>410</v>
      </c>
      <c r="L221" s="110">
        <f t="shared" si="21"/>
        <v>0</v>
      </c>
      <c r="M221" s="110">
        <f t="shared" si="21"/>
        <v>260</v>
      </c>
      <c r="N221" s="110">
        <f t="shared" si="21"/>
        <v>290</v>
      </c>
      <c r="O221" s="110">
        <f t="shared" si="21"/>
        <v>575</v>
      </c>
      <c r="P221" s="110">
        <f t="shared" si="21"/>
        <v>330</v>
      </c>
      <c r="Q221" s="110">
        <f t="shared" si="21"/>
        <v>450</v>
      </c>
      <c r="R221" s="110">
        <f t="shared" si="21"/>
        <v>0</v>
      </c>
      <c r="S221" s="110">
        <f>SUM(S218:S220)</f>
        <v>4799</v>
      </c>
      <c r="T221" s="31"/>
      <c r="U221" s="31"/>
    </row>
    <row r="222" spans="1:21" ht="15.75" thickBot="1" x14ac:dyDescent="0.3">
      <c r="B222" s="86"/>
      <c r="U222" s="31"/>
    </row>
    <row r="223" spans="1:21" ht="15.75" thickBot="1" x14ac:dyDescent="0.3">
      <c r="B223" s="31"/>
      <c r="C223" s="87"/>
      <c r="D223" s="88"/>
      <c r="E223" s="88"/>
      <c r="F223" s="88"/>
      <c r="G223" s="88"/>
      <c r="H223" s="88"/>
      <c r="I223" s="88"/>
      <c r="J223" s="88"/>
      <c r="K223" s="88"/>
      <c r="L223" s="88"/>
      <c r="M223" s="197" t="s">
        <v>77</v>
      </c>
      <c r="N223" s="197"/>
      <c r="O223" s="109">
        <f>+SUM(Q195,Q203,Q211,Q221)</f>
        <v>6550</v>
      </c>
      <c r="P223" s="88"/>
      <c r="Q223" s="88"/>
      <c r="R223" s="84" t="s">
        <v>50</v>
      </c>
      <c r="S223" s="85">
        <f>SUM(S221,S211,S203,S195,S184)</f>
        <v>87063</v>
      </c>
      <c r="U223" s="31"/>
    </row>
    <row r="227" spans="2:21" ht="15.75" x14ac:dyDescent="0.25">
      <c r="B227" s="50"/>
      <c r="C227" s="144"/>
      <c r="D227" s="144" t="s">
        <v>81</v>
      </c>
      <c r="E227" s="144"/>
      <c r="F227" s="144"/>
      <c r="G227" s="144"/>
      <c r="H227" s="144" t="str">
        <f>D227</f>
        <v>MAYO</v>
      </c>
      <c r="I227" s="144"/>
      <c r="J227" s="144"/>
      <c r="K227" s="144"/>
      <c r="L227" s="144" t="str">
        <f>H227</f>
        <v>MAYO</v>
      </c>
      <c r="M227" s="144"/>
      <c r="N227" s="144"/>
      <c r="O227" s="144"/>
      <c r="P227" s="144"/>
      <c r="Q227" s="144"/>
      <c r="R227" s="144"/>
      <c r="S227" s="144" t="str">
        <f>L227</f>
        <v>MAYO</v>
      </c>
      <c r="T227" s="119"/>
      <c r="U227" s="119"/>
    </row>
    <row r="229" spans="2:21" x14ac:dyDescent="0.25"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</row>
    <row r="230" spans="2:21" ht="18.75" x14ac:dyDescent="0.25">
      <c r="B230" s="31"/>
      <c r="C230" s="31"/>
      <c r="D230" s="77" t="s">
        <v>81</v>
      </c>
      <c r="E230" s="77"/>
      <c r="F230" s="200" t="s">
        <v>1</v>
      </c>
      <c r="G230" s="200"/>
      <c r="H230" s="77"/>
      <c r="I230" s="200" t="s">
        <v>2</v>
      </c>
      <c r="J230" s="200"/>
      <c r="K230" s="77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2:21" ht="15.75" thickBot="1" x14ac:dyDescent="0.3"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2:21" ht="15.75" thickBot="1" x14ac:dyDescent="0.3">
      <c r="B232" s="31"/>
      <c r="C232" s="5" t="s">
        <v>3</v>
      </c>
      <c r="D232" s="6" t="s">
        <v>4</v>
      </c>
      <c r="E232" s="6" t="s">
        <v>5</v>
      </c>
      <c r="F232" s="6" t="s">
        <v>6</v>
      </c>
      <c r="G232" s="6" t="s">
        <v>7</v>
      </c>
      <c r="H232" s="6" t="s">
        <v>8</v>
      </c>
      <c r="I232" s="6" t="s">
        <v>9</v>
      </c>
      <c r="J232" s="6" t="s">
        <v>10</v>
      </c>
      <c r="K232" s="6" t="s">
        <v>11</v>
      </c>
      <c r="L232" s="6" t="s">
        <v>12</v>
      </c>
      <c r="M232" s="6" t="s">
        <v>13</v>
      </c>
      <c r="N232" s="6" t="s">
        <v>14</v>
      </c>
      <c r="O232" s="6" t="s">
        <v>15</v>
      </c>
      <c r="P232" s="6" t="s">
        <v>16</v>
      </c>
      <c r="Q232" s="6" t="s">
        <v>17</v>
      </c>
      <c r="R232" s="6" t="s">
        <v>18</v>
      </c>
      <c r="S232" s="5" t="s">
        <v>19</v>
      </c>
      <c r="T232" s="31"/>
    </row>
    <row r="233" spans="2:21" ht="15.75" thickBot="1" x14ac:dyDescent="0.3">
      <c r="B233" s="32" t="s">
        <v>20</v>
      </c>
      <c r="C233" s="52">
        <v>300</v>
      </c>
      <c r="D233" s="62">
        <v>800</v>
      </c>
      <c r="E233" s="62">
        <v>20</v>
      </c>
      <c r="F233" s="62">
        <v>80</v>
      </c>
      <c r="G233" s="62">
        <v>40</v>
      </c>
      <c r="H233" s="62">
        <v>60</v>
      </c>
      <c r="I233" s="62">
        <v>25</v>
      </c>
      <c r="J233" s="62">
        <v>110</v>
      </c>
      <c r="K233" s="62">
        <v>70</v>
      </c>
      <c r="L233" s="62">
        <v>15</v>
      </c>
      <c r="M233" s="62">
        <v>60</v>
      </c>
      <c r="N233" s="62">
        <v>160</v>
      </c>
      <c r="O233" s="62">
        <v>100</v>
      </c>
      <c r="P233" s="62">
        <v>500</v>
      </c>
      <c r="Q233" s="62">
        <v>150</v>
      </c>
      <c r="R233" s="62"/>
      <c r="S233" s="117">
        <f t="shared" ref="S233:S240" si="22">SUM(C233:P233)</f>
        <v>2340</v>
      </c>
      <c r="T233" s="30"/>
    </row>
    <row r="234" spans="2:21" ht="15.75" thickBot="1" x14ac:dyDescent="0.3">
      <c r="B234" s="32" t="s">
        <v>21</v>
      </c>
      <c r="C234" s="54">
        <v>600</v>
      </c>
      <c r="D234" s="116">
        <v>110</v>
      </c>
      <c r="E234" s="116">
        <v>90</v>
      </c>
      <c r="F234" s="116">
        <v>225</v>
      </c>
      <c r="G234" s="116">
        <v>10</v>
      </c>
      <c r="H234" s="116">
        <v>240</v>
      </c>
      <c r="I234" s="116">
        <v>120</v>
      </c>
      <c r="J234" s="116">
        <v>140</v>
      </c>
      <c r="K234" s="116">
        <v>180</v>
      </c>
      <c r="L234" s="116">
        <v>60</v>
      </c>
      <c r="M234" s="116">
        <v>110</v>
      </c>
      <c r="N234" s="116">
        <v>100</v>
      </c>
      <c r="O234" s="116">
        <v>300</v>
      </c>
      <c r="P234" s="116">
        <v>500</v>
      </c>
      <c r="Q234" s="116">
        <v>200</v>
      </c>
      <c r="R234" s="116"/>
      <c r="S234" s="117">
        <f t="shared" si="22"/>
        <v>2785</v>
      </c>
      <c r="T234" s="29"/>
    </row>
    <row r="235" spans="2:21" ht="15.75" thickBot="1" x14ac:dyDescent="0.3">
      <c r="B235" s="32" t="s">
        <v>22</v>
      </c>
      <c r="C235" s="52">
        <v>100</v>
      </c>
      <c r="D235" s="62">
        <v>120</v>
      </c>
      <c r="E235" s="62">
        <v>6050</v>
      </c>
      <c r="F235" s="62">
        <v>90</v>
      </c>
      <c r="G235" s="62">
        <v>40</v>
      </c>
      <c r="H235" s="62">
        <v>20</v>
      </c>
      <c r="I235" s="62">
        <v>8</v>
      </c>
      <c r="J235" s="62">
        <v>70</v>
      </c>
      <c r="K235" s="62">
        <v>100</v>
      </c>
      <c r="L235" s="62">
        <v>30</v>
      </c>
      <c r="M235" s="62">
        <v>80</v>
      </c>
      <c r="N235" s="62">
        <v>70</v>
      </c>
      <c r="O235" s="62">
        <v>80</v>
      </c>
      <c r="P235" s="62">
        <v>60</v>
      </c>
      <c r="Q235" s="62">
        <v>110</v>
      </c>
      <c r="R235" s="62"/>
      <c r="S235" s="117">
        <f t="shared" si="22"/>
        <v>6918</v>
      </c>
      <c r="T235" s="30"/>
    </row>
    <row r="236" spans="2:21" ht="15.75" thickBot="1" x14ac:dyDescent="0.3">
      <c r="B236" s="32" t="s">
        <v>23</v>
      </c>
      <c r="C236" s="54">
        <v>700</v>
      </c>
      <c r="D236" s="116">
        <v>110</v>
      </c>
      <c r="E236" s="116">
        <v>30</v>
      </c>
      <c r="F236" s="116">
        <v>100</v>
      </c>
      <c r="G236" s="116">
        <v>40</v>
      </c>
      <c r="H236" s="116">
        <v>110</v>
      </c>
      <c r="I236" s="116">
        <v>30</v>
      </c>
      <c r="J236" s="116">
        <v>100</v>
      </c>
      <c r="K236" s="116">
        <v>50</v>
      </c>
      <c r="L236" s="116">
        <v>15</v>
      </c>
      <c r="M236" s="116">
        <v>50</v>
      </c>
      <c r="N236" s="116">
        <v>150</v>
      </c>
      <c r="O236" s="116">
        <v>400</v>
      </c>
      <c r="P236" s="116">
        <v>450</v>
      </c>
      <c r="Q236" s="116">
        <v>350</v>
      </c>
      <c r="R236" s="116"/>
      <c r="S236" s="117">
        <f t="shared" si="22"/>
        <v>2335</v>
      </c>
      <c r="T236" s="30"/>
    </row>
    <row r="237" spans="2:21" ht="15.75" thickBot="1" x14ac:dyDescent="0.3">
      <c r="B237" s="32" t="s">
        <v>24</v>
      </c>
      <c r="C237" s="52">
        <v>500</v>
      </c>
      <c r="D237" s="62">
        <v>70</v>
      </c>
      <c r="E237" s="62">
        <v>15</v>
      </c>
      <c r="F237" s="62">
        <v>7</v>
      </c>
      <c r="G237" s="62">
        <v>30</v>
      </c>
      <c r="H237" s="62">
        <v>35</v>
      </c>
      <c r="I237" s="62">
        <v>18</v>
      </c>
      <c r="J237" s="62">
        <v>35</v>
      </c>
      <c r="K237" s="62">
        <v>10</v>
      </c>
      <c r="L237" s="62">
        <v>15</v>
      </c>
      <c r="M237" s="62">
        <v>17</v>
      </c>
      <c r="N237" s="62">
        <v>75</v>
      </c>
      <c r="O237" s="62">
        <v>300</v>
      </c>
      <c r="P237" s="62">
        <v>200</v>
      </c>
      <c r="Q237" s="62">
        <v>300</v>
      </c>
      <c r="R237" s="62"/>
      <c r="S237" s="117">
        <f t="shared" si="22"/>
        <v>1327</v>
      </c>
      <c r="T237" s="30"/>
    </row>
    <row r="238" spans="2:21" ht="15.75" thickBot="1" x14ac:dyDescent="0.3">
      <c r="B238" s="32" t="s">
        <v>25</v>
      </c>
      <c r="C238" s="54">
        <v>600</v>
      </c>
      <c r="D238" s="116">
        <v>315</v>
      </c>
      <c r="E238" s="116">
        <v>50</v>
      </c>
      <c r="F238" s="116">
        <v>20</v>
      </c>
      <c r="G238" s="116">
        <v>10</v>
      </c>
      <c r="H238" s="116">
        <v>75</v>
      </c>
      <c r="I238" s="116">
        <v>30</v>
      </c>
      <c r="J238" s="116"/>
      <c r="K238" s="116">
        <v>55</v>
      </c>
      <c r="L238" s="116"/>
      <c r="M238" s="116">
        <v>25</v>
      </c>
      <c r="N238" s="116">
        <v>200</v>
      </c>
      <c r="O238" s="116">
        <v>330</v>
      </c>
      <c r="P238" s="116">
        <v>600</v>
      </c>
      <c r="Q238" s="116">
        <v>350</v>
      </c>
      <c r="R238" s="116"/>
      <c r="S238" s="117">
        <f t="shared" si="22"/>
        <v>2310</v>
      </c>
      <c r="T238" s="30"/>
    </row>
    <row r="239" spans="2:21" ht="15.75" thickBot="1" x14ac:dyDescent="0.3">
      <c r="B239" s="32" t="s">
        <v>26</v>
      </c>
      <c r="C239" s="117">
        <v>250</v>
      </c>
      <c r="D239" s="61">
        <v>60</v>
      </c>
      <c r="E239" s="61"/>
      <c r="F239" s="61">
        <v>20</v>
      </c>
      <c r="G239" s="61">
        <v>35</v>
      </c>
      <c r="H239" s="61">
        <v>0</v>
      </c>
      <c r="I239" s="61">
        <v>20</v>
      </c>
      <c r="J239" s="61">
        <v>25</v>
      </c>
      <c r="K239" s="61"/>
      <c r="L239" s="61">
        <v>15</v>
      </c>
      <c r="M239" s="61">
        <v>70</v>
      </c>
      <c r="N239" s="61">
        <v>60</v>
      </c>
      <c r="O239" s="61">
        <v>110</v>
      </c>
      <c r="P239" s="61">
        <v>200</v>
      </c>
      <c r="Q239" s="61">
        <v>40</v>
      </c>
      <c r="R239" s="61"/>
      <c r="S239" s="117">
        <f t="shared" si="22"/>
        <v>865</v>
      </c>
      <c r="T239" s="30"/>
    </row>
    <row r="240" spans="2:21" ht="15.75" thickBot="1" x14ac:dyDescent="0.3">
      <c r="B240" s="32" t="s">
        <v>27</v>
      </c>
      <c r="C240" s="117">
        <v>900</v>
      </c>
      <c r="D240" s="61">
        <v>300</v>
      </c>
      <c r="E240" s="61">
        <v>425</v>
      </c>
      <c r="F240" s="61">
        <v>500</v>
      </c>
      <c r="G240" s="61">
        <v>325</v>
      </c>
      <c r="H240" s="61">
        <v>260</v>
      </c>
      <c r="I240" s="61">
        <v>200</v>
      </c>
      <c r="J240" s="61">
        <v>225</v>
      </c>
      <c r="K240" s="61">
        <v>60</v>
      </c>
      <c r="L240" s="61">
        <v>10</v>
      </c>
      <c r="M240" s="61">
        <v>50</v>
      </c>
      <c r="N240" s="61">
        <v>250</v>
      </c>
      <c r="O240" s="61">
        <v>310</v>
      </c>
      <c r="P240" s="61">
        <v>900</v>
      </c>
      <c r="Q240" s="61">
        <v>300</v>
      </c>
      <c r="R240" s="61"/>
      <c r="S240" s="117">
        <f t="shared" si="22"/>
        <v>4715</v>
      </c>
      <c r="T240" s="30"/>
    </row>
    <row r="241" spans="1:20" x14ac:dyDescent="0.25">
      <c r="B241" s="112"/>
      <c r="C241" s="113">
        <f t="shared" ref="C241:Q241" si="23">SUM(C233:C240)</f>
        <v>3950</v>
      </c>
      <c r="D241" s="113">
        <f t="shared" si="23"/>
        <v>1885</v>
      </c>
      <c r="E241" s="113">
        <f t="shared" si="23"/>
        <v>6680</v>
      </c>
      <c r="F241" s="113">
        <f t="shared" si="23"/>
        <v>1042</v>
      </c>
      <c r="G241" s="113">
        <f t="shared" si="23"/>
        <v>530</v>
      </c>
      <c r="H241" s="113">
        <f t="shared" si="23"/>
        <v>800</v>
      </c>
      <c r="I241" s="113">
        <f t="shared" si="23"/>
        <v>451</v>
      </c>
      <c r="J241" s="113">
        <f t="shared" si="23"/>
        <v>705</v>
      </c>
      <c r="K241" s="113">
        <f t="shared" si="23"/>
        <v>525</v>
      </c>
      <c r="L241" s="113">
        <f t="shared" si="23"/>
        <v>160</v>
      </c>
      <c r="M241" s="113">
        <f t="shared" si="23"/>
        <v>462</v>
      </c>
      <c r="N241" s="113">
        <f t="shared" si="23"/>
        <v>1065</v>
      </c>
      <c r="O241" s="113">
        <f t="shared" si="23"/>
        <v>1930</v>
      </c>
      <c r="P241" s="113">
        <f t="shared" si="23"/>
        <v>3410</v>
      </c>
      <c r="Q241" s="113">
        <f t="shared" si="23"/>
        <v>1800</v>
      </c>
      <c r="R241" s="112"/>
      <c r="S241" s="113">
        <f>SUM(S233:S240)</f>
        <v>23595</v>
      </c>
      <c r="T241" s="31"/>
    </row>
    <row r="242" spans="1:20" x14ac:dyDescent="0.25"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</row>
    <row r="243" spans="1:20" x14ac:dyDescent="0.25"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</row>
    <row r="244" spans="1:20" ht="18.75" x14ac:dyDescent="0.25">
      <c r="B244" s="31"/>
      <c r="C244" s="31"/>
      <c r="D244" s="77" t="s">
        <v>81</v>
      </c>
      <c r="E244" s="77"/>
      <c r="F244" s="200" t="s">
        <v>1</v>
      </c>
      <c r="G244" s="200"/>
      <c r="H244" s="77"/>
      <c r="I244" s="200" t="s">
        <v>28</v>
      </c>
      <c r="J244" s="200"/>
      <c r="K244" s="200"/>
      <c r="L244" s="200"/>
      <c r="M244" s="77"/>
      <c r="N244" s="114"/>
      <c r="O244" s="31"/>
      <c r="P244" s="31"/>
      <c r="Q244" s="31"/>
      <c r="R244" s="31"/>
      <c r="S244" s="31"/>
      <c r="T244" s="31"/>
    </row>
    <row r="245" spans="1:20" ht="15.75" thickBot="1" x14ac:dyDescent="0.3"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</row>
    <row r="246" spans="1:20" ht="15.75" thickBot="1" x14ac:dyDescent="0.3">
      <c r="B246" s="31"/>
      <c r="C246" s="17" t="s">
        <v>3</v>
      </c>
      <c r="D246" s="18" t="s">
        <v>4</v>
      </c>
      <c r="E246" s="18" t="s">
        <v>5</v>
      </c>
      <c r="F246" s="18" t="s">
        <v>6</v>
      </c>
      <c r="G246" s="18" t="s">
        <v>7</v>
      </c>
      <c r="H246" s="18" t="s">
        <v>8</v>
      </c>
      <c r="I246" s="18" t="s">
        <v>9</v>
      </c>
      <c r="J246" s="18" t="s">
        <v>10</v>
      </c>
      <c r="K246" s="18" t="s">
        <v>11</v>
      </c>
      <c r="L246" s="18" t="s">
        <v>12</v>
      </c>
      <c r="M246" s="18" t="s">
        <v>13</v>
      </c>
      <c r="N246" s="18" t="s">
        <v>14</v>
      </c>
      <c r="O246" s="18" t="s">
        <v>15</v>
      </c>
      <c r="P246" s="18" t="s">
        <v>16</v>
      </c>
      <c r="Q246" s="18" t="s">
        <v>17</v>
      </c>
      <c r="R246" s="18" t="s">
        <v>18</v>
      </c>
      <c r="S246" s="140" t="s">
        <v>19</v>
      </c>
      <c r="T246" s="31"/>
    </row>
    <row r="247" spans="1:20" ht="15.75" thickBot="1" x14ac:dyDescent="0.3">
      <c r="B247" s="115">
        <v>43592</v>
      </c>
      <c r="C247" s="12">
        <v>1000</v>
      </c>
      <c r="D247" s="75">
        <v>600</v>
      </c>
      <c r="E247" s="75">
        <v>400</v>
      </c>
      <c r="F247" s="75">
        <v>350</v>
      </c>
      <c r="G247" s="75">
        <v>210</v>
      </c>
      <c r="H247" s="75">
        <v>600</v>
      </c>
      <c r="I247" s="75">
        <v>170</v>
      </c>
      <c r="J247" s="75">
        <v>50</v>
      </c>
      <c r="K247" s="75">
        <v>300</v>
      </c>
      <c r="L247" s="75">
        <v>100</v>
      </c>
      <c r="M247" s="75">
        <v>600</v>
      </c>
      <c r="N247" s="75">
        <v>800</v>
      </c>
      <c r="O247" s="75">
        <v>600</v>
      </c>
      <c r="P247" s="75">
        <v>1500</v>
      </c>
      <c r="Q247" s="75">
        <v>600</v>
      </c>
      <c r="R247" s="75"/>
      <c r="S247" s="117">
        <f>SUM(C247:P247)</f>
        <v>7280</v>
      </c>
      <c r="T247" s="29"/>
    </row>
    <row r="248" spans="1:20" ht="15.75" thickBot="1" x14ac:dyDescent="0.3">
      <c r="B248" s="115">
        <v>43599</v>
      </c>
      <c r="C248" s="20">
        <v>1500</v>
      </c>
      <c r="D248" s="21">
        <v>800</v>
      </c>
      <c r="E248" s="21">
        <v>375</v>
      </c>
      <c r="F248" s="21">
        <v>225</v>
      </c>
      <c r="G248" s="21">
        <v>150</v>
      </c>
      <c r="H248" s="21">
        <v>1100</v>
      </c>
      <c r="I248" s="21">
        <v>150</v>
      </c>
      <c r="J248" s="21">
        <v>130</v>
      </c>
      <c r="K248" s="21">
        <v>250</v>
      </c>
      <c r="L248" s="21"/>
      <c r="M248" s="21">
        <v>250</v>
      </c>
      <c r="N248" s="21">
        <v>550</v>
      </c>
      <c r="O248" s="21">
        <v>410</v>
      </c>
      <c r="P248" s="21">
        <v>700</v>
      </c>
      <c r="Q248" s="21">
        <v>400</v>
      </c>
      <c r="R248" s="22"/>
      <c r="S248" s="117">
        <f>SUM(C248:P248)</f>
        <v>6590</v>
      </c>
      <c r="T248" s="29"/>
    </row>
    <row r="249" spans="1:20" ht="15.75" thickBot="1" x14ac:dyDescent="0.3">
      <c r="B249" s="115">
        <v>43606</v>
      </c>
      <c r="C249" s="20">
        <v>3500</v>
      </c>
      <c r="D249" s="21">
        <v>600</v>
      </c>
      <c r="E249" s="21">
        <v>280</v>
      </c>
      <c r="F249" s="21">
        <v>240</v>
      </c>
      <c r="G249" s="21">
        <v>345</v>
      </c>
      <c r="H249" s="21">
        <v>260</v>
      </c>
      <c r="I249" s="21">
        <v>180</v>
      </c>
      <c r="J249" s="21">
        <v>275</v>
      </c>
      <c r="K249" s="21">
        <v>300</v>
      </c>
      <c r="L249" s="21">
        <v>40</v>
      </c>
      <c r="M249" s="21">
        <v>310</v>
      </c>
      <c r="N249" s="21">
        <v>350</v>
      </c>
      <c r="O249" s="21">
        <v>320</v>
      </c>
      <c r="P249" s="21">
        <v>650</v>
      </c>
      <c r="Q249" s="21">
        <v>800</v>
      </c>
      <c r="R249" s="22"/>
      <c r="S249" s="117">
        <f>SUM(C249:P249)</f>
        <v>7650</v>
      </c>
      <c r="T249" s="30"/>
    </row>
    <row r="250" spans="1:20" ht="15.75" thickBot="1" x14ac:dyDescent="0.3">
      <c r="B250" s="115">
        <v>43613</v>
      </c>
      <c r="C250" s="8">
        <v>2500</v>
      </c>
      <c r="D250" s="23">
        <v>200</v>
      </c>
      <c r="E250" s="23">
        <v>250</v>
      </c>
      <c r="F250" s="23">
        <v>340</v>
      </c>
      <c r="G250" s="23">
        <v>445</v>
      </c>
      <c r="H250" s="23">
        <v>280</v>
      </c>
      <c r="I250" s="23">
        <v>310</v>
      </c>
      <c r="J250" s="23">
        <v>180</v>
      </c>
      <c r="K250" s="23">
        <v>280</v>
      </c>
      <c r="L250" s="23">
        <v>10</v>
      </c>
      <c r="M250" s="23">
        <v>420</v>
      </c>
      <c r="N250" s="23">
        <v>500</v>
      </c>
      <c r="O250" s="23">
        <v>550</v>
      </c>
      <c r="P250" s="23">
        <v>1000</v>
      </c>
      <c r="Q250" s="23">
        <v>550</v>
      </c>
      <c r="R250" s="24"/>
      <c r="S250" s="117">
        <f>SUM(C250:P250)</f>
        <v>7265</v>
      </c>
      <c r="T250" s="30"/>
    </row>
    <row r="251" spans="1:20" ht="18.75" x14ac:dyDescent="0.3">
      <c r="A251" s="110"/>
      <c r="B251" s="110"/>
      <c r="C251" s="110">
        <f t="shared" ref="C251:Q251" si="24">SUM(C247:C250)</f>
        <v>8500</v>
      </c>
      <c r="D251" s="110">
        <f t="shared" si="24"/>
        <v>2200</v>
      </c>
      <c r="E251" s="110">
        <f t="shared" si="24"/>
        <v>1305</v>
      </c>
      <c r="F251" s="110">
        <f t="shared" si="24"/>
        <v>1155</v>
      </c>
      <c r="G251" s="110">
        <f t="shared" si="24"/>
        <v>1150</v>
      </c>
      <c r="H251" s="110">
        <f t="shared" si="24"/>
        <v>2240</v>
      </c>
      <c r="I251" s="110">
        <f t="shared" si="24"/>
        <v>810</v>
      </c>
      <c r="J251" s="110">
        <f t="shared" si="24"/>
        <v>635</v>
      </c>
      <c r="K251" s="110">
        <f t="shared" si="24"/>
        <v>1130</v>
      </c>
      <c r="L251" s="110">
        <f t="shared" si="24"/>
        <v>150</v>
      </c>
      <c r="M251" s="110">
        <f t="shared" si="24"/>
        <v>1580</v>
      </c>
      <c r="N251" s="110">
        <f t="shared" si="24"/>
        <v>2200</v>
      </c>
      <c r="O251" s="110">
        <f t="shared" si="24"/>
        <v>1880</v>
      </c>
      <c r="P251" s="110">
        <f t="shared" si="24"/>
        <v>3850</v>
      </c>
      <c r="Q251" s="110">
        <f t="shared" si="24"/>
        <v>2350</v>
      </c>
      <c r="R251" s="110"/>
      <c r="S251" s="110">
        <f>SUM(S247:S250)</f>
        <v>28785</v>
      </c>
      <c r="T251" s="31"/>
    </row>
    <row r="252" spans="1:20" x14ac:dyDescent="0.25"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</row>
    <row r="253" spans="1:20" x14ac:dyDescent="0.25"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</row>
    <row r="254" spans="1:20" ht="18.75" x14ac:dyDescent="0.25">
      <c r="B254" s="31"/>
      <c r="C254" s="200" t="s">
        <v>82</v>
      </c>
      <c r="D254" s="200"/>
      <c r="E254" s="200"/>
      <c r="F254" s="77"/>
      <c r="G254" s="77"/>
      <c r="H254" s="77"/>
      <c r="I254" s="77"/>
      <c r="J254" s="200" t="s">
        <v>83</v>
      </c>
      <c r="K254" s="200"/>
      <c r="L254" s="77"/>
      <c r="M254" s="77"/>
      <c r="N254" s="31"/>
      <c r="O254" s="31"/>
      <c r="P254" s="31"/>
      <c r="Q254" s="31"/>
      <c r="R254" s="31"/>
      <c r="S254" s="31"/>
      <c r="T254" s="31"/>
    </row>
    <row r="255" spans="1:20" ht="15.75" thickBot="1" x14ac:dyDescent="0.3"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</row>
    <row r="256" spans="1:20" ht="15.75" thickBot="1" x14ac:dyDescent="0.3">
      <c r="B256" s="31"/>
      <c r="C256" s="17" t="s">
        <v>3</v>
      </c>
      <c r="D256" s="18" t="s">
        <v>4</v>
      </c>
      <c r="E256" s="18" t="s">
        <v>5</v>
      </c>
      <c r="F256" s="18" t="s">
        <v>6</v>
      </c>
      <c r="G256" s="18" t="s">
        <v>7</v>
      </c>
      <c r="H256" s="18" t="s">
        <v>8</v>
      </c>
      <c r="I256" s="18" t="s">
        <v>9</v>
      </c>
      <c r="J256" s="18" t="s">
        <v>10</v>
      </c>
      <c r="K256" s="18" t="s">
        <v>11</v>
      </c>
      <c r="L256" s="18" t="s">
        <v>12</v>
      </c>
      <c r="M256" s="18" t="s">
        <v>13</v>
      </c>
      <c r="N256" s="18" t="s">
        <v>14</v>
      </c>
      <c r="O256" s="18" t="s">
        <v>15</v>
      </c>
      <c r="P256" s="18" t="s">
        <v>16</v>
      </c>
      <c r="Q256" s="18" t="s">
        <v>17</v>
      </c>
      <c r="R256" s="18" t="s">
        <v>18</v>
      </c>
      <c r="S256" s="140" t="s">
        <v>19</v>
      </c>
      <c r="T256" s="31"/>
    </row>
    <row r="257" spans="1:20" ht="15.75" thickBot="1" x14ac:dyDescent="0.3">
      <c r="B257" s="115">
        <v>43588</v>
      </c>
      <c r="C257" s="12">
        <v>2000</v>
      </c>
      <c r="D257" s="75">
        <v>450</v>
      </c>
      <c r="E257" s="75">
        <v>400</v>
      </c>
      <c r="F257" s="75">
        <v>310</v>
      </c>
      <c r="G257" s="75">
        <v>50</v>
      </c>
      <c r="H257" s="75">
        <v>275</v>
      </c>
      <c r="I257" s="75">
        <v>100</v>
      </c>
      <c r="J257" s="75"/>
      <c r="K257" s="75">
        <v>225</v>
      </c>
      <c r="L257" s="75"/>
      <c r="M257" s="75">
        <v>210</v>
      </c>
      <c r="N257" s="75">
        <v>300</v>
      </c>
      <c r="O257" s="75">
        <v>500</v>
      </c>
      <c r="P257" s="75">
        <v>1400</v>
      </c>
      <c r="Q257" s="75">
        <v>400</v>
      </c>
      <c r="R257" s="75"/>
      <c r="S257" s="117">
        <f>SUM(C257:P257)</f>
        <v>6220</v>
      </c>
      <c r="T257" s="31"/>
    </row>
    <row r="258" spans="1:20" ht="15.75" thickBot="1" x14ac:dyDescent="0.3">
      <c r="B258" s="115">
        <v>43602</v>
      </c>
      <c r="C258" s="20">
        <v>2200</v>
      </c>
      <c r="D258" s="21">
        <v>675</v>
      </c>
      <c r="E258" s="21">
        <v>280</v>
      </c>
      <c r="F258" s="21">
        <v>225</v>
      </c>
      <c r="G258" s="21">
        <v>80</v>
      </c>
      <c r="H258" s="21">
        <v>350</v>
      </c>
      <c r="I258" s="21">
        <v>100</v>
      </c>
      <c r="J258" s="21">
        <v>150</v>
      </c>
      <c r="K258" s="21">
        <v>350</v>
      </c>
      <c r="L258" s="21"/>
      <c r="M258" s="21">
        <v>225</v>
      </c>
      <c r="N258" s="21">
        <v>280</v>
      </c>
      <c r="O258" s="21">
        <v>475</v>
      </c>
      <c r="P258" s="21">
        <v>1200</v>
      </c>
      <c r="Q258" s="21">
        <v>500</v>
      </c>
      <c r="R258" s="22"/>
      <c r="S258" s="117">
        <f>SUM(C258:P258)</f>
        <v>6590</v>
      </c>
      <c r="T258" s="31"/>
    </row>
    <row r="259" spans="1:20" ht="15.75" thickBot="1" x14ac:dyDescent="0.3">
      <c r="B259" s="115">
        <v>43616</v>
      </c>
      <c r="C259" s="20">
        <v>1000</v>
      </c>
      <c r="D259" s="21">
        <v>600</v>
      </c>
      <c r="E259" s="21">
        <v>680</v>
      </c>
      <c r="F259" s="21">
        <v>550</v>
      </c>
      <c r="G259" s="21">
        <v>200</v>
      </c>
      <c r="H259" s="21">
        <v>500</v>
      </c>
      <c r="I259" s="21">
        <v>150</v>
      </c>
      <c r="J259" s="21">
        <v>80</v>
      </c>
      <c r="K259" s="21">
        <v>450</v>
      </c>
      <c r="L259" s="22"/>
      <c r="M259" s="21">
        <v>350</v>
      </c>
      <c r="N259" s="21">
        <v>475</v>
      </c>
      <c r="O259" s="21">
        <v>900</v>
      </c>
      <c r="P259" s="21">
        <v>1500</v>
      </c>
      <c r="Q259" s="21">
        <v>700</v>
      </c>
      <c r="R259" s="22"/>
      <c r="S259" s="117">
        <f>SUM(C259:P259)</f>
        <v>7435</v>
      </c>
      <c r="T259" s="31"/>
    </row>
    <row r="260" spans="1:20" ht="18.75" x14ac:dyDescent="0.3">
      <c r="A260" s="110"/>
      <c r="B260" s="110"/>
      <c r="C260" s="110">
        <f t="shared" ref="C260:K260" si="25">SUM(C257:C259)</f>
        <v>5200</v>
      </c>
      <c r="D260" s="110">
        <f t="shared" si="25"/>
        <v>1725</v>
      </c>
      <c r="E260" s="110">
        <f t="shared" si="25"/>
        <v>1360</v>
      </c>
      <c r="F260" s="110">
        <f t="shared" si="25"/>
        <v>1085</v>
      </c>
      <c r="G260" s="110">
        <f t="shared" si="25"/>
        <v>330</v>
      </c>
      <c r="H260" s="110">
        <f t="shared" si="25"/>
        <v>1125</v>
      </c>
      <c r="I260" s="110">
        <f t="shared" si="25"/>
        <v>350</v>
      </c>
      <c r="J260" s="110">
        <f t="shared" si="25"/>
        <v>230</v>
      </c>
      <c r="K260" s="110">
        <f t="shared" si="25"/>
        <v>1025</v>
      </c>
      <c r="L260" s="110"/>
      <c r="M260" s="110">
        <f>SUM(M257:M259)</f>
        <v>785</v>
      </c>
      <c r="N260" s="110">
        <f>SUM(N257:N259)</f>
        <v>1055</v>
      </c>
      <c r="O260" s="110">
        <f>SUM(O257:O259)</f>
        <v>1875</v>
      </c>
      <c r="P260" s="110">
        <f>SUM(P257:P259)</f>
        <v>4100</v>
      </c>
      <c r="Q260" s="110">
        <f>SUM(Q257:Q259)</f>
        <v>1600</v>
      </c>
      <c r="R260" s="110"/>
      <c r="S260" s="110">
        <f>SUM(S257:S259)</f>
        <v>20245</v>
      </c>
      <c r="T260" s="31"/>
    </row>
    <row r="261" spans="1:20" x14ac:dyDescent="0.25"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</row>
    <row r="262" spans="1:20" x14ac:dyDescent="0.25"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</row>
    <row r="263" spans="1:20" ht="18.75" x14ac:dyDescent="0.25">
      <c r="B263" s="31"/>
      <c r="C263" s="200" t="s">
        <v>84</v>
      </c>
      <c r="D263" s="200"/>
      <c r="E263" s="77"/>
      <c r="F263" s="77"/>
      <c r="G263" s="77"/>
      <c r="H263" s="31"/>
      <c r="I263" s="200" t="s">
        <v>28</v>
      </c>
      <c r="J263" s="200"/>
      <c r="K263" s="200"/>
      <c r="L263" s="200"/>
      <c r="M263" s="77"/>
      <c r="N263" s="31"/>
      <c r="O263" s="80">
        <v>2019</v>
      </c>
      <c r="P263" s="31"/>
      <c r="Q263" s="31"/>
      <c r="R263" s="31"/>
      <c r="S263" s="31"/>
      <c r="T263" s="31"/>
    </row>
    <row r="264" spans="1:20" ht="15.75" thickBot="1" x14ac:dyDescent="0.3"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</row>
    <row r="265" spans="1:20" ht="15.75" thickBot="1" x14ac:dyDescent="0.3">
      <c r="B265" s="31"/>
      <c r="C265" s="17" t="s">
        <v>3</v>
      </c>
      <c r="D265" s="18" t="s">
        <v>4</v>
      </c>
      <c r="E265" s="18" t="s">
        <v>5</v>
      </c>
      <c r="F265" s="18" t="s">
        <v>6</v>
      </c>
      <c r="G265" s="18" t="s">
        <v>7</v>
      </c>
      <c r="H265" s="18" t="s">
        <v>8</v>
      </c>
      <c r="I265" s="18" t="s">
        <v>9</v>
      </c>
      <c r="J265" s="18" t="s">
        <v>10</v>
      </c>
      <c r="K265" s="18" t="s">
        <v>11</v>
      </c>
      <c r="L265" s="18" t="s">
        <v>12</v>
      </c>
      <c r="M265" s="18" t="s">
        <v>13</v>
      </c>
      <c r="N265" s="18" t="s">
        <v>14</v>
      </c>
      <c r="O265" s="18" t="s">
        <v>15</v>
      </c>
      <c r="P265" s="18" t="s">
        <v>16</v>
      </c>
      <c r="Q265" s="18" t="s">
        <v>17</v>
      </c>
      <c r="R265" s="18" t="s">
        <v>18</v>
      </c>
      <c r="S265" s="140" t="s">
        <v>19</v>
      </c>
      <c r="T265" s="31"/>
    </row>
    <row r="266" spans="1:20" ht="15.75" thickBot="1" x14ac:dyDescent="0.3">
      <c r="B266" s="115">
        <v>43588</v>
      </c>
      <c r="C266" s="12">
        <v>1500</v>
      </c>
      <c r="D266" s="75">
        <v>250</v>
      </c>
      <c r="E266" s="75">
        <v>50</v>
      </c>
      <c r="F266" s="75">
        <v>60</v>
      </c>
      <c r="G266" s="75"/>
      <c r="H266" s="75">
        <v>100</v>
      </c>
      <c r="I266" s="75">
        <v>25</v>
      </c>
      <c r="J266" s="75">
        <v>150</v>
      </c>
      <c r="K266" s="75">
        <v>90</v>
      </c>
      <c r="L266" s="75"/>
      <c r="M266" s="75">
        <v>140</v>
      </c>
      <c r="N266" s="75">
        <v>80</v>
      </c>
      <c r="O266" s="75">
        <v>250</v>
      </c>
      <c r="P266" s="75">
        <v>300</v>
      </c>
      <c r="Q266" s="75">
        <v>250</v>
      </c>
      <c r="R266" s="75"/>
      <c r="S266" s="137">
        <f>SUM(C266:P266)</f>
        <v>2995</v>
      </c>
      <c r="T266" s="29"/>
    </row>
    <row r="267" spans="1:20" ht="15.75" thickBot="1" x14ac:dyDescent="0.3">
      <c r="B267" s="115">
        <v>43602</v>
      </c>
      <c r="C267" s="20">
        <v>1100</v>
      </c>
      <c r="D267" s="21">
        <v>100</v>
      </c>
      <c r="E267" s="21">
        <v>20</v>
      </c>
      <c r="F267" s="21">
        <v>40</v>
      </c>
      <c r="G267" s="21"/>
      <c r="H267" s="21">
        <v>110</v>
      </c>
      <c r="I267" s="21">
        <v>20</v>
      </c>
      <c r="J267" s="21">
        <v>150</v>
      </c>
      <c r="K267" s="21">
        <v>110</v>
      </c>
      <c r="L267" s="21"/>
      <c r="M267" s="21">
        <v>200</v>
      </c>
      <c r="N267" s="21">
        <v>225</v>
      </c>
      <c r="O267" s="21">
        <v>250</v>
      </c>
      <c r="P267" s="21">
        <v>260</v>
      </c>
      <c r="Q267" s="21">
        <v>200</v>
      </c>
      <c r="R267" s="22"/>
      <c r="S267" s="137">
        <f>SUM(C267:P267)</f>
        <v>2585</v>
      </c>
      <c r="T267" s="29"/>
    </row>
    <row r="268" spans="1:20" ht="15.75" thickBot="1" x14ac:dyDescent="0.3">
      <c r="B268" s="115">
        <v>43616</v>
      </c>
      <c r="C268" s="20">
        <v>800</v>
      </c>
      <c r="D268" s="21">
        <v>50</v>
      </c>
      <c r="E268" s="21">
        <v>10</v>
      </c>
      <c r="F268" s="21">
        <v>80</v>
      </c>
      <c r="G268" s="22"/>
      <c r="H268" s="21">
        <v>110</v>
      </c>
      <c r="I268" s="21">
        <v>40</v>
      </c>
      <c r="J268" s="21">
        <v>150</v>
      </c>
      <c r="K268" s="21">
        <v>120</v>
      </c>
      <c r="L268" s="22"/>
      <c r="M268" s="21">
        <v>200</v>
      </c>
      <c r="N268" s="21">
        <v>175</v>
      </c>
      <c r="O268" s="21">
        <v>200</v>
      </c>
      <c r="P268" s="21">
        <v>225</v>
      </c>
      <c r="Q268" s="21">
        <v>300</v>
      </c>
      <c r="R268" s="22"/>
      <c r="S268" s="137">
        <f>SUM(C268:P268)</f>
        <v>2160</v>
      </c>
      <c r="T268" s="31"/>
    </row>
    <row r="269" spans="1:20" ht="18.75" x14ac:dyDescent="0.3">
      <c r="A269" s="110"/>
      <c r="B269" s="110"/>
      <c r="C269" s="110">
        <f>SUM(C266:C268)</f>
        <v>3400</v>
      </c>
      <c r="D269" s="110">
        <f>SUM(D266:D268)</f>
        <v>400</v>
      </c>
      <c r="E269" s="110">
        <f>SUM(E266:E268)</f>
        <v>80</v>
      </c>
      <c r="F269" s="110">
        <f>SUM(F266:F268)</f>
        <v>180</v>
      </c>
      <c r="G269" s="110"/>
      <c r="H269" s="110">
        <f>SUM(H266:H268)</f>
        <v>320</v>
      </c>
      <c r="I269" s="110">
        <f>SUM(I266:I268)</f>
        <v>85</v>
      </c>
      <c r="J269" s="110">
        <f>SUM(J266:J268)</f>
        <v>450</v>
      </c>
      <c r="K269" s="110">
        <f>SUM(K266:K268)</f>
        <v>320</v>
      </c>
      <c r="L269" s="110"/>
      <c r="M269" s="110">
        <f>SUM(M266:M268)</f>
        <v>540</v>
      </c>
      <c r="N269" s="110">
        <f>SUM(N266:N268)</f>
        <v>480</v>
      </c>
      <c r="O269" s="110">
        <f>SUM(O266:O268)</f>
        <v>700</v>
      </c>
      <c r="P269" s="110">
        <f>SUM(P266:P268)</f>
        <v>785</v>
      </c>
      <c r="Q269" s="110">
        <f>SUM(Q266:Q268)</f>
        <v>750</v>
      </c>
      <c r="R269" s="110"/>
      <c r="S269" s="110">
        <f>SUM(S266:S268)</f>
        <v>7740</v>
      </c>
      <c r="T269" s="31"/>
    </row>
    <row r="270" spans="1:20" x14ac:dyDescent="0.25"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</row>
    <row r="271" spans="1:20" x14ac:dyDescent="0.25"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</row>
    <row r="272" spans="1:20" ht="18.75" x14ac:dyDescent="0.25">
      <c r="B272" s="31"/>
      <c r="C272" s="200" t="s">
        <v>85</v>
      </c>
      <c r="D272" s="200"/>
      <c r="E272" s="77"/>
      <c r="F272" s="77"/>
      <c r="G272" s="77"/>
      <c r="H272" s="31"/>
      <c r="I272" s="200" t="s">
        <v>28</v>
      </c>
      <c r="J272" s="200"/>
      <c r="K272" s="200"/>
      <c r="L272" s="200"/>
      <c r="M272" s="77"/>
      <c r="N272" s="31"/>
      <c r="O272" s="80">
        <v>2019</v>
      </c>
      <c r="P272" s="31"/>
      <c r="Q272" s="31"/>
      <c r="R272" s="31"/>
      <c r="S272" s="31"/>
      <c r="T272" s="31"/>
    </row>
    <row r="273" spans="1:21" ht="15.75" thickBot="1" x14ac:dyDescent="0.3"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</row>
    <row r="274" spans="1:21" ht="15.75" thickBot="1" x14ac:dyDescent="0.3">
      <c r="B274" s="31"/>
      <c r="C274" s="17" t="s">
        <v>3</v>
      </c>
      <c r="D274" s="18" t="s">
        <v>4</v>
      </c>
      <c r="E274" s="18" t="s">
        <v>5</v>
      </c>
      <c r="F274" s="18" t="s">
        <v>6</v>
      </c>
      <c r="G274" s="18" t="s">
        <v>7</v>
      </c>
      <c r="H274" s="18" t="s">
        <v>8</v>
      </c>
      <c r="I274" s="18" t="s">
        <v>9</v>
      </c>
      <c r="J274" s="18" t="s">
        <v>10</v>
      </c>
      <c r="K274" s="18" t="s">
        <v>11</v>
      </c>
      <c r="L274" s="18" t="s">
        <v>12</v>
      </c>
      <c r="M274" s="18" t="s">
        <v>13</v>
      </c>
      <c r="N274" s="18" t="s">
        <v>14</v>
      </c>
      <c r="O274" s="18" t="s">
        <v>15</v>
      </c>
      <c r="P274" s="18" t="s">
        <v>16</v>
      </c>
      <c r="Q274" s="18" t="s">
        <v>17</v>
      </c>
      <c r="R274" s="18" t="s">
        <v>18</v>
      </c>
      <c r="S274" s="140" t="s">
        <v>19</v>
      </c>
      <c r="T274" s="31"/>
    </row>
    <row r="275" spans="1:21" ht="15.75" thickBot="1" x14ac:dyDescent="0.3">
      <c r="B275" s="115">
        <v>43598</v>
      </c>
      <c r="C275" s="12">
        <v>550</v>
      </c>
      <c r="D275" s="75">
        <v>180</v>
      </c>
      <c r="E275" s="75">
        <v>95</v>
      </c>
      <c r="F275" s="75">
        <v>98</v>
      </c>
      <c r="G275" s="75">
        <v>55</v>
      </c>
      <c r="H275" s="75">
        <v>120</v>
      </c>
      <c r="I275" s="75">
        <v>40</v>
      </c>
      <c r="J275" s="75">
        <v>150</v>
      </c>
      <c r="K275" s="75">
        <v>150</v>
      </c>
      <c r="L275" s="75"/>
      <c r="M275" s="75">
        <v>80</v>
      </c>
      <c r="N275" s="75">
        <v>150</v>
      </c>
      <c r="O275" s="75">
        <v>260</v>
      </c>
      <c r="P275" s="75">
        <v>200</v>
      </c>
      <c r="Q275" s="75">
        <v>180</v>
      </c>
      <c r="R275" s="75"/>
      <c r="S275" s="117">
        <f>SUM(C275:P275)</f>
        <v>2128</v>
      </c>
      <c r="T275" s="29"/>
    </row>
    <row r="276" spans="1:21" ht="15.75" thickBot="1" x14ac:dyDescent="0.3">
      <c r="B276" s="115">
        <v>43612</v>
      </c>
      <c r="C276" s="8">
        <v>475</v>
      </c>
      <c r="D276" s="23">
        <v>210</v>
      </c>
      <c r="E276" s="23">
        <v>100</v>
      </c>
      <c r="F276" s="23">
        <v>80</v>
      </c>
      <c r="G276" s="23">
        <v>30</v>
      </c>
      <c r="H276" s="23">
        <v>250</v>
      </c>
      <c r="I276" s="23">
        <v>55</v>
      </c>
      <c r="J276" s="23">
        <v>90</v>
      </c>
      <c r="K276" s="23">
        <v>200</v>
      </c>
      <c r="L276" s="24"/>
      <c r="M276" s="23">
        <v>50</v>
      </c>
      <c r="N276" s="23">
        <v>80</v>
      </c>
      <c r="O276" s="23">
        <v>180</v>
      </c>
      <c r="P276" s="23">
        <v>250</v>
      </c>
      <c r="Q276" s="23">
        <v>225</v>
      </c>
      <c r="R276" s="24"/>
      <c r="S276" s="117">
        <f>SUM(C276:P276)</f>
        <v>2050</v>
      </c>
      <c r="T276" s="31"/>
    </row>
    <row r="277" spans="1:21" ht="18.75" x14ac:dyDescent="0.3">
      <c r="A277" s="110"/>
      <c r="B277" s="110"/>
      <c r="C277" s="110">
        <f t="shared" ref="C277:K277" si="26">SUM(C275:C276)</f>
        <v>1025</v>
      </c>
      <c r="D277" s="110">
        <f t="shared" si="26"/>
        <v>390</v>
      </c>
      <c r="E277" s="110">
        <f t="shared" si="26"/>
        <v>195</v>
      </c>
      <c r="F277" s="110">
        <f t="shared" si="26"/>
        <v>178</v>
      </c>
      <c r="G277" s="110">
        <f t="shared" si="26"/>
        <v>85</v>
      </c>
      <c r="H277" s="110">
        <f t="shared" si="26"/>
        <v>370</v>
      </c>
      <c r="I277" s="110">
        <f t="shared" si="26"/>
        <v>95</v>
      </c>
      <c r="J277" s="110">
        <f t="shared" si="26"/>
        <v>240</v>
      </c>
      <c r="K277" s="110">
        <f t="shared" si="26"/>
        <v>350</v>
      </c>
      <c r="L277" s="110"/>
      <c r="M277" s="110">
        <f>SUM(M275:M276)</f>
        <v>130</v>
      </c>
      <c r="N277" s="110">
        <f>SUM(N275:N276)</f>
        <v>230</v>
      </c>
      <c r="O277" s="110">
        <f>SUM(O275:O276)</f>
        <v>440</v>
      </c>
      <c r="P277" s="110">
        <f>SUM(P275:P276)</f>
        <v>450</v>
      </c>
      <c r="Q277" s="110">
        <f>SUM(Q275:Q276)</f>
        <v>405</v>
      </c>
      <c r="R277" s="110"/>
      <c r="S277" s="110">
        <f>SUM(S275:S276)</f>
        <v>4178</v>
      </c>
      <c r="T277" s="119"/>
    </row>
    <row r="278" spans="1:21" ht="15.75" thickBot="1" x14ac:dyDescent="0.3"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</row>
    <row r="279" spans="1:21" ht="15.75" thickBot="1" x14ac:dyDescent="0.3">
      <c r="B279" s="31"/>
      <c r="C279" s="87"/>
      <c r="D279" s="88"/>
      <c r="E279" s="88"/>
      <c r="F279" s="88"/>
      <c r="G279" s="88"/>
      <c r="H279" s="88"/>
      <c r="I279" s="88"/>
      <c r="J279" s="88"/>
      <c r="K279" s="88"/>
      <c r="L279" s="88"/>
      <c r="M279" s="197" t="s">
        <v>77</v>
      </c>
      <c r="N279" s="197"/>
      <c r="O279" s="109">
        <f>SUM(Q277,Q269,Q260,Q251,Q241)</f>
        <v>6905</v>
      </c>
      <c r="P279" s="88"/>
      <c r="Q279" s="88"/>
      <c r="R279" s="84" t="s">
        <v>50</v>
      </c>
      <c r="S279" s="84">
        <f>SUM(S277,S269,S260,S251,S241)</f>
        <v>84543</v>
      </c>
      <c r="U279" s="31"/>
    </row>
    <row r="280" spans="1:21" x14ac:dyDescent="0.25"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</row>
    <row r="281" spans="1:21" x14ac:dyDescent="0.25"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</row>
    <row r="282" spans="1:21" x14ac:dyDescent="0.25"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</row>
    <row r="283" spans="1:21" ht="15.75" x14ac:dyDescent="0.25">
      <c r="B283" s="144"/>
      <c r="C283" s="144"/>
      <c r="D283" s="144" t="s">
        <v>86</v>
      </c>
      <c r="E283" s="144"/>
      <c r="F283" s="144"/>
      <c r="G283" s="144"/>
      <c r="H283" s="144" t="str">
        <f>D283</f>
        <v>JUNIO</v>
      </c>
      <c r="I283" s="144"/>
      <c r="J283" s="144"/>
      <c r="K283" s="144"/>
      <c r="L283" s="144" t="str">
        <f>H283</f>
        <v>JUNIO</v>
      </c>
      <c r="M283" s="144"/>
      <c r="N283" s="144"/>
      <c r="O283" s="144"/>
      <c r="P283" s="144"/>
      <c r="Q283" s="144"/>
      <c r="R283" s="144"/>
      <c r="S283" s="144" t="str">
        <f>L283</f>
        <v>JUNIO</v>
      </c>
      <c r="T283" s="119"/>
      <c r="U283" s="119"/>
    </row>
    <row r="284" spans="1:21" x14ac:dyDescent="0.25"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</row>
    <row r="285" spans="1:21" x14ac:dyDescent="0.25"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</row>
    <row r="286" spans="1:21" ht="18.75" x14ac:dyDescent="0.25">
      <c r="B286" s="31"/>
      <c r="C286" s="31"/>
      <c r="D286" s="118" t="s">
        <v>86</v>
      </c>
      <c r="E286" s="118"/>
      <c r="F286" s="211" t="s">
        <v>1</v>
      </c>
      <c r="G286" s="211"/>
      <c r="H286" s="31"/>
      <c r="I286" s="211" t="s">
        <v>2</v>
      </c>
      <c r="J286" s="211"/>
      <c r="K286" s="118"/>
      <c r="L286" s="31"/>
      <c r="M286" s="31"/>
      <c r="N286" s="31"/>
      <c r="O286" s="31"/>
      <c r="P286" s="31"/>
      <c r="Q286" s="31"/>
      <c r="R286" s="31"/>
      <c r="S286" s="31"/>
      <c r="T286" s="31"/>
    </row>
    <row r="287" spans="1:21" ht="15.75" thickBot="1" x14ac:dyDescent="0.3"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</row>
    <row r="288" spans="1:21" ht="15.75" thickBot="1" x14ac:dyDescent="0.3">
      <c r="B288" s="31"/>
      <c r="C288" s="5" t="s">
        <v>3</v>
      </c>
      <c r="D288" s="6" t="s">
        <v>4</v>
      </c>
      <c r="E288" s="6" t="s">
        <v>5</v>
      </c>
      <c r="F288" s="6" t="s">
        <v>6</v>
      </c>
      <c r="G288" s="6" t="s">
        <v>7</v>
      </c>
      <c r="H288" s="6" t="s">
        <v>8</v>
      </c>
      <c r="I288" s="6" t="s">
        <v>9</v>
      </c>
      <c r="J288" s="6" t="s">
        <v>10</v>
      </c>
      <c r="K288" s="6" t="s">
        <v>11</v>
      </c>
      <c r="L288" s="6" t="s">
        <v>12</v>
      </c>
      <c r="M288" s="6" t="s">
        <v>13</v>
      </c>
      <c r="N288" s="6" t="s">
        <v>14</v>
      </c>
      <c r="O288" s="6" t="s">
        <v>15</v>
      </c>
      <c r="P288" s="6" t="s">
        <v>16</v>
      </c>
      <c r="Q288" s="6" t="s">
        <v>17</v>
      </c>
      <c r="R288" s="125" t="s">
        <v>18</v>
      </c>
      <c r="S288" s="5" t="s">
        <v>19</v>
      </c>
      <c r="T288" s="31"/>
    </row>
    <row r="289" spans="2:20" ht="15.75" thickBot="1" x14ac:dyDescent="0.3">
      <c r="B289" s="32" t="s">
        <v>20</v>
      </c>
      <c r="C289" s="8">
        <v>350</v>
      </c>
      <c r="D289" s="23">
        <v>800</v>
      </c>
      <c r="E289" s="23">
        <v>50</v>
      </c>
      <c r="F289" s="23">
        <v>110</v>
      </c>
      <c r="G289" s="23">
        <v>60</v>
      </c>
      <c r="H289" s="23">
        <v>70</v>
      </c>
      <c r="I289" s="23">
        <v>20</v>
      </c>
      <c r="J289" s="23">
        <v>11</v>
      </c>
      <c r="K289" s="23">
        <v>70</v>
      </c>
      <c r="L289" s="23">
        <v>60</v>
      </c>
      <c r="M289" s="23">
        <v>70</v>
      </c>
      <c r="N289" s="23">
        <v>110</v>
      </c>
      <c r="O289" s="23">
        <v>180</v>
      </c>
      <c r="P289" s="23">
        <v>700</v>
      </c>
      <c r="Q289" s="23">
        <v>160</v>
      </c>
      <c r="R289" s="30"/>
      <c r="S289" s="20">
        <f t="shared" ref="S289:S294" si="27">SUM(C289:P289)</f>
        <v>2661</v>
      </c>
      <c r="T289" s="31"/>
    </row>
    <row r="290" spans="2:20" ht="15.75" thickBot="1" x14ac:dyDescent="0.3">
      <c r="B290" s="32" t="s">
        <v>21</v>
      </c>
      <c r="C290" s="12">
        <v>270</v>
      </c>
      <c r="D290" s="75">
        <v>200</v>
      </c>
      <c r="E290" s="75">
        <v>160</v>
      </c>
      <c r="F290" s="75">
        <v>160</v>
      </c>
      <c r="G290" s="75">
        <v>5</v>
      </c>
      <c r="H290" s="75">
        <v>120</v>
      </c>
      <c r="I290" s="75">
        <v>50</v>
      </c>
      <c r="J290" s="75">
        <v>140</v>
      </c>
      <c r="K290" s="75">
        <v>110</v>
      </c>
      <c r="L290" s="75">
        <v>60</v>
      </c>
      <c r="M290" s="75">
        <v>130</v>
      </c>
      <c r="N290" s="75">
        <v>90</v>
      </c>
      <c r="O290" s="75">
        <v>140</v>
      </c>
      <c r="P290" s="75">
        <v>500</v>
      </c>
      <c r="Q290" s="75">
        <v>200</v>
      </c>
      <c r="R290" s="28"/>
      <c r="S290" s="20">
        <f t="shared" si="27"/>
        <v>2135</v>
      </c>
      <c r="T290" s="31"/>
    </row>
    <row r="291" spans="2:20" ht="15.75" thickBot="1" x14ac:dyDescent="0.3">
      <c r="B291" s="32" t="s">
        <v>22</v>
      </c>
      <c r="C291" s="8">
        <v>210</v>
      </c>
      <c r="D291" s="23">
        <v>150</v>
      </c>
      <c r="E291" s="23">
        <v>40</v>
      </c>
      <c r="F291" s="23">
        <v>70</v>
      </c>
      <c r="G291" s="23">
        <v>30</v>
      </c>
      <c r="H291" s="23">
        <v>20</v>
      </c>
      <c r="I291" s="23">
        <v>10</v>
      </c>
      <c r="J291" s="23">
        <v>60</v>
      </c>
      <c r="K291" s="23">
        <v>120</v>
      </c>
      <c r="L291" s="23">
        <v>45</v>
      </c>
      <c r="M291" s="23">
        <v>120</v>
      </c>
      <c r="N291" s="23">
        <v>125</v>
      </c>
      <c r="O291" s="23">
        <v>90</v>
      </c>
      <c r="P291" s="23">
        <v>250</v>
      </c>
      <c r="Q291" s="23">
        <v>150</v>
      </c>
      <c r="R291" s="30"/>
      <c r="S291" s="20">
        <f t="shared" si="27"/>
        <v>1340</v>
      </c>
      <c r="T291" s="31"/>
    </row>
    <row r="292" spans="2:20" ht="15.75" thickBot="1" x14ac:dyDescent="0.3">
      <c r="B292" s="32" t="s">
        <v>23</v>
      </c>
      <c r="C292" s="12">
        <v>300</v>
      </c>
      <c r="D292" s="75">
        <v>200</v>
      </c>
      <c r="E292" s="75">
        <v>25</v>
      </c>
      <c r="F292" s="75">
        <v>60</v>
      </c>
      <c r="G292" s="75">
        <v>14</v>
      </c>
      <c r="H292" s="75">
        <v>60</v>
      </c>
      <c r="I292" s="75">
        <v>23</v>
      </c>
      <c r="J292" s="75">
        <v>50</v>
      </c>
      <c r="K292" s="75">
        <v>60</v>
      </c>
      <c r="L292" s="75">
        <v>25</v>
      </c>
      <c r="M292" s="75">
        <v>35</v>
      </c>
      <c r="N292" s="75">
        <v>80</v>
      </c>
      <c r="O292" s="75">
        <v>110</v>
      </c>
      <c r="P292" s="75">
        <v>325</v>
      </c>
      <c r="Q292" s="75">
        <v>270</v>
      </c>
      <c r="R292" s="28"/>
      <c r="S292" s="20">
        <f t="shared" si="27"/>
        <v>1367</v>
      </c>
      <c r="T292" s="31"/>
    </row>
    <row r="293" spans="2:20" ht="15.75" thickBot="1" x14ac:dyDescent="0.3">
      <c r="B293" s="32" t="s">
        <v>24</v>
      </c>
      <c r="C293" s="8">
        <v>270</v>
      </c>
      <c r="D293" s="23">
        <v>100</v>
      </c>
      <c r="E293" s="23">
        <v>20</v>
      </c>
      <c r="F293" s="23">
        <v>20</v>
      </c>
      <c r="G293" s="23">
        <v>30</v>
      </c>
      <c r="H293" s="23">
        <v>23</v>
      </c>
      <c r="I293" s="23">
        <v>45</v>
      </c>
      <c r="J293" s="23">
        <v>60</v>
      </c>
      <c r="K293" s="23">
        <v>5</v>
      </c>
      <c r="L293" s="23">
        <v>15</v>
      </c>
      <c r="M293" s="23">
        <v>24</v>
      </c>
      <c r="N293" s="23">
        <v>70</v>
      </c>
      <c r="O293" s="23">
        <v>30</v>
      </c>
      <c r="P293" s="23">
        <v>60</v>
      </c>
      <c r="Q293" s="23">
        <v>100</v>
      </c>
      <c r="R293" s="30"/>
      <c r="S293" s="20">
        <f t="shared" si="27"/>
        <v>772</v>
      </c>
      <c r="T293" s="31"/>
    </row>
    <row r="294" spans="2:20" ht="15.75" thickBot="1" x14ac:dyDescent="0.3">
      <c r="B294" s="32" t="s">
        <v>25</v>
      </c>
      <c r="C294" s="12">
        <v>325</v>
      </c>
      <c r="D294" s="75">
        <v>180</v>
      </c>
      <c r="E294" s="75">
        <v>30</v>
      </c>
      <c r="F294" s="75">
        <v>30</v>
      </c>
      <c r="G294" s="75">
        <v>5</v>
      </c>
      <c r="H294" s="75">
        <v>45</v>
      </c>
      <c r="I294" s="75">
        <v>33</v>
      </c>
      <c r="J294" s="75"/>
      <c r="K294" s="75">
        <v>35</v>
      </c>
      <c r="L294" s="76"/>
      <c r="M294" s="75">
        <v>20</v>
      </c>
      <c r="N294" s="75">
        <v>125</v>
      </c>
      <c r="O294" s="75">
        <v>160</v>
      </c>
      <c r="P294" s="75">
        <v>800</v>
      </c>
      <c r="Q294" s="75">
        <v>345</v>
      </c>
      <c r="R294" s="28"/>
      <c r="S294" s="20">
        <f t="shared" si="27"/>
        <v>1788</v>
      </c>
      <c r="T294" s="31"/>
    </row>
    <row r="295" spans="2:20" ht="15.75" thickBot="1" x14ac:dyDescent="0.3">
      <c r="B295" s="32" t="s">
        <v>26</v>
      </c>
      <c r="C295" s="20">
        <v>300</v>
      </c>
      <c r="D295" s="21">
        <v>120</v>
      </c>
      <c r="E295" s="21"/>
      <c r="F295" s="21">
        <v>20</v>
      </c>
      <c r="G295" s="21">
        <v>40</v>
      </c>
      <c r="H295" s="21">
        <v>0</v>
      </c>
      <c r="I295" s="21">
        <v>5</v>
      </c>
      <c r="J295" s="21">
        <v>10</v>
      </c>
      <c r="K295" s="21"/>
      <c r="L295" s="21">
        <v>5</v>
      </c>
      <c r="M295" s="21">
        <v>80</v>
      </c>
      <c r="N295" s="21">
        <v>70</v>
      </c>
      <c r="O295" s="21">
        <v>110</v>
      </c>
      <c r="P295" s="21">
        <v>20</v>
      </c>
      <c r="Q295" s="21">
        <v>10</v>
      </c>
      <c r="R295" s="135"/>
      <c r="S295" s="20">
        <v>790</v>
      </c>
      <c r="T295" s="31"/>
    </row>
    <row r="296" spans="2:20" ht="15.75" thickBot="1" x14ac:dyDescent="0.3">
      <c r="B296" s="32" t="s">
        <v>27</v>
      </c>
      <c r="C296" s="20">
        <v>500</v>
      </c>
      <c r="D296" s="21">
        <v>300</v>
      </c>
      <c r="E296" s="21">
        <v>280</v>
      </c>
      <c r="F296" s="21">
        <v>360</v>
      </c>
      <c r="G296" s="21">
        <v>120</v>
      </c>
      <c r="H296" s="21">
        <v>160</v>
      </c>
      <c r="I296" s="21">
        <v>60</v>
      </c>
      <c r="J296" s="21">
        <v>120</v>
      </c>
      <c r="K296" s="21">
        <v>45</v>
      </c>
      <c r="L296" s="21">
        <v>18</v>
      </c>
      <c r="M296" s="21">
        <v>70</v>
      </c>
      <c r="N296" s="21">
        <v>340</v>
      </c>
      <c r="O296" s="21">
        <v>350</v>
      </c>
      <c r="P296" s="21">
        <v>1100</v>
      </c>
      <c r="Q296" s="21">
        <v>300</v>
      </c>
      <c r="R296" s="135"/>
      <c r="S296" s="20">
        <f>SUM(C296:P296)</f>
        <v>3823</v>
      </c>
      <c r="T296" s="31"/>
    </row>
    <row r="297" spans="2:20" ht="15.75" thickBot="1" x14ac:dyDescent="0.3">
      <c r="B297" s="112"/>
      <c r="C297" s="113">
        <v>2525</v>
      </c>
      <c r="D297" s="113">
        <v>2050</v>
      </c>
      <c r="E297" s="113">
        <v>605</v>
      </c>
      <c r="F297" s="113">
        <v>830</v>
      </c>
      <c r="G297" s="113">
        <v>304</v>
      </c>
      <c r="H297" s="113">
        <v>498</v>
      </c>
      <c r="I297" s="113">
        <v>246</v>
      </c>
      <c r="J297" s="113">
        <v>451</v>
      </c>
      <c r="K297" s="113">
        <v>445</v>
      </c>
      <c r="L297" s="113">
        <v>228</v>
      </c>
      <c r="M297" s="113">
        <v>549</v>
      </c>
      <c r="N297" s="113">
        <v>1010</v>
      </c>
      <c r="O297" s="113">
        <v>1170</v>
      </c>
      <c r="P297" s="113">
        <v>3755</v>
      </c>
      <c r="Q297" s="113">
        <v>1535</v>
      </c>
      <c r="R297" s="112"/>
      <c r="S297" s="130">
        <f>SUM(C297:P297)</f>
        <v>14666</v>
      </c>
      <c r="T297" s="31"/>
    </row>
    <row r="298" spans="2:20" x14ac:dyDescent="0.25"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</row>
    <row r="299" spans="2:20" x14ac:dyDescent="0.25"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</row>
    <row r="300" spans="2:20" ht="18.75" x14ac:dyDescent="0.25">
      <c r="B300" s="31"/>
      <c r="C300" s="31"/>
      <c r="D300" s="77" t="s">
        <v>86</v>
      </c>
      <c r="E300" s="77"/>
      <c r="F300" s="200" t="s">
        <v>1</v>
      </c>
      <c r="G300" s="200"/>
      <c r="H300" s="31"/>
      <c r="I300" s="200" t="s">
        <v>28</v>
      </c>
      <c r="J300" s="200"/>
      <c r="K300" s="200"/>
      <c r="L300" s="200"/>
      <c r="M300" s="77"/>
      <c r="N300" s="31"/>
      <c r="O300" s="31"/>
      <c r="P300" s="31"/>
      <c r="Q300" s="31"/>
      <c r="R300" s="31"/>
      <c r="S300" s="31"/>
      <c r="T300" s="31"/>
    </row>
    <row r="301" spans="2:20" ht="15.75" thickBot="1" x14ac:dyDescent="0.3"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</row>
    <row r="302" spans="2:20" ht="15.75" thickBot="1" x14ac:dyDescent="0.3">
      <c r="B302" s="31"/>
      <c r="C302" s="17" t="s">
        <v>3</v>
      </c>
      <c r="D302" s="18" t="s">
        <v>4</v>
      </c>
      <c r="E302" s="18" t="s">
        <v>5</v>
      </c>
      <c r="F302" s="18" t="s">
        <v>6</v>
      </c>
      <c r="G302" s="18" t="s">
        <v>7</v>
      </c>
      <c r="H302" s="18" t="s">
        <v>8</v>
      </c>
      <c r="I302" s="18" t="s">
        <v>9</v>
      </c>
      <c r="J302" s="18" t="s">
        <v>10</v>
      </c>
      <c r="K302" s="18" t="s">
        <v>11</v>
      </c>
      <c r="L302" s="18" t="s">
        <v>12</v>
      </c>
      <c r="M302" s="18" t="s">
        <v>13</v>
      </c>
      <c r="N302" s="18" t="s">
        <v>14</v>
      </c>
      <c r="O302" s="18" t="s">
        <v>15</v>
      </c>
      <c r="P302" s="18" t="s">
        <v>16</v>
      </c>
      <c r="Q302" s="18" t="s">
        <v>17</v>
      </c>
      <c r="R302" s="127" t="s">
        <v>18</v>
      </c>
      <c r="S302" s="140" t="s">
        <v>19</v>
      </c>
      <c r="T302" s="31"/>
    </row>
    <row r="303" spans="2:20" ht="15.75" thickBot="1" x14ac:dyDescent="0.3">
      <c r="B303" s="115">
        <v>43620</v>
      </c>
      <c r="C303" s="12">
        <v>1100</v>
      </c>
      <c r="D303" s="75">
        <v>500</v>
      </c>
      <c r="E303" s="75">
        <v>400</v>
      </c>
      <c r="F303" s="75">
        <v>250</v>
      </c>
      <c r="G303" s="75">
        <v>110</v>
      </c>
      <c r="H303" s="75">
        <v>500</v>
      </c>
      <c r="I303" s="75">
        <v>100</v>
      </c>
      <c r="J303" s="75">
        <v>50</v>
      </c>
      <c r="K303" s="75">
        <v>250</v>
      </c>
      <c r="L303" s="75">
        <v>110</v>
      </c>
      <c r="M303" s="75">
        <v>500</v>
      </c>
      <c r="N303" s="75">
        <v>900</v>
      </c>
      <c r="O303" s="75">
        <v>860</v>
      </c>
      <c r="P303" s="75">
        <v>1500</v>
      </c>
      <c r="Q303" s="75">
        <v>800</v>
      </c>
      <c r="R303" s="27"/>
      <c r="S303" s="20">
        <f>SUM(C303:P303)</f>
        <v>7130</v>
      </c>
      <c r="T303" s="29"/>
    </row>
    <row r="304" spans="2:20" ht="15.75" thickBot="1" x14ac:dyDescent="0.3">
      <c r="B304" s="115">
        <v>43627</v>
      </c>
      <c r="C304" s="20">
        <v>3500</v>
      </c>
      <c r="D304" s="21">
        <v>900</v>
      </c>
      <c r="E304" s="21">
        <v>450</v>
      </c>
      <c r="F304" s="21">
        <v>275</v>
      </c>
      <c r="G304" s="21">
        <v>120</v>
      </c>
      <c r="H304" s="21">
        <v>1300</v>
      </c>
      <c r="I304" s="21">
        <v>100</v>
      </c>
      <c r="J304" s="21">
        <v>150</v>
      </c>
      <c r="K304" s="21">
        <v>200</v>
      </c>
      <c r="L304" s="21"/>
      <c r="M304" s="21">
        <v>180</v>
      </c>
      <c r="N304" s="21">
        <v>450</v>
      </c>
      <c r="O304" s="21">
        <v>500</v>
      </c>
      <c r="P304" s="21">
        <v>3000</v>
      </c>
      <c r="Q304" s="21">
        <v>800</v>
      </c>
      <c r="R304" s="135"/>
      <c r="S304" s="20">
        <f>SUM(C304:P304)</f>
        <v>11125</v>
      </c>
      <c r="T304" s="29"/>
    </row>
    <row r="305" spans="2:20" ht="15.75" thickBot="1" x14ac:dyDescent="0.3">
      <c r="B305" s="115">
        <v>43634</v>
      </c>
      <c r="C305" s="20">
        <v>1800</v>
      </c>
      <c r="D305" s="21">
        <v>800</v>
      </c>
      <c r="E305" s="21">
        <v>350</v>
      </c>
      <c r="F305" s="21">
        <v>250</v>
      </c>
      <c r="G305" s="21">
        <v>350</v>
      </c>
      <c r="H305" s="21">
        <v>270</v>
      </c>
      <c r="I305" s="21">
        <v>120</v>
      </c>
      <c r="J305" s="21">
        <v>430</v>
      </c>
      <c r="K305" s="21">
        <v>220</v>
      </c>
      <c r="L305" s="21">
        <v>30</v>
      </c>
      <c r="M305" s="21">
        <v>230</v>
      </c>
      <c r="N305" s="21">
        <v>310</v>
      </c>
      <c r="O305" s="21">
        <v>270</v>
      </c>
      <c r="P305" s="21">
        <v>1200</v>
      </c>
      <c r="Q305" s="21">
        <v>800</v>
      </c>
      <c r="R305" s="135"/>
      <c r="S305" s="20">
        <f>SUM(C305:P305)</f>
        <v>6630</v>
      </c>
      <c r="T305" s="31"/>
    </row>
    <row r="306" spans="2:20" ht="15.75" thickBot="1" x14ac:dyDescent="0.3">
      <c r="B306" s="115">
        <v>43641</v>
      </c>
      <c r="C306" s="8">
        <v>4000</v>
      </c>
      <c r="D306" s="23">
        <v>220</v>
      </c>
      <c r="E306" s="23">
        <v>360</v>
      </c>
      <c r="F306" s="23">
        <v>250</v>
      </c>
      <c r="G306" s="23">
        <v>400</v>
      </c>
      <c r="H306" s="23">
        <v>400</v>
      </c>
      <c r="I306" s="23">
        <v>225</v>
      </c>
      <c r="J306" s="23">
        <v>123</v>
      </c>
      <c r="K306" s="23">
        <v>320</v>
      </c>
      <c r="L306" s="23">
        <v>0</v>
      </c>
      <c r="M306" s="23">
        <v>360</v>
      </c>
      <c r="N306" s="23">
        <v>400</v>
      </c>
      <c r="O306" s="23">
        <v>500</v>
      </c>
      <c r="P306" s="23">
        <v>3000</v>
      </c>
      <c r="Q306" s="23">
        <v>1000</v>
      </c>
      <c r="R306" s="30"/>
      <c r="S306" s="20">
        <f>SUM(C306:P306)</f>
        <v>10558</v>
      </c>
      <c r="T306" s="31"/>
    </row>
    <row r="307" spans="2:20" ht="15.75" thickBot="1" x14ac:dyDescent="0.3">
      <c r="B307" s="119" t="s">
        <v>19</v>
      </c>
      <c r="C307" s="132">
        <f t="shared" ref="C307:Q307" si="28">SUM(C303:C306)</f>
        <v>10400</v>
      </c>
      <c r="D307" s="132">
        <f t="shared" si="28"/>
        <v>2420</v>
      </c>
      <c r="E307" s="132">
        <f t="shared" si="28"/>
        <v>1560</v>
      </c>
      <c r="F307" s="132">
        <f t="shared" si="28"/>
        <v>1025</v>
      </c>
      <c r="G307" s="132">
        <f t="shared" si="28"/>
        <v>980</v>
      </c>
      <c r="H307" s="132">
        <f t="shared" si="28"/>
        <v>2470</v>
      </c>
      <c r="I307" s="132">
        <f t="shared" si="28"/>
        <v>545</v>
      </c>
      <c r="J307" s="132">
        <f t="shared" si="28"/>
        <v>753</v>
      </c>
      <c r="K307" s="132">
        <f t="shared" si="28"/>
        <v>990</v>
      </c>
      <c r="L307" s="132">
        <f t="shared" si="28"/>
        <v>140</v>
      </c>
      <c r="M307" s="132">
        <f t="shared" si="28"/>
        <v>1270</v>
      </c>
      <c r="N307" s="132">
        <f t="shared" si="28"/>
        <v>2060</v>
      </c>
      <c r="O307" s="132">
        <f t="shared" si="28"/>
        <v>2130</v>
      </c>
      <c r="P307" s="132">
        <f t="shared" si="28"/>
        <v>8700</v>
      </c>
      <c r="Q307" s="132">
        <f t="shared" si="28"/>
        <v>3400</v>
      </c>
      <c r="R307" s="133"/>
      <c r="S307" s="136">
        <f>SUM(S303:S306)</f>
        <v>35443</v>
      </c>
      <c r="T307" s="31"/>
    </row>
    <row r="308" spans="2:20" x14ac:dyDescent="0.25"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</row>
    <row r="309" spans="2:20" x14ac:dyDescent="0.25">
      <c r="B309" s="31"/>
      <c r="C309" s="31"/>
      <c r="D309" s="31"/>
      <c r="E309" s="31"/>
      <c r="F309" s="31"/>
      <c r="G309" s="31"/>
      <c r="H309" s="31"/>
      <c r="I309" s="212" t="s">
        <v>90</v>
      </c>
      <c r="J309" s="212"/>
      <c r="K309" s="31"/>
      <c r="L309" s="31"/>
      <c r="M309" s="31"/>
      <c r="N309" s="31"/>
      <c r="O309" s="31"/>
      <c r="P309" s="31"/>
      <c r="Q309" s="31"/>
      <c r="R309" s="31"/>
      <c r="S309" s="31"/>
      <c r="T309" s="29"/>
    </row>
    <row r="310" spans="2:20" ht="18.75" x14ac:dyDescent="0.25">
      <c r="B310" s="31"/>
      <c r="C310" s="31"/>
      <c r="D310" s="77" t="s">
        <v>86</v>
      </c>
      <c r="E310" s="77" t="s">
        <v>36</v>
      </c>
      <c r="F310" s="200" t="s">
        <v>1</v>
      </c>
      <c r="G310" s="200"/>
      <c r="H310" s="31"/>
      <c r="I310" s="200" t="s">
        <v>28</v>
      </c>
      <c r="J310" s="200"/>
      <c r="K310" s="200"/>
      <c r="L310" s="200"/>
      <c r="M310" s="77"/>
      <c r="N310" s="31"/>
      <c r="O310" s="31"/>
      <c r="P310" s="79">
        <v>2019</v>
      </c>
      <c r="Q310" s="31"/>
      <c r="R310" s="31"/>
      <c r="S310" s="31"/>
      <c r="T310" s="31"/>
    </row>
    <row r="311" spans="2:20" ht="15.75" thickBot="1" x14ac:dyDescent="0.3"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119"/>
    </row>
    <row r="312" spans="2:20" ht="15.75" thickBot="1" x14ac:dyDescent="0.3">
      <c r="B312" s="31"/>
      <c r="C312" s="17" t="s">
        <v>3</v>
      </c>
      <c r="D312" s="18" t="s">
        <v>4</v>
      </c>
      <c r="E312" s="18" t="s">
        <v>5</v>
      </c>
      <c r="F312" s="18" t="s">
        <v>6</v>
      </c>
      <c r="G312" s="18" t="s">
        <v>7</v>
      </c>
      <c r="H312" s="18" t="s">
        <v>8</v>
      </c>
      <c r="I312" s="18" t="s">
        <v>9</v>
      </c>
      <c r="J312" s="18" t="s">
        <v>10</v>
      </c>
      <c r="K312" s="18" t="s">
        <v>11</v>
      </c>
      <c r="L312" s="18" t="s">
        <v>12</v>
      </c>
      <c r="M312" s="18" t="s">
        <v>13</v>
      </c>
      <c r="N312" s="18" t="s">
        <v>14</v>
      </c>
      <c r="O312" s="18" t="s">
        <v>15</v>
      </c>
      <c r="P312" s="18" t="s">
        <v>16</v>
      </c>
      <c r="Q312" s="18" t="s">
        <v>17</v>
      </c>
      <c r="R312" s="18" t="s">
        <v>18</v>
      </c>
      <c r="S312" s="140" t="s">
        <v>19</v>
      </c>
      <c r="T312" s="31"/>
    </row>
    <row r="313" spans="2:20" ht="15.75" thickBot="1" x14ac:dyDescent="0.3">
      <c r="B313" s="115">
        <v>43630</v>
      </c>
      <c r="C313" s="12">
        <v>1000</v>
      </c>
      <c r="D313" s="75">
        <v>270</v>
      </c>
      <c r="E313" s="75">
        <v>270</v>
      </c>
      <c r="F313" s="75">
        <v>325</v>
      </c>
      <c r="G313" s="75">
        <v>100</v>
      </c>
      <c r="H313" s="75">
        <v>270</v>
      </c>
      <c r="I313" s="75">
        <v>50</v>
      </c>
      <c r="J313" s="75"/>
      <c r="K313" s="75">
        <v>110</v>
      </c>
      <c r="L313" s="75"/>
      <c r="M313" s="75">
        <v>140</v>
      </c>
      <c r="N313" s="75">
        <v>225</v>
      </c>
      <c r="O313" s="75">
        <v>500</v>
      </c>
      <c r="P313" s="75">
        <v>1600</v>
      </c>
      <c r="Q313" s="75">
        <v>600</v>
      </c>
      <c r="R313" s="75"/>
      <c r="S313" s="126">
        <f>SUM(C313:P313)</f>
        <v>4860</v>
      </c>
      <c r="T313" s="119"/>
    </row>
    <row r="314" spans="2:20" ht="15.75" thickBot="1" x14ac:dyDescent="0.3">
      <c r="B314" s="115">
        <v>43644</v>
      </c>
      <c r="C314" s="20">
        <v>1200</v>
      </c>
      <c r="D314" s="21">
        <v>450</v>
      </c>
      <c r="E314" s="21">
        <v>250</v>
      </c>
      <c r="F314" s="21">
        <v>310</v>
      </c>
      <c r="G314" s="21">
        <v>150</v>
      </c>
      <c r="H314" s="21">
        <v>340</v>
      </c>
      <c r="I314" s="21">
        <v>60</v>
      </c>
      <c r="J314" s="21">
        <v>210</v>
      </c>
      <c r="K314" s="21">
        <v>280</v>
      </c>
      <c r="L314" s="21"/>
      <c r="M314" s="21">
        <v>225</v>
      </c>
      <c r="N314" s="21">
        <v>380</v>
      </c>
      <c r="O314" s="21">
        <v>430</v>
      </c>
      <c r="P314" s="21">
        <v>2000</v>
      </c>
      <c r="Q314" s="21">
        <v>780</v>
      </c>
      <c r="R314" s="22"/>
      <c r="S314" s="126">
        <f>SUM(C314:P314)</f>
        <v>6285</v>
      </c>
      <c r="T314" s="31"/>
    </row>
    <row r="315" spans="2:20" ht="15.75" thickBot="1" x14ac:dyDescent="0.3">
      <c r="B315" s="119" t="s">
        <v>19</v>
      </c>
      <c r="C315" s="130">
        <f t="shared" ref="C315:K315" si="29">SUM(C313:C314)</f>
        <v>2200</v>
      </c>
      <c r="D315" s="130">
        <f t="shared" si="29"/>
        <v>720</v>
      </c>
      <c r="E315" s="130">
        <f t="shared" si="29"/>
        <v>520</v>
      </c>
      <c r="F315" s="130">
        <f t="shared" si="29"/>
        <v>635</v>
      </c>
      <c r="G315" s="130">
        <f t="shared" si="29"/>
        <v>250</v>
      </c>
      <c r="H315" s="130">
        <f t="shared" si="29"/>
        <v>610</v>
      </c>
      <c r="I315" s="130">
        <f t="shared" si="29"/>
        <v>110</v>
      </c>
      <c r="J315" s="130">
        <f t="shared" si="29"/>
        <v>210</v>
      </c>
      <c r="K315" s="130">
        <f t="shared" si="29"/>
        <v>390</v>
      </c>
      <c r="L315" s="131"/>
      <c r="M315" s="130">
        <f>SUM(M313:M314)</f>
        <v>365</v>
      </c>
      <c r="N315" s="130">
        <f>SUM(N313:N314)</f>
        <v>605</v>
      </c>
      <c r="O315" s="130">
        <f>SUM(O313:O314)</f>
        <v>930</v>
      </c>
      <c r="P315" s="130">
        <f>SUM(P313:P314)</f>
        <v>3600</v>
      </c>
      <c r="Q315" s="130">
        <f>SUM(Q313:Q314)</f>
        <v>1380</v>
      </c>
      <c r="R315" s="131"/>
      <c r="S315" s="134">
        <f>SUM(S313:S314)</f>
        <v>11145</v>
      </c>
      <c r="T315" s="31"/>
    </row>
    <row r="316" spans="2:20" x14ac:dyDescent="0.25">
      <c r="B316" s="31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119"/>
    </row>
    <row r="317" spans="2:20" x14ac:dyDescent="0.25"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</row>
    <row r="318" spans="2:20" ht="18.75" x14ac:dyDescent="0.25">
      <c r="B318" s="31"/>
      <c r="C318" s="31"/>
      <c r="D318" s="77" t="s">
        <v>86</v>
      </c>
      <c r="E318" s="77" t="s">
        <v>23</v>
      </c>
      <c r="F318" s="77"/>
      <c r="G318" s="77"/>
      <c r="H318" s="31"/>
      <c r="I318" s="200" t="s">
        <v>28</v>
      </c>
      <c r="J318" s="200"/>
      <c r="K318" s="200"/>
      <c r="L318" s="200"/>
      <c r="M318" s="77"/>
      <c r="N318" s="31"/>
      <c r="O318" s="80">
        <v>2019</v>
      </c>
      <c r="P318" s="31"/>
      <c r="Q318" s="31"/>
      <c r="R318" s="31"/>
      <c r="S318" s="31"/>
      <c r="T318" s="31"/>
    </row>
    <row r="319" spans="2:20" ht="15.75" thickBot="1" x14ac:dyDescent="0.3"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</row>
    <row r="320" spans="2:20" ht="15.75" thickBot="1" x14ac:dyDescent="0.3">
      <c r="B320" s="31"/>
      <c r="C320" s="17" t="s">
        <v>3</v>
      </c>
      <c r="D320" s="18" t="s">
        <v>4</v>
      </c>
      <c r="E320" s="18" t="s">
        <v>5</v>
      </c>
      <c r="F320" s="18" t="s">
        <v>6</v>
      </c>
      <c r="G320" s="18" t="s">
        <v>7</v>
      </c>
      <c r="H320" s="18" t="s">
        <v>8</v>
      </c>
      <c r="I320" s="18" t="s">
        <v>9</v>
      </c>
      <c r="J320" s="18" t="s">
        <v>10</v>
      </c>
      <c r="K320" s="18" t="s">
        <v>11</v>
      </c>
      <c r="L320" s="18" t="s">
        <v>12</v>
      </c>
      <c r="M320" s="18" t="s">
        <v>13</v>
      </c>
      <c r="N320" s="18" t="s">
        <v>14</v>
      </c>
      <c r="O320" s="18" t="s">
        <v>15</v>
      </c>
      <c r="P320" s="18" t="s">
        <v>16</v>
      </c>
      <c r="Q320" s="18" t="s">
        <v>17</v>
      </c>
      <c r="R320" s="18" t="s">
        <v>18</v>
      </c>
      <c r="S320" s="140" t="s">
        <v>19</v>
      </c>
      <c r="T320" s="31"/>
    </row>
    <row r="321" spans="2:21" ht="15.75" thickBot="1" x14ac:dyDescent="0.3">
      <c r="B321" s="115">
        <v>43630</v>
      </c>
      <c r="C321" s="12">
        <v>800</v>
      </c>
      <c r="D321" s="75">
        <v>300</v>
      </c>
      <c r="E321" s="75">
        <v>40</v>
      </c>
      <c r="F321" s="75">
        <v>50</v>
      </c>
      <c r="G321" s="75"/>
      <c r="H321" s="75">
        <v>80</v>
      </c>
      <c r="I321" s="75">
        <v>30</v>
      </c>
      <c r="J321" s="75">
        <v>200</v>
      </c>
      <c r="K321" s="75">
        <v>80</v>
      </c>
      <c r="L321" s="75"/>
      <c r="M321" s="75">
        <v>80</v>
      </c>
      <c r="N321" s="75">
        <v>200</v>
      </c>
      <c r="O321" s="75">
        <v>210</v>
      </c>
      <c r="P321" s="75">
        <v>500</v>
      </c>
      <c r="Q321" s="75">
        <v>200</v>
      </c>
      <c r="R321" s="75"/>
      <c r="S321" s="20">
        <f>SUM(C321:P321)</f>
        <v>2570</v>
      </c>
      <c r="T321" s="31"/>
    </row>
    <row r="322" spans="2:21" ht="15.75" thickBot="1" x14ac:dyDescent="0.3">
      <c r="B322" s="115">
        <v>43644</v>
      </c>
      <c r="C322" s="20">
        <v>750</v>
      </c>
      <c r="D322" s="21">
        <v>150</v>
      </c>
      <c r="E322" s="21">
        <v>30</v>
      </c>
      <c r="F322" s="21">
        <v>35</v>
      </c>
      <c r="G322" s="21"/>
      <c r="H322" s="21">
        <v>100</v>
      </c>
      <c r="I322" s="21">
        <v>35</v>
      </c>
      <c r="J322" s="21">
        <v>125</v>
      </c>
      <c r="K322" s="21">
        <v>120</v>
      </c>
      <c r="L322" s="21"/>
      <c r="M322" s="21">
        <v>120</v>
      </c>
      <c r="N322" s="21">
        <v>225</v>
      </c>
      <c r="O322" s="21">
        <v>250</v>
      </c>
      <c r="P322" s="21">
        <v>250</v>
      </c>
      <c r="Q322" s="21">
        <v>250</v>
      </c>
      <c r="R322" s="22"/>
      <c r="S322" s="20">
        <f>SUM(C322:P322)</f>
        <v>2190</v>
      </c>
      <c r="T322" s="31"/>
    </row>
    <row r="323" spans="2:21" ht="15.75" thickBot="1" x14ac:dyDescent="0.3">
      <c r="B323" s="119" t="s">
        <v>19</v>
      </c>
      <c r="C323" s="130">
        <f>SUM(C321:C322)</f>
        <v>1550</v>
      </c>
      <c r="D323" s="130">
        <f>SUM(D321:D322)</f>
        <v>450</v>
      </c>
      <c r="E323" s="130">
        <f>SUM(E321:E322)</f>
        <v>70</v>
      </c>
      <c r="F323" s="130">
        <f>SUM(F321:F322)</f>
        <v>85</v>
      </c>
      <c r="G323" s="131"/>
      <c r="H323" s="130">
        <f>SUM(H321:H322)</f>
        <v>180</v>
      </c>
      <c r="I323" s="130">
        <f>SUM(I321:I322)</f>
        <v>65</v>
      </c>
      <c r="J323" s="130">
        <f>SUM(J321:J322)</f>
        <v>325</v>
      </c>
      <c r="K323" s="130">
        <f>SUM(K321:K322)</f>
        <v>200</v>
      </c>
      <c r="L323" s="131"/>
      <c r="M323" s="130">
        <f>SUM(M321:M322)</f>
        <v>200</v>
      </c>
      <c r="N323" s="130">
        <f>SUM(N321:N322)</f>
        <v>425</v>
      </c>
      <c r="O323" s="130">
        <f>SUM(O321:O322)</f>
        <v>460</v>
      </c>
      <c r="P323" s="130">
        <f>SUM(P321:P322)</f>
        <v>750</v>
      </c>
      <c r="Q323" s="130">
        <f>SUM(Q321:Q322)</f>
        <v>450</v>
      </c>
      <c r="R323" s="131"/>
      <c r="S323" s="130">
        <f>SUM(S321:S322)</f>
        <v>4760</v>
      </c>
      <c r="T323" s="31"/>
    </row>
    <row r="324" spans="2:21" x14ac:dyDescent="0.25"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</row>
    <row r="325" spans="2:21" x14ac:dyDescent="0.25"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0"/>
    </row>
    <row r="326" spans="2:21" ht="18.75" x14ac:dyDescent="0.25">
      <c r="B326" s="31"/>
      <c r="C326" s="31"/>
      <c r="D326" s="77" t="s">
        <v>86</v>
      </c>
      <c r="E326" s="200" t="s">
        <v>38</v>
      </c>
      <c r="F326" s="200"/>
      <c r="G326" s="77"/>
      <c r="H326" s="31"/>
      <c r="I326" s="200" t="s">
        <v>28</v>
      </c>
      <c r="J326" s="200"/>
      <c r="K326" s="200"/>
      <c r="L326" s="200"/>
      <c r="M326" s="77"/>
      <c r="N326" s="31"/>
      <c r="O326" s="80">
        <v>2019</v>
      </c>
      <c r="P326" s="31"/>
      <c r="Q326" s="31"/>
      <c r="R326" s="31"/>
      <c r="S326" s="31"/>
      <c r="T326" s="29"/>
    </row>
    <row r="327" spans="2:21" ht="15.75" thickBot="1" x14ac:dyDescent="0.3"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0"/>
    </row>
    <row r="328" spans="2:21" ht="15.75" thickBot="1" x14ac:dyDescent="0.3">
      <c r="B328" s="31"/>
      <c r="C328" s="17" t="s">
        <v>3</v>
      </c>
      <c r="D328" s="18" t="s">
        <v>4</v>
      </c>
      <c r="E328" s="18" t="s">
        <v>5</v>
      </c>
      <c r="F328" s="18" t="s">
        <v>6</v>
      </c>
      <c r="G328" s="18" t="s">
        <v>7</v>
      </c>
      <c r="H328" s="18" t="s">
        <v>8</v>
      </c>
      <c r="I328" s="18" t="s">
        <v>9</v>
      </c>
      <c r="J328" s="18" t="s">
        <v>10</v>
      </c>
      <c r="K328" s="18" t="s">
        <v>11</v>
      </c>
      <c r="L328" s="18" t="s">
        <v>12</v>
      </c>
      <c r="M328" s="18" t="s">
        <v>13</v>
      </c>
      <c r="N328" s="18" t="s">
        <v>14</v>
      </c>
      <c r="O328" s="18" t="s">
        <v>15</v>
      </c>
      <c r="P328" s="18" t="s">
        <v>16</v>
      </c>
      <c r="Q328" s="18" t="s">
        <v>17</v>
      </c>
      <c r="R328" s="18" t="s">
        <v>18</v>
      </c>
      <c r="S328" s="140" t="s">
        <v>19</v>
      </c>
      <c r="T328" s="30"/>
    </row>
    <row r="329" spans="2:21" ht="15.75" thickBot="1" x14ac:dyDescent="0.3">
      <c r="B329" s="115">
        <v>43626</v>
      </c>
      <c r="C329" s="12">
        <v>500</v>
      </c>
      <c r="D329" s="75">
        <v>120</v>
      </c>
      <c r="E329" s="75">
        <v>50</v>
      </c>
      <c r="F329" s="75">
        <v>60</v>
      </c>
      <c r="G329" s="75">
        <v>30</v>
      </c>
      <c r="H329" s="75">
        <v>80</v>
      </c>
      <c r="I329" s="75">
        <v>30</v>
      </c>
      <c r="J329" s="75">
        <v>67</v>
      </c>
      <c r="K329" s="75">
        <v>89</v>
      </c>
      <c r="L329" s="75"/>
      <c r="M329" s="75">
        <v>80</v>
      </c>
      <c r="N329" s="75">
        <v>110</v>
      </c>
      <c r="O329" s="75">
        <v>170</v>
      </c>
      <c r="P329" s="75">
        <v>370</v>
      </c>
      <c r="Q329" s="75">
        <v>220</v>
      </c>
      <c r="R329" s="75"/>
      <c r="S329" s="20">
        <f>SUM(C329:P329)</f>
        <v>1756</v>
      </c>
      <c r="T329" s="30"/>
    </row>
    <row r="330" spans="2:21" ht="15.75" thickBot="1" x14ac:dyDescent="0.3">
      <c r="B330" s="115">
        <v>43640</v>
      </c>
      <c r="C330" s="8">
        <v>300</v>
      </c>
      <c r="D330" s="23">
        <v>180</v>
      </c>
      <c r="E330" s="23">
        <v>40</v>
      </c>
      <c r="F330" s="23">
        <v>45</v>
      </c>
      <c r="G330" s="23">
        <v>45</v>
      </c>
      <c r="H330" s="23">
        <v>123</v>
      </c>
      <c r="I330" s="23">
        <v>40</v>
      </c>
      <c r="J330" s="23">
        <v>55</v>
      </c>
      <c r="K330" s="23">
        <v>90</v>
      </c>
      <c r="L330" s="24"/>
      <c r="M330" s="23">
        <v>76</v>
      </c>
      <c r="N330" s="23">
        <v>80</v>
      </c>
      <c r="O330" s="23">
        <v>150</v>
      </c>
      <c r="P330" s="23">
        <v>225</v>
      </c>
      <c r="Q330" s="23">
        <v>180</v>
      </c>
      <c r="R330" s="24"/>
      <c r="S330" s="20">
        <f>SUM(C330:P330)</f>
        <v>1449</v>
      </c>
      <c r="T330" s="30"/>
    </row>
    <row r="331" spans="2:21" ht="15.75" thickBot="1" x14ac:dyDescent="0.3">
      <c r="B331" s="119" t="s">
        <v>19</v>
      </c>
      <c r="C331" s="128">
        <f t="shared" ref="C331:K331" si="30">SUM(C329:C330)</f>
        <v>800</v>
      </c>
      <c r="D331" s="128">
        <f t="shared" si="30"/>
        <v>300</v>
      </c>
      <c r="E331" s="128">
        <f t="shared" si="30"/>
        <v>90</v>
      </c>
      <c r="F331" s="128">
        <f t="shared" si="30"/>
        <v>105</v>
      </c>
      <c r="G331" s="128">
        <f t="shared" si="30"/>
        <v>75</v>
      </c>
      <c r="H331" s="128">
        <f t="shared" si="30"/>
        <v>203</v>
      </c>
      <c r="I331" s="128">
        <f t="shared" si="30"/>
        <v>70</v>
      </c>
      <c r="J331" s="128">
        <f t="shared" si="30"/>
        <v>122</v>
      </c>
      <c r="K331" s="128">
        <f t="shared" si="30"/>
        <v>179</v>
      </c>
      <c r="L331" s="129"/>
      <c r="M331" s="128">
        <f>SUM(M329:M330)</f>
        <v>156</v>
      </c>
      <c r="N331" s="128">
        <f>SUM(N329:N330)</f>
        <v>190</v>
      </c>
      <c r="O331" s="128">
        <f>SUM(O329:O330)</f>
        <v>320</v>
      </c>
      <c r="P331" s="128">
        <f>SUM(P329:P330)</f>
        <v>595</v>
      </c>
      <c r="Q331" s="128">
        <f>SUM(Q329:Q330)</f>
        <v>400</v>
      </c>
      <c r="R331" s="129"/>
      <c r="S331" s="128">
        <f>SUM(S329:S330)</f>
        <v>3205</v>
      </c>
      <c r="T331" s="30"/>
    </row>
    <row r="332" spans="2:21" ht="15.75" thickBot="1" x14ac:dyDescent="0.3"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0"/>
    </row>
    <row r="333" spans="2:21" ht="15.75" thickBot="1" x14ac:dyDescent="0.3">
      <c r="B333" s="31"/>
      <c r="C333" s="87"/>
      <c r="D333" s="88"/>
      <c r="E333" s="88"/>
      <c r="F333" s="88"/>
      <c r="G333" s="88"/>
      <c r="H333" s="88"/>
      <c r="I333" s="88"/>
      <c r="J333" s="88"/>
      <c r="K333" s="88"/>
      <c r="L333" s="88"/>
      <c r="M333" s="197" t="s">
        <v>77</v>
      </c>
      <c r="N333" s="197"/>
      <c r="O333" s="109">
        <f>SUM(Q331,Q323,Q315,Q307,Q297)</f>
        <v>7165</v>
      </c>
      <c r="P333" s="88"/>
      <c r="Q333" s="88"/>
      <c r="R333" s="84" t="s">
        <v>50</v>
      </c>
      <c r="S333" s="84">
        <f>SUM(S331,S323,S315,S307,S297)</f>
        <v>69219</v>
      </c>
      <c r="U333" s="31"/>
    </row>
    <row r="334" spans="2:21" x14ac:dyDescent="0.25"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119"/>
    </row>
    <row r="335" spans="2:21" x14ac:dyDescent="0.25"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119"/>
    </row>
    <row r="337" spans="2:21" ht="15.75" x14ac:dyDescent="0.25">
      <c r="B337" s="144"/>
      <c r="C337" s="144"/>
      <c r="D337" s="144" t="s">
        <v>87</v>
      </c>
      <c r="E337" s="144"/>
      <c r="F337" s="144"/>
      <c r="G337" s="144"/>
      <c r="H337" s="144" t="str">
        <f>D337</f>
        <v>JULIO</v>
      </c>
      <c r="I337" s="144"/>
      <c r="J337" s="144"/>
      <c r="K337" s="144"/>
      <c r="L337" s="144" t="str">
        <f>H337</f>
        <v>JULIO</v>
      </c>
      <c r="M337" s="144"/>
      <c r="N337" s="144"/>
      <c r="O337" s="144"/>
      <c r="P337" s="144"/>
      <c r="Q337" s="144"/>
      <c r="R337" s="144"/>
      <c r="S337" s="144" t="str">
        <f>L337</f>
        <v>JULIO</v>
      </c>
      <c r="T337" s="119"/>
      <c r="U337" s="119"/>
    </row>
    <row r="338" spans="2:21" x14ac:dyDescent="0.25"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</row>
    <row r="339" spans="2:21" x14ac:dyDescent="0.25"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0"/>
    </row>
    <row r="340" spans="2:21" ht="18.75" x14ac:dyDescent="0.25">
      <c r="B340" s="31"/>
      <c r="C340" s="31"/>
      <c r="D340" s="118" t="s">
        <v>87</v>
      </c>
      <c r="E340" s="118"/>
      <c r="F340" s="211" t="s">
        <v>1</v>
      </c>
      <c r="G340" s="211"/>
      <c r="H340" s="31"/>
      <c r="I340" s="211" t="s">
        <v>2</v>
      </c>
      <c r="J340" s="211"/>
      <c r="K340" s="118"/>
      <c r="L340" s="31"/>
      <c r="M340" s="31"/>
      <c r="N340" s="31"/>
      <c r="O340" s="31"/>
      <c r="P340" s="31"/>
      <c r="Q340" s="31"/>
      <c r="R340" s="31"/>
      <c r="S340" s="31"/>
      <c r="T340" s="31"/>
      <c r="U340" s="119"/>
    </row>
    <row r="341" spans="2:21" ht="15.75" thickBot="1" x14ac:dyDescent="0.3"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</row>
    <row r="342" spans="2:21" ht="15.75" thickBot="1" x14ac:dyDescent="0.3">
      <c r="B342" s="31"/>
      <c r="C342" s="5" t="s">
        <v>3</v>
      </c>
      <c r="D342" s="6" t="s">
        <v>4</v>
      </c>
      <c r="E342" s="6" t="s">
        <v>5</v>
      </c>
      <c r="F342" s="6" t="s">
        <v>6</v>
      </c>
      <c r="G342" s="6" t="s">
        <v>7</v>
      </c>
      <c r="H342" s="6" t="s">
        <v>8</v>
      </c>
      <c r="I342" s="6" t="s">
        <v>9</v>
      </c>
      <c r="J342" s="6" t="s">
        <v>10</v>
      </c>
      <c r="K342" s="6" t="s">
        <v>11</v>
      </c>
      <c r="L342" s="6" t="s">
        <v>12</v>
      </c>
      <c r="M342" s="6" t="s">
        <v>13</v>
      </c>
      <c r="N342" s="6" t="s">
        <v>14</v>
      </c>
      <c r="O342" s="6" t="s">
        <v>15</v>
      </c>
      <c r="P342" s="6" t="s">
        <v>16</v>
      </c>
      <c r="Q342" s="6" t="s">
        <v>17</v>
      </c>
      <c r="R342" s="6" t="s">
        <v>18</v>
      </c>
      <c r="S342" s="5" t="s">
        <v>19</v>
      </c>
      <c r="T342" s="31"/>
      <c r="U342" s="119"/>
    </row>
    <row r="343" spans="2:21" ht="15.75" thickBot="1" x14ac:dyDescent="0.3">
      <c r="B343" s="32" t="s">
        <v>20</v>
      </c>
      <c r="C343" s="8">
        <v>350</v>
      </c>
      <c r="D343" s="23">
        <v>900</v>
      </c>
      <c r="E343" s="23">
        <v>50</v>
      </c>
      <c r="F343" s="23">
        <v>90</v>
      </c>
      <c r="G343" s="23">
        <v>45</v>
      </c>
      <c r="H343" s="23">
        <v>55</v>
      </c>
      <c r="I343" s="23">
        <v>30</v>
      </c>
      <c r="J343" s="23">
        <v>130</v>
      </c>
      <c r="K343" s="23">
        <v>60</v>
      </c>
      <c r="L343" s="23">
        <v>50</v>
      </c>
      <c r="M343" s="23">
        <v>60</v>
      </c>
      <c r="N343" s="23">
        <v>112</v>
      </c>
      <c r="O343" s="23">
        <v>175</v>
      </c>
      <c r="P343" s="23">
        <v>760</v>
      </c>
      <c r="Q343" s="23">
        <v>250</v>
      </c>
      <c r="R343" s="24"/>
      <c r="S343" s="20">
        <f t="shared" ref="S343:S350" si="31">SUM(C343:P343)</f>
        <v>2867</v>
      </c>
      <c r="T343" s="31"/>
    </row>
    <row r="344" spans="2:21" ht="15.75" thickBot="1" x14ac:dyDescent="0.3">
      <c r="B344" s="32" t="s">
        <v>21</v>
      </c>
      <c r="C344" s="12">
        <v>225</v>
      </c>
      <c r="D344" s="75">
        <v>110</v>
      </c>
      <c r="E344" s="75">
        <v>120</v>
      </c>
      <c r="F344" s="75">
        <v>120</v>
      </c>
      <c r="G344" s="75">
        <v>10</v>
      </c>
      <c r="H344" s="75">
        <v>225</v>
      </c>
      <c r="I344" s="75">
        <v>120</v>
      </c>
      <c r="J344" s="75">
        <v>100</v>
      </c>
      <c r="K344" s="75">
        <v>180</v>
      </c>
      <c r="L344" s="75">
        <v>60</v>
      </c>
      <c r="M344" s="75">
        <v>90</v>
      </c>
      <c r="N344" s="75">
        <v>80</v>
      </c>
      <c r="O344" s="75">
        <v>170</v>
      </c>
      <c r="P344" s="75">
        <v>450</v>
      </c>
      <c r="Q344" s="75">
        <v>170</v>
      </c>
      <c r="R344" s="76"/>
      <c r="S344" s="20">
        <f t="shared" si="31"/>
        <v>2060</v>
      </c>
      <c r="T344" s="31"/>
    </row>
    <row r="345" spans="2:21" ht="15.75" thickBot="1" x14ac:dyDescent="0.3">
      <c r="B345" s="32" t="s">
        <v>22</v>
      </c>
      <c r="C345" s="8">
        <v>180</v>
      </c>
      <c r="D345" s="23">
        <v>120</v>
      </c>
      <c r="E345" s="23">
        <v>50</v>
      </c>
      <c r="F345" s="23">
        <v>80</v>
      </c>
      <c r="G345" s="23">
        <v>27</v>
      </c>
      <c r="H345" s="23">
        <v>30</v>
      </c>
      <c r="I345" s="23">
        <v>10</v>
      </c>
      <c r="J345" s="23">
        <v>60</v>
      </c>
      <c r="K345" s="23">
        <v>110</v>
      </c>
      <c r="L345" s="23">
        <v>35</v>
      </c>
      <c r="M345" s="23">
        <v>120</v>
      </c>
      <c r="N345" s="23">
        <v>100</v>
      </c>
      <c r="O345" s="23">
        <v>90</v>
      </c>
      <c r="P345" s="23">
        <v>200</v>
      </c>
      <c r="Q345" s="23">
        <v>180</v>
      </c>
      <c r="R345" s="24"/>
      <c r="S345" s="20">
        <f t="shared" si="31"/>
        <v>1212</v>
      </c>
      <c r="T345" s="31"/>
    </row>
    <row r="346" spans="2:21" ht="15.75" thickBot="1" x14ac:dyDescent="0.3">
      <c r="B346" s="32" t="s">
        <v>23</v>
      </c>
      <c r="C346" s="12">
        <v>300</v>
      </c>
      <c r="D346" s="75">
        <v>90</v>
      </c>
      <c r="E346" s="75">
        <v>30</v>
      </c>
      <c r="F346" s="75">
        <v>60</v>
      </c>
      <c r="G346" s="75">
        <v>30</v>
      </c>
      <c r="H346" s="75">
        <v>70</v>
      </c>
      <c r="I346" s="75">
        <v>30</v>
      </c>
      <c r="J346" s="75">
        <v>40</v>
      </c>
      <c r="K346" s="75">
        <v>60</v>
      </c>
      <c r="L346" s="75">
        <v>10</v>
      </c>
      <c r="M346" s="75">
        <v>30</v>
      </c>
      <c r="N346" s="75">
        <v>120</v>
      </c>
      <c r="O346" s="75">
        <v>120</v>
      </c>
      <c r="P346" s="75">
        <v>230</v>
      </c>
      <c r="Q346" s="75">
        <v>250</v>
      </c>
      <c r="R346" s="76"/>
      <c r="S346" s="20">
        <f t="shared" si="31"/>
        <v>1220</v>
      </c>
      <c r="T346" s="31"/>
    </row>
    <row r="347" spans="2:21" ht="15.75" thickBot="1" x14ac:dyDescent="0.3">
      <c r="B347" s="32" t="s">
        <v>24</v>
      </c>
      <c r="C347" s="8">
        <v>275</v>
      </c>
      <c r="D347" s="23">
        <v>100</v>
      </c>
      <c r="E347" s="23">
        <v>25</v>
      </c>
      <c r="F347" s="23">
        <v>10</v>
      </c>
      <c r="G347" s="23">
        <v>25</v>
      </c>
      <c r="H347" s="23">
        <v>40</v>
      </c>
      <c r="I347" s="23">
        <v>25</v>
      </c>
      <c r="J347" s="23">
        <v>60</v>
      </c>
      <c r="K347" s="23">
        <v>25</v>
      </c>
      <c r="L347" s="23">
        <v>25</v>
      </c>
      <c r="M347" s="23">
        <v>20</v>
      </c>
      <c r="N347" s="23">
        <v>60</v>
      </c>
      <c r="O347" s="23">
        <v>60</v>
      </c>
      <c r="P347" s="23">
        <v>80</v>
      </c>
      <c r="Q347" s="23">
        <v>150</v>
      </c>
      <c r="R347" s="24"/>
      <c r="S347" s="20">
        <f t="shared" si="31"/>
        <v>830</v>
      </c>
      <c r="T347" s="31"/>
    </row>
    <row r="348" spans="2:21" ht="15.75" thickBot="1" x14ac:dyDescent="0.3">
      <c r="B348" s="32" t="s">
        <v>25</v>
      </c>
      <c r="C348" s="12">
        <v>290</v>
      </c>
      <c r="D348" s="75">
        <v>180</v>
      </c>
      <c r="E348" s="75">
        <v>20</v>
      </c>
      <c r="F348" s="75">
        <v>25</v>
      </c>
      <c r="G348" s="75">
        <v>10</v>
      </c>
      <c r="H348" s="75">
        <v>60</v>
      </c>
      <c r="I348" s="75">
        <v>30</v>
      </c>
      <c r="J348" s="75"/>
      <c r="K348" s="75">
        <v>30</v>
      </c>
      <c r="L348" s="76"/>
      <c r="M348" s="75">
        <v>25</v>
      </c>
      <c r="N348" s="75">
        <v>110</v>
      </c>
      <c r="O348" s="75">
        <v>200</v>
      </c>
      <c r="P348" s="75">
        <v>700</v>
      </c>
      <c r="Q348" s="75">
        <v>270</v>
      </c>
      <c r="R348" s="76"/>
      <c r="S348" s="20">
        <f t="shared" si="31"/>
        <v>1680</v>
      </c>
      <c r="T348" s="31"/>
    </row>
    <row r="349" spans="2:21" ht="15.75" thickBot="1" x14ac:dyDescent="0.3">
      <c r="B349" s="32" t="s">
        <v>26</v>
      </c>
      <c r="C349" s="20">
        <v>330</v>
      </c>
      <c r="D349" s="21">
        <v>90</v>
      </c>
      <c r="E349" s="21"/>
      <c r="F349" s="21">
        <v>30</v>
      </c>
      <c r="G349" s="21">
        <v>50</v>
      </c>
      <c r="H349" s="21">
        <v>10</v>
      </c>
      <c r="I349" s="21">
        <v>10</v>
      </c>
      <c r="J349" s="21">
        <v>20</v>
      </c>
      <c r="K349" s="21"/>
      <c r="L349" s="21">
        <v>5</v>
      </c>
      <c r="M349" s="21">
        <v>75</v>
      </c>
      <c r="N349" s="21">
        <v>60</v>
      </c>
      <c r="O349" s="21">
        <v>90</v>
      </c>
      <c r="P349" s="21">
        <v>56</v>
      </c>
      <c r="Q349" s="21">
        <v>50</v>
      </c>
      <c r="R349" s="22"/>
      <c r="S349" s="20">
        <f t="shared" si="31"/>
        <v>826</v>
      </c>
      <c r="T349" s="31"/>
    </row>
    <row r="350" spans="2:21" ht="15.75" thickBot="1" x14ac:dyDescent="0.3">
      <c r="B350" s="32" t="s">
        <v>27</v>
      </c>
      <c r="C350" s="20">
        <v>450</v>
      </c>
      <c r="D350" s="21">
        <v>350</v>
      </c>
      <c r="E350" s="21">
        <v>380</v>
      </c>
      <c r="F350" s="21">
        <v>380</v>
      </c>
      <c r="G350" s="21">
        <v>300</v>
      </c>
      <c r="H350" s="21">
        <v>225</v>
      </c>
      <c r="I350" s="21">
        <v>110</v>
      </c>
      <c r="J350" s="21">
        <v>120</v>
      </c>
      <c r="K350" s="21">
        <v>35</v>
      </c>
      <c r="L350" s="21">
        <v>20</v>
      </c>
      <c r="M350" s="21">
        <v>60</v>
      </c>
      <c r="N350" s="21">
        <v>260</v>
      </c>
      <c r="O350" s="21">
        <v>100</v>
      </c>
      <c r="P350" s="21">
        <v>1000</v>
      </c>
      <c r="Q350" s="21">
        <v>350</v>
      </c>
      <c r="R350" s="22"/>
      <c r="S350" s="20">
        <f t="shared" si="31"/>
        <v>3790</v>
      </c>
      <c r="T350" s="31"/>
    </row>
    <row r="351" spans="2:21" x14ac:dyDescent="0.25">
      <c r="B351" s="112"/>
      <c r="C351" s="113">
        <v>2400</v>
      </c>
      <c r="D351" s="113">
        <v>1940</v>
      </c>
      <c r="E351" s="113">
        <v>675</v>
      </c>
      <c r="F351" s="113">
        <v>795</v>
      </c>
      <c r="G351" s="113">
        <v>497</v>
      </c>
      <c r="H351" s="113">
        <v>715</v>
      </c>
      <c r="I351" s="113">
        <v>365</v>
      </c>
      <c r="J351" s="113">
        <v>530</v>
      </c>
      <c r="K351" s="113">
        <v>500</v>
      </c>
      <c r="L351" s="113">
        <v>205</v>
      </c>
      <c r="M351" s="113">
        <v>480</v>
      </c>
      <c r="N351" s="113">
        <v>902</v>
      </c>
      <c r="O351" s="113">
        <v>1005</v>
      </c>
      <c r="P351" s="113">
        <v>3476</v>
      </c>
      <c r="Q351" s="113">
        <v>1670</v>
      </c>
      <c r="R351" s="112"/>
      <c r="S351" s="113">
        <v>16155</v>
      </c>
      <c r="T351" s="31"/>
    </row>
    <row r="352" spans="2:21" x14ac:dyDescent="0.25"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</row>
    <row r="353" spans="2:20" x14ac:dyDescent="0.25"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</row>
    <row r="354" spans="2:20" ht="18.75" x14ac:dyDescent="0.25">
      <c r="B354" s="31"/>
      <c r="C354" s="31"/>
      <c r="D354" s="77" t="s">
        <v>87</v>
      </c>
      <c r="E354" s="77"/>
      <c r="F354" s="200" t="s">
        <v>1</v>
      </c>
      <c r="G354" s="200"/>
      <c r="H354" s="31"/>
      <c r="I354" s="200" t="s">
        <v>28</v>
      </c>
      <c r="J354" s="200"/>
      <c r="K354" s="200"/>
      <c r="L354" s="200"/>
      <c r="M354" s="77"/>
      <c r="N354" s="31"/>
      <c r="O354" s="31"/>
      <c r="P354" s="31"/>
      <c r="Q354" s="31"/>
      <c r="R354" s="31"/>
      <c r="S354" s="31"/>
      <c r="T354" s="31"/>
    </row>
    <row r="355" spans="2:20" ht="15.75" thickBot="1" x14ac:dyDescent="0.3"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</row>
    <row r="356" spans="2:20" ht="15.75" thickBot="1" x14ac:dyDescent="0.3">
      <c r="B356" s="31"/>
      <c r="C356" s="17" t="s">
        <v>3</v>
      </c>
      <c r="D356" s="18" t="s">
        <v>4</v>
      </c>
      <c r="E356" s="18" t="s">
        <v>5</v>
      </c>
      <c r="F356" s="18" t="s">
        <v>6</v>
      </c>
      <c r="G356" s="18" t="s">
        <v>7</v>
      </c>
      <c r="H356" s="18" t="s">
        <v>8</v>
      </c>
      <c r="I356" s="18" t="s">
        <v>9</v>
      </c>
      <c r="J356" s="18" t="s">
        <v>10</v>
      </c>
      <c r="K356" s="18" t="s">
        <v>11</v>
      </c>
      <c r="L356" s="18" t="s">
        <v>12</v>
      </c>
      <c r="M356" s="18" t="s">
        <v>13</v>
      </c>
      <c r="N356" s="18" t="s">
        <v>14</v>
      </c>
      <c r="O356" s="18" t="s">
        <v>15</v>
      </c>
      <c r="P356" s="18" t="s">
        <v>16</v>
      </c>
      <c r="Q356" s="18" t="s">
        <v>17</v>
      </c>
      <c r="R356" s="18" t="s">
        <v>18</v>
      </c>
      <c r="S356" s="17" t="s">
        <v>19</v>
      </c>
      <c r="T356" s="31"/>
    </row>
    <row r="357" spans="2:20" ht="15.75" thickBot="1" x14ac:dyDescent="0.3">
      <c r="B357" s="115">
        <v>43648</v>
      </c>
      <c r="C357" s="12">
        <v>2200</v>
      </c>
      <c r="D357" s="75">
        <v>1000</v>
      </c>
      <c r="E357" s="75">
        <v>800</v>
      </c>
      <c r="F357" s="75">
        <v>500</v>
      </c>
      <c r="G357" s="75">
        <v>250</v>
      </c>
      <c r="H357" s="75">
        <v>900</v>
      </c>
      <c r="I357" s="75">
        <v>200</v>
      </c>
      <c r="J357" s="75">
        <v>100</v>
      </c>
      <c r="K357" s="75">
        <v>450</v>
      </c>
      <c r="L357" s="75">
        <v>110</v>
      </c>
      <c r="M357" s="75">
        <v>760</v>
      </c>
      <c r="N357" s="75">
        <v>1350</v>
      </c>
      <c r="O357" s="75">
        <v>1100</v>
      </c>
      <c r="P357" s="75">
        <v>3000</v>
      </c>
      <c r="Q357" s="75">
        <v>1000</v>
      </c>
      <c r="R357" s="75"/>
      <c r="S357" s="20">
        <f>SUM(C357:P357)</f>
        <v>12720</v>
      </c>
      <c r="T357" s="29"/>
    </row>
    <row r="358" spans="2:20" ht="15.75" thickBot="1" x14ac:dyDescent="0.3">
      <c r="B358" s="115">
        <v>43655</v>
      </c>
      <c r="C358" s="20">
        <v>1500</v>
      </c>
      <c r="D358" s="21">
        <v>700</v>
      </c>
      <c r="E358" s="21">
        <v>450</v>
      </c>
      <c r="F358" s="21">
        <v>275</v>
      </c>
      <c r="G358" s="21">
        <v>120</v>
      </c>
      <c r="H358" s="21">
        <v>1300</v>
      </c>
      <c r="I358" s="21">
        <v>100</v>
      </c>
      <c r="J358" s="21">
        <v>150</v>
      </c>
      <c r="K358" s="21">
        <v>200</v>
      </c>
      <c r="L358" s="21"/>
      <c r="M358" s="21">
        <v>180</v>
      </c>
      <c r="N358" s="21">
        <v>450</v>
      </c>
      <c r="O358" s="21">
        <v>500</v>
      </c>
      <c r="P358" s="21">
        <v>1000</v>
      </c>
      <c r="Q358" s="21">
        <v>500</v>
      </c>
      <c r="R358" s="22"/>
      <c r="S358" s="20">
        <f>SUM(C358:P358)</f>
        <v>6925</v>
      </c>
      <c r="T358" s="29"/>
    </row>
    <row r="359" spans="2:20" ht="15.75" thickBot="1" x14ac:dyDescent="0.3">
      <c r="B359" s="115">
        <v>43662</v>
      </c>
      <c r="C359" s="20">
        <v>2500</v>
      </c>
      <c r="D359" s="21">
        <v>1000</v>
      </c>
      <c r="E359" s="21">
        <v>300</v>
      </c>
      <c r="F359" s="21">
        <v>270</v>
      </c>
      <c r="G359" s="21">
        <v>400</v>
      </c>
      <c r="H359" s="21">
        <v>280</v>
      </c>
      <c r="I359" s="21">
        <v>170</v>
      </c>
      <c r="J359" s="21">
        <v>350</v>
      </c>
      <c r="K359" s="21">
        <v>250</v>
      </c>
      <c r="L359" s="21">
        <v>50</v>
      </c>
      <c r="M359" s="21">
        <v>280</v>
      </c>
      <c r="N359" s="21">
        <v>325</v>
      </c>
      <c r="O359" s="21">
        <v>350</v>
      </c>
      <c r="P359" s="21">
        <v>1500</v>
      </c>
      <c r="Q359" s="21">
        <v>1000</v>
      </c>
      <c r="R359" s="22"/>
      <c r="S359" s="20">
        <f>SUM(C359:P359)</f>
        <v>8025</v>
      </c>
      <c r="T359" s="31"/>
    </row>
    <row r="360" spans="2:20" ht="15.75" thickBot="1" x14ac:dyDescent="0.3">
      <c r="B360" s="115">
        <v>43669</v>
      </c>
      <c r="C360" s="8">
        <v>1800</v>
      </c>
      <c r="D360" s="23">
        <v>250</v>
      </c>
      <c r="E360" s="23">
        <v>300</v>
      </c>
      <c r="F360" s="23">
        <v>300</v>
      </c>
      <c r="G360" s="23">
        <v>450</v>
      </c>
      <c r="H360" s="23">
        <v>300</v>
      </c>
      <c r="I360" s="23">
        <v>250</v>
      </c>
      <c r="J360" s="23">
        <v>170</v>
      </c>
      <c r="K360" s="23">
        <v>310</v>
      </c>
      <c r="L360" s="23">
        <v>0</v>
      </c>
      <c r="M360" s="23">
        <v>340</v>
      </c>
      <c r="N360" s="23">
        <v>600</v>
      </c>
      <c r="O360" s="23">
        <v>700</v>
      </c>
      <c r="P360" s="23">
        <v>1200</v>
      </c>
      <c r="Q360" s="23">
        <v>600</v>
      </c>
      <c r="R360" s="24"/>
      <c r="S360" s="20">
        <f>SUM(C360:P360)</f>
        <v>6970</v>
      </c>
      <c r="T360" s="31"/>
    </row>
    <row r="361" spans="2:20" ht="15.75" thickBot="1" x14ac:dyDescent="0.3">
      <c r="B361" s="115">
        <v>43676</v>
      </c>
      <c r="C361" s="26">
        <v>2000</v>
      </c>
      <c r="D361" s="12">
        <v>800</v>
      </c>
      <c r="E361" s="27">
        <v>700</v>
      </c>
      <c r="F361" s="12">
        <v>600</v>
      </c>
      <c r="G361" s="27">
        <v>300</v>
      </c>
      <c r="H361" s="12">
        <v>1500</v>
      </c>
      <c r="I361" s="27">
        <v>220</v>
      </c>
      <c r="J361" s="12">
        <v>250</v>
      </c>
      <c r="K361" s="27">
        <v>600</v>
      </c>
      <c r="L361" s="12">
        <v>40</v>
      </c>
      <c r="M361" s="27">
        <v>1000</v>
      </c>
      <c r="N361" s="12">
        <v>1200</v>
      </c>
      <c r="O361" s="27">
        <v>900</v>
      </c>
      <c r="P361" s="12">
        <v>2500</v>
      </c>
      <c r="Q361" s="27">
        <v>1500</v>
      </c>
      <c r="R361" s="14"/>
      <c r="S361" s="20">
        <f>SUM(C361:P361)</f>
        <v>12610</v>
      </c>
      <c r="T361" s="31"/>
    </row>
    <row r="362" spans="2:20" x14ac:dyDescent="0.25">
      <c r="B362" s="31"/>
      <c r="C362" s="132">
        <f t="shared" ref="C362:Q362" si="32">SUM(C357:C361)</f>
        <v>10000</v>
      </c>
      <c r="D362" s="132">
        <f t="shared" si="32"/>
        <v>3750</v>
      </c>
      <c r="E362" s="132">
        <f t="shared" si="32"/>
        <v>2550</v>
      </c>
      <c r="F362" s="132">
        <f t="shared" si="32"/>
        <v>1945</v>
      </c>
      <c r="G362" s="132">
        <f t="shared" si="32"/>
        <v>1520</v>
      </c>
      <c r="H362" s="132">
        <f t="shared" si="32"/>
        <v>4280</v>
      </c>
      <c r="I362" s="132">
        <f t="shared" si="32"/>
        <v>940</v>
      </c>
      <c r="J362" s="132">
        <f t="shared" si="32"/>
        <v>1020</v>
      </c>
      <c r="K362" s="132">
        <f t="shared" si="32"/>
        <v>1810</v>
      </c>
      <c r="L362" s="132">
        <f t="shared" si="32"/>
        <v>200</v>
      </c>
      <c r="M362" s="132">
        <f t="shared" si="32"/>
        <v>2560</v>
      </c>
      <c r="N362" s="132">
        <f t="shared" si="32"/>
        <v>3925</v>
      </c>
      <c r="O362" s="132">
        <f t="shared" si="32"/>
        <v>3550</v>
      </c>
      <c r="P362" s="132">
        <f t="shared" si="32"/>
        <v>9200</v>
      </c>
      <c r="Q362" s="132">
        <f t="shared" si="32"/>
        <v>4600</v>
      </c>
      <c r="R362" s="133"/>
      <c r="S362" s="132">
        <f>SUM(S357:S361)</f>
        <v>47250</v>
      </c>
      <c r="T362" s="31"/>
    </row>
    <row r="363" spans="2:20" x14ac:dyDescent="0.25"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</row>
    <row r="364" spans="2:20" x14ac:dyDescent="0.25"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29"/>
    </row>
    <row r="365" spans="2:20" ht="18.75" x14ac:dyDescent="0.25">
      <c r="B365" s="31"/>
      <c r="C365" s="31"/>
      <c r="D365" s="77" t="s">
        <v>87</v>
      </c>
      <c r="E365" s="77" t="s">
        <v>36</v>
      </c>
      <c r="F365" s="200" t="s">
        <v>1</v>
      </c>
      <c r="G365" s="200"/>
      <c r="H365" s="31"/>
      <c r="I365" s="200" t="s">
        <v>28</v>
      </c>
      <c r="J365" s="200"/>
      <c r="K365" s="200"/>
      <c r="L365" s="200"/>
      <c r="M365" s="77"/>
      <c r="N365" s="31"/>
      <c r="O365" s="31"/>
      <c r="P365" s="79">
        <v>2019</v>
      </c>
      <c r="Q365" s="31"/>
      <c r="R365" s="31"/>
      <c r="S365" s="31"/>
      <c r="T365" s="31"/>
    </row>
    <row r="366" spans="2:20" ht="15.75" thickBot="1" x14ac:dyDescent="0.3"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119"/>
    </row>
    <row r="367" spans="2:20" ht="15.75" thickBot="1" x14ac:dyDescent="0.3">
      <c r="B367" s="31"/>
      <c r="C367" s="17" t="s">
        <v>3</v>
      </c>
      <c r="D367" s="18" t="s">
        <v>4</v>
      </c>
      <c r="E367" s="18" t="s">
        <v>5</v>
      </c>
      <c r="F367" s="18" t="s">
        <v>6</v>
      </c>
      <c r="G367" s="18" t="s">
        <v>7</v>
      </c>
      <c r="H367" s="18" t="s">
        <v>8</v>
      </c>
      <c r="I367" s="18" t="s">
        <v>9</v>
      </c>
      <c r="J367" s="18" t="s">
        <v>10</v>
      </c>
      <c r="K367" s="18" t="s">
        <v>11</v>
      </c>
      <c r="L367" s="18" t="s">
        <v>12</v>
      </c>
      <c r="M367" s="18" t="s">
        <v>13</v>
      </c>
      <c r="N367" s="18" t="s">
        <v>14</v>
      </c>
      <c r="O367" s="18" t="s">
        <v>15</v>
      </c>
      <c r="P367" s="18" t="s">
        <v>16</v>
      </c>
      <c r="Q367" s="18" t="s">
        <v>17</v>
      </c>
      <c r="R367" s="18" t="s">
        <v>18</v>
      </c>
      <c r="S367" s="127" t="s">
        <v>19</v>
      </c>
      <c r="T367" s="31"/>
    </row>
    <row r="368" spans="2:20" ht="15.75" thickBot="1" x14ac:dyDescent="0.3">
      <c r="B368" s="115">
        <v>43658</v>
      </c>
      <c r="C368" s="12">
        <v>1500</v>
      </c>
      <c r="D368" s="75">
        <v>300</v>
      </c>
      <c r="E368" s="75">
        <v>325</v>
      </c>
      <c r="F368" s="75">
        <v>350</v>
      </c>
      <c r="G368" s="75">
        <v>60</v>
      </c>
      <c r="H368" s="75">
        <v>300</v>
      </c>
      <c r="I368" s="75">
        <v>80</v>
      </c>
      <c r="J368" s="75"/>
      <c r="K368" s="75">
        <v>170</v>
      </c>
      <c r="L368" s="75"/>
      <c r="M368" s="75">
        <v>190</v>
      </c>
      <c r="N368" s="75">
        <v>250</v>
      </c>
      <c r="O368" s="75">
        <v>410</v>
      </c>
      <c r="P368" s="75">
        <v>1300</v>
      </c>
      <c r="Q368" s="75">
        <v>450</v>
      </c>
      <c r="R368" s="75"/>
      <c r="S368" s="126">
        <f>SUM(C368:P368)</f>
        <v>5235</v>
      </c>
      <c r="T368" s="119"/>
    </row>
    <row r="369" spans="2:20" ht="15.75" thickBot="1" x14ac:dyDescent="0.3">
      <c r="B369" s="115">
        <v>43672</v>
      </c>
      <c r="C369" s="20">
        <v>1800</v>
      </c>
      <c r="D369" s="21">
        <v>550</v>
      </c>
      <c r="E369" s="21">
        <v>280</v>
      </c>
      <c r="F369" s="21">
        <v>260</v>
      </c>
      <c r="G369" s="21">
        <v>100</v>
      </c>
      <c r="H369" s="21">
        <v>400</v>
      </c>
      <c r="I369" s="21">
        <v>50</v>
      </c>
      <c r="J369" s="21">
        <v>225</v>
      </c>
      <c r="K369" s="21">
        <v>300</v>
      </c>
      <c r="L369" s="21"/>
      <c r="M369" s="21">
        <v>250</v>
      </c>
      <c r="N369" s="21">
        <v>310</v>
      </c>
      <c r="O369" s="21">
        <v>500</v>
      </c>
      <c r="P369" s="21">
        <v>1600</v>
      </c>
      <c r="Q369" s="21">
        <v>600</v>
      </c>
      <c r="R369" s="22"/>
      <c r="S369" s="126">
        <f>SUM(C369:P369)</f>
        <v>6625</v>
      </c>
      <c r="T369" s="31"/>
    </row>
    <row r="370" spans="2:20" ht="15.75" thickBot="1" x14ac:dyDescent="0.3">
      <c r="B370" s="31"/>
      <c r="C370" s="130">
        <f t="shared" ref="C370:K370" si="33">SUM(C368:C369)</f>
        <v>3300</v>
      </c>
      <c r="D370" s="130">
        <f t="shared" si="33"/>
        <v>850</v>
      </c>
      <c r="E370" s="130">
        <f t="shared" si="33"/>
        <v>605</v>
      </c>
      <c r="F370" s="130">
        <f t="shared" si="33"/>
        <v>610</v>
      </c>
      <c r="G370" s="130">
        <f t="shared" si="33"/>
        <v>160</v>
      </c>
      <c r="H370" s="130">
        <f t="shared" si="33"/>
        <v>700</v>
      </c>
      <c r="I370" s="130">
        <f t="shared" si="33"/>
        <v>130</v>
      </c>
      <c r="J370" s="130">
        <f t="shared" si="33"/>
        <v>225</v>
      </c>
      <c r="K370" s="130">
        <f t="shared" si="33"/>
        <v>470</v>
      </c>
      <c r="L370" s="131"/>
      <c r="M370" s="130">
        <f>SUM(M368:M369)</f>
        <v>440</v>
      </c>
      <c r="N370" s="130">
        <f>SUM(N368:N369)</f>
        <v>560</v>
      </c>
      <c r="O370" s="130">
        <f>SUM(O368:O369)</f>
        <v>910</v>
      </c>
      <c r="P370" s="130">
        <f>SUM(P368:P369)</f>
        <v>2900</v>
      </c>
      <c r="Q370" s="130">
        <f>SUM(Q368:Q369)</f>
        <v>1050</v>
      </c>
      <c r="R370" s="131"/>
      <c r="S370" s="134">
        <f>SUM(S368:S369)</f>
        <v>11860</v>
      </c>
      <c r="T370" s="31"/>
    </row>
    <row r="371" spans="2:20" x14ac:dyDescent="0.25">
      <c r="B371" s="31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119"/>
    </row>
    <row r="372" spans="2:20" x14ac:dyDescent="0.25"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</row>
    <row r="373" spans="2:20" ht="18.75" x14ac:dyDescent="0.25">
      <c r="B373" s="31"/>
      <c r="C373" s="31"/>
      <c r="D373" s="77" t="s">
        <v>87</v>
      </c>
      <c r="E373" s="77" t="s">
        <v>23</v>
      </c>
      <c r="F373" s="77"/>
      <c r="G373" s="77"/>
      <c r="H373" s="31"/>
      <c r="I373" s="200" t="s">
        <v>28</v>
      </c>
      <c r="J373" s="200"/>
      <c r="K373" s="200"/>
      <c r="L373" s="200"/>
      <c r="M373" s="77"/>
      <c r="N373" s="31"/>
      <c r="O373" s="80">
        <v>2019</v>
      </c>
      <c r="P373" s="31"/>
      <c r="Q373" s="31"/>
      <c r="R373" s="31"/>
      <c r="S373" s="31"/>
      <c r="T373" s="31"/>
    </row>
    <row r="374" spans="2:20" ht="15.75" thickBot="1" x14ac:dyDescent="0.3"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</row>
    <row r="375" spans="2:20" ht="15.75" thickBot="1" x14ac:dyDescent="0.3">
      <c r="B375" s="31"/>
      <c r="C375" s="17" t="s">
        <v>3</v>
      </c>
      <c r="D375" s="18" t="s">
        <v>4</v>
      </c>
      <c r="E375" s="18" t="s">
        <v>5</v>
      </c>
      <c r="F375" s="18" t="s">
        <v>6</v>
      </c>
      <c r="G375" s="18" t="s">
        <v>7</v>
      </c>
      <c r="H375" s="18" t="s">
        <v>8</v>
      </c>
      <c r="I375" s="18" t="s">
        <v>9</v>
      </c>
      <c r="J375" s="18" t="s">
        <v>10</v>
      </c>
      <c r="K375" s="18" t="s">
        <v>11</v>
      </c>
      <c r="L375" s="18" t="s">
        <v>12</v>
      </c>
      <c r="M375" s="18" t="s">
        <v>13</v>
      </c>
      <c r="N375" s="18" t="s">
        <v>14</v>
      </c>
      <c r="O375" s="18" t="s">
        <v>15</v>
      </c>
      <c r="P375" s="18" t="s">
        <v>16</v>
      </c>
      <c r="Q375" s="18" t="s">
        <v>17</v>
      </c>
      <c r="R375" s="18" t="s">
        <v>18</v>
      </c>
      <c r="S375" s="17" t="s">
        <v>19</v>
      </c>
      <c r="T375" s="31"/>
    </row>
    <row r="376" spans="2:20" ht="15.75" thickBot="1" x14ac:dyDescent="0.3">
      <c r="B376" s="115">
        <v>43658</v>
      </c>
      <c r="C376" s="12">
        <v>1000</v>
      </c>
      <c r="D376" s="75">
        <v>250</v>
      </c>
      <c r="E376" s="75">
        <v>50</v>
      </c>
      <c r="F376" s="75">
        <v>60</v>
      </c>
      <c r="G376" s="75"/>
      <c r="H376" s="75">
        <v>100</v>
      </c>
      <c r="I376" s="75">
        <v>30</v>
      </c>
      <c r="J376" s="75">
        <v>150</v>
      </c>
      <c r="K376" s="75">
        <v>90</v>
      </c>
      <c r="L376" s="75"/>
      <c r="M376" s="75">
        <v>100</v>
      </c>
      <c r="N376" s="75">
        <v>150</v>
      </c>
      <c r="O376" s="75">
        <v>225</v>
      </c>
      <c r="P376" s="75">
        <v>250</v>
      </c>
      <c r="Q376" s="75">
        <v>200</v>
      </c>
      <c r="R376" s="75"/>
      <c r="S376" s="20">
        <f>SUM(C376:P376)</f>
        <v>2455</v>
      </c>
      <c r="T376" s="31"/>
    </row>
    <row r="377" spans="2:20" ht="15.75" thickBot="1" x14ac:dyDescent="0.3">
      <c r="B377" s="115">
        <v>43672</v>
      </c>
      <c r="C377" s="20">
        <v>1100</v>
      </c>
      <c r="D377" s="21">
        <v>100</v>
      </c>
      <c r="E377" s="21">
        <v>20</v>
      </c>
      <c r="F377" s="21">
        <v>50</v>
      </c>
      <c r="G377" s="21"/>
      <c r="H377" s="21">
        <v>120</v>
      </c>
      <c r="I377" s="21">
        <v>35</v>
      </c>
      <c r="J377" s="21">
        <v>100</v>
      </c>
      <c r="K377" s="21">
        <v>100</v>
      </c>
      <c r="L377" s="21"/>
      <c r="M377" s="21">
        <v>130</v>
      </c>
      <c r="N377" s="21">
        <v>150</v>
      </c>
      <c r="O377" s="21">
        <v>260</v>
      </c>
      <c r="P377" s="21">
        <v>180</v>
      </c>
      <c r="Q377" s="21">
        <v>250</v>
      </c>
      <c r="R377" s="22"/>
      <c r="S377" s="20">
        <f>SUM(C377:P377)</f>
        <v>2345</v>
      </c>
      <c r="T377" s="31"/>
    </row>
    <row r="378" spans="2:20" ht="15.75" thickBot="1" x14ac:dyDescent="0.3">
      <c r="B378" s="31"/>
      <c r="C378" s="130">
        <f t="shared" ref="C378:Q378" si="34">SUM(C376:C377)</f>
        <v>2100</v>
      </c>
      <c r="D378" s="130">
        <f t="shared" si="34"/>
        <v>350</v>
      </c>
      <c r="E378" s="130">
        <f t="shared" si="34"/>
        <v>70</v>
      </c>
      <c r="F378" s="130">
        <f t="shared" si="34"/>
        <v>110</v>
      </c>
      <c r="G378" s="130">
        <f t="shared" si="34"/>
        <v>0</v>
      </c>
      <c r="H378" s="130">
        <f t="shared" si="34"/>
        <v>220</v>
      </c>
      <c r="I378" s="130">
        <f t="shared" si="34"/>
        <v>65</v>
      </c>
      <c r="J378" s="130">
        <f t="shared" si="34"/>
        <v>250</v>
      </c>
      <c r="K378" s="130">
        <f t="shared" si="34"/>
        <v>190</v>
      </c>
      <c r="L378" s="130">
        <f t="shared" si="34"/>
        <v>0</v>
      </c>
      <c r="M378" s="130">
        <f t="shared" si="34"/>
        <v>230</v>
      </c>
      <c r="N378" s="130">
        <f t="shared" si="34"/>
        <v>300</v>
      </c>
      <c r="O378" s="130">
        <f t="shared" si="34"/>
        <v>485</v>
      </c>
      <c r="P378" s="130">
        <f t="shared" si="34"/>
        <v>430</v>
      </c>
      <c r="Q378" s="130">
        <f t="shared" si="34"/>
        <v>450</v>
      </c>
      <c r="R378" s="131"/>
      <c r="S378" s="130">
        <f>SUM(S376:S377)</f>
        <v>4800</v>
      </c>
      <c r="T378" s="31"/>
    </row>
    <row r="379" spans="2:20" x14ac:dyDescent="0.25"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</row>
    <row r="380" spans="2:20" x14ac:dyDescent="0.25"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</row>
    <row r="381" spans="2:20" ht="18.75" x14ac:dyDescent="0.25">
      <c r="B381" s="31"/>
      <c r="C381" s="31"/>
      <c r="D381" s="77" t="s">
        <v>87</v>
      </c>
      <c r="E381" s="200" t="s">
        <v>38</v>
      </c>
      <c r="F381" s="200"/>
      <c r="G381" s="77"/>
      <c r="H381" s="31"/>
      <c r="I381" s="200" t="s">
        <v>28</v>
      </c>
      <c r="J381" s="200"/>
      <c r="K381" s="200"/>
      <c r="L381" s="200"/>
      <c r="M381" s="77"/>
      <c r="N381" s="31"/>
      <c r="O381" s="80">
        <v>2019</v>
      </c>
      <c r="P381" s="31"/>
      <c r="Q381" s="31"/>
      <c r="R381" s="31"/>
      <c r="S381" s="31"/>
      <c r="T381" s="31"/>
    </row>
    <row r="382" spans="2:20" ht="15.75" thickBot="1" x14ac:dyDescent="0.3"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</row>
    <row r="383" spans="2:20" ht="15.75" thickBot="1" x14ac:dyDescent="0.3">
      <c r="B383" s="31"/>
      <c r="C383" s="17" t="s">
        <v>3</v>
      </c>
      <c r="D383" s="18" t="s">
        <v>4</v>
      </c>
      <c r="E383" s="18" t="s">
        <v>5</v>
      </c>
      <c r="F383" s="18" t="s">
        <v>6</v>
      </c>
      <c r="G383" s="18" t="s">
        <v>7</v>
      </c>
      <c r="H383" s="18" t="s">
        <v>8</v>
      </c>
      <c r="I383" s="18" t="s">
        <v>9</v>
      </c>
      <c r="J383" s="18" t="s">
        <v>10</v>
      </c>
      <c r="K383" s="18" t="s">
        <v>11</v>
      </c>
      <c r="L383" s="18" t="s">
        <v>12</v>
      </c>
      <c r="M383" s="18" t="s">
        <v>13</v>
      </c>
      <c r="N383" s="18" t="s">
        <v>14</v>
      </c>
      <c r="O383" s="18" t="s">
        <v>15</v>
      </c>
      <c r="P383" s="18" t="s">
        <v>16</v>
      </c>
      <c r="Q383" s="18" t="s">
        <v>17</v>
      </c>
      <c r="R383" s="18" t="s">
        <v>18</v>
      </c>
      <c r="S383" s="17" t="s">
        <v>19</v>
      </c>
      <c r="T383" s="31"/>
    </row>
    <row r="384" spans="2:20" ht="15.75" thickBot="1" x14ac:dyDescent="0.3">
      <c r="B384" s="115">
        <v>43654</v>
      </c>
      <c r="C384" s="12">
        <v>300</v>
      </c>
      <c r="D384" s="75">
        <v>150</v>
      </c>
      <c r="E384" s="75">
        <v>80</v>
      </c>
      <c r="F384" s="75">
        <v>79</v>
      </c>
      <c r="G384" s="75">
        <v>40</v>
      </c>
      <c r="H384" s="75">
        <v>100</v>
      </c>
      <c r="I384" s="75">
        <v>30</v>
      </c>
      <c r="J384" s="75">
        <v>100</v>
      </c>
      <c r="K384" s="75">
        <v>120</v>
      </c>
      <c r="L384" s="75"/>
      <c r="M384" s="75">
        <v>90</v>
      </c>
      <c r="N384" s="75">
        <v>100</v>
      </c>
      <c r="O384" s="75">
        <v>225</v>
      </c>
      <c r="P384" s="75">
        <v>150</v>
      </c>
      <c r="Q384" s="75">
        <v>100</v>
      </c>
      <c r="R384" s="75"/>
      <c r="S384" s="20">
        <f>SUM(C384:P384)</f>
        <v>1564</v>
      </c>
      <c r="T384" s="31"/>
    </row>
    <row r="385" spans="2:21" ht="15.75" thickBot="1" x14ac:dyDescent="0.3">
      <c r="B385" s="115">
        <v>43668</v>
      </c>
      <c r="C385" s="8">
        <v>250</v>
      </c>
      <c r="D385" s="23">
        <v>225</v>
      </c>
      <c r="E385" s="23">
        <v>50</v>
      </c>
      <c r="F385" s="23">
        <v>60</v>
      </c>
      <c r="G385" s="23">
        <v>20</v>
      </c>
      <c r="H385" s="23">
        <v>200</v>
      </c>
      <c r="I385" s="23">
        <v>40</v>
      </c>
      <c r="J385" s="23">
        <v>80</v>
      </c>
      <c r="K385" s="23">
        <v>110</v>
      </c>
      <c r="L385" s="24"/>
      <c r="M385" s="23">
        <v>80</v>
      </c>
      <c r="N385" s="23">
        <v>70</v>
      </c>
      <c r="O385" s="23">
        <v>160</v>
      </c>
      <c r="P385" s="23">
        <v>100</v>
      </c>
      <c r="Q385" s="23">
        <v>150</v>
      </c>
      <c r="R385" s="24"/>
      <c r="S385" s="20">
        <f>SUM(C385:P385)</f>
        <v>1445</v>
      </c>
      <c r="T385" s="31"/>
    </row>
    <row r="386" spans="2:21" ht="15.75" thickBot="1" x14ac:dyDescent="0.3">
      <c r="B386" s="31"/>
      <c r="C386" s="128">
        <f t="shared" ref="C386:K386" si="35">SUM(C384:C385)</f>
        <v>550</v>
      </c>
      <c r="D386" s="128">
        <f t="shared" si="35"/>
        <v>375</v>
      </c>
      <c r="E386" s="128">
        <f t="shared" si="35"/>
        <v>130</v>
      </c>
      <c r="F386" s="128">
        <f t="shared" si="35"/>
        <v>139</v>
      </c>
      <c r="G386" s="128">
        <f t="shared" si="35"/>
        <v>60</v>
      </c>
      <c r="H386" s="128">
        <f t="shared" si="35"/>
        <v>300</v>
      </c>
      <c r="I386" s="128">
        <f t="shared" si="35"/>
        <v>70</v>
      </c>
      <c r="J386" s="128">
        <f t="shared" si="35"/>
        <v>180</v>
      </c>
      <c r="K386" s="128">
        <f t="shared" si="35"/>
        <v>230</v>
      </c>
      <c r="L386" s="129"/>
      <c r="M386" s="128">
        <f>SUM(M384:M385)</f>
        <v>170</v>
      </c>
      <c r="N386" s="128">
        <f>SUM(N384:N385)</f>
        <v>170</v>
      </c>
      <c r="O386" s="128">
        <f>SUM(O384:O385)</f>
        <v>385</v>
      </c>
      <c r="P386" s="128">
        <f>SUM(P384:P385)</f>
        <v>250</v>
      </c>
      <c r="Q386" s="128">
        <f>SUM(Q384:Q385)</f>
        <v>250</v>
      </c>
      <c r="R386" s="129"/>
      <c r="S386" s="128">
        <f>SUM(S384:S385)</f>
        <v>3009</v>
      </c>
      <c r="T386" s="119"/>
    </row>
    <row r="387" spans="2:21" ht="15.75" thickBot="1" x14ac:dyDescent="0.3"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</row>
    <row r="388" spans="2:21" ht="15.75" thickBot="1" x14ac:dyDescent="0.3">
      <c r="B388" s="31"/>
      <c r="C388" s="87"/>
      <c r="D388" s="88"/>
      <c r="E388" s="88"/>
      <c r="F388" s="88"/>
      <c r="G388" s="88"/>
      <c r="H388" s="88"/>
      <c r="I388" s="88"/>
      <c r="J388" s="88"/>
      <c r="K388" s="88"/>
      <c r="L388" s="88"/>
      <c r="M388" s="197" t="s">
        <v>77</v>
      </c>
      <c r="N388" s="197"/>
      <c r="O388" s="109">
        <f>SUM(Q386,Q378,Q370,Q362,Q351)</f>
        <v>8020</v>
      </c>
      <c r="P388" s="88"/>
      <c r="Q388" s="88"/>
      <c r="R388" s="84" t="s">
        <v>50</v>
      </c>
      <c r="S388" s="85">
        <f>SUM(S386,S378,S370,S362,S351)</f>
        <v>83074</v>
      </c>
      <c r="U388" s="31"/>
    </row>
    <row r="389" spans="2:21" x14ac:dyDescent="0.25">
      <c r="B389" s="120"/>
    </row>
    <row r="390" spans="2:21" x14ac:dyDescent="0.25">
      <c r="B390" s="120"/>
    </row>
    <row r="392" spans="2:21" ht="15.75" x14ac:dyDescent="0.25">
      <c r="B392" s="144"/>
      <c r="C392" s="144"/>
      <c r="D392" s="144" t="s">
        <v>88</v>
      </c>
      <c r="E392" s="144"/>
      <c r="F392" s="144"/>
      <c r="G392" s="144"/>
      <c r="H392" s="144" t="str">
        <f>D392</f>
        <v>AGOSTO</v>
      </c>
      <c r="I392" s="144"/>
      <c r="J392" s="144"/>
      <c r="K392" s="144"/>
      <c r="L392" s="144" t="str">
        <f>H392</f>
        <v>AGOSTO</v>
      </c>
      <c r="M392" s="144"/>
      <c r="N392" s="144"/>
      <c r="O392" s="144"/>
      <c r="P392" s="144"/>
      <c r="Q392" s="144"/>
      <c r="R392" s="144"/>
      <c r="S392" s="144" t="str">
        <f>L392</f>
        <v>AGOSTO</v>
      </c>
      <c r="T392" s="119"/>
      <c r="U392" s="119"/>
    </row>
    <row r="393" spans="2:21" x14ac:dyDescent="0.25">
      <c r="B393" s="120"/>
    </row>
    <row r="394" spans="2:21" x14ac:dyDescent="0.25">
      <c r="B394" s="120"/>
    </row>
    <row r="395" spans="2:21" ht="18.75" x14ac:dyDescent="0.25">
      <c r="B395" s="31"/>
      <c r="C395" s="31"/>
      <c r="D395" s="124" t="s">
        <v>91</v>
      </c>
      <c r="E395" s="118"/>
      <c r="F395" s="118"/>
      <c r="G395" s="118"/>
      <c r="H395" s="31"/>
      <c r="I395" s="118" t="s">
        <v>92</v>
      </c>
      <c r="J395" s="118"/>
      <c r="K395" s="118"/>
      <c r="L395" s="31"/>
      <c r="M395" s="31"/>
      <c r="N395" s="31"/>
      <c r="O395" s="31"/>
      <c r="P395" s="31"/>
      <c r="Q395" s="31"/>
      <c r="R395" s="31"/>
      <c r="S395" s="31"/>
      <c r="T395" s="31"/>
      <c r="U395" s="31"/>
    </row>
    <row r="396" spans="2:21" ht="15.75" thickBot="1" x14ac:dyDescent="0.3"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</row>
    <row r="397" spans="2:21" ht="15.75" thickBot="1" x14ac:dyDescent="0.3">
      <c r="B397" s="31"/>
      <c r="C397" s="5" t="s">
        <v>3</v>
      </c>
      <c r="D397" s="6" t="s">
        <v>4</v>
      </c>
      <c r="E397" s="6" t="s">
        <v>5</v>
      </c>
      <c r="F397" s="6" t="s">
        <v>6</v>
      </c>
      <c r="G397" s="6" t="s">
        <v>7</v>
      </c>
      <c r="H397" s="6" t="s">
        <v>8</v>
      </c>
      <c r="I397" s="6" t="s">
        <v>9</v>
      </c>
      <c r="J397" s="6" t="s">
        <v>10</v>
      </c>
      <c r="K397" s="6" t="s">
        <v>11</v>
      </c>
      <c r="L397" s="6" t="s">
        <v>12</v>
      </c>
      <c r="M397" s="6" t="s">
        <v>13</v>
      </c>
      <c r="N397" s="6" t="s">
        <v>14</v>
      </c>
      <c r="O397" s="6" t="s">
        <v>15</v>
      </c>
      <c r="P397" s="6" t="s">
        <v>16</v>
      </c>
      <c r="Q397" s="6" t="s">
        <v>17</v>
      </c>
      <c r="R397" s="6" t="s">
        <v>18</v>
      </c>
      <c r="S397" s="5" t="s">
        <v>19</v>
      </c>
      <c r="T397" s="31"/>
      <c r="U397" s="31"/>
    </row>
    <row r="398" spans="2:21" ht="15.75" thickBot="1" x14ac:dyDescent="0.3">
      <c r="B398" s="32" t="s">
        <v>20</v>
      </c>
      <c r="C398" s="8">
        <v>400</v>
      </c>
      <c r="D398" s="23">
        <v>700</v>
      </c>
      <c r="E398" s="23">
        <v>70</v>
      </c>
      <c r="F398" s="23">
        <v>80</v>
      </c>
      <c r="G398" s="23">
        <v>35</v>
      </c>
      <c r="H398" s="23">
        <v>75</v>
      </c>
      <c r="I398" s="23">
        <v>25</v>
      </c>
      <c r="J398" s="23">
        <v>115</v>
      </c>
      <c r="K398" s="23">
        <v>70</v>
      </c>
      <c r="L398" s="23">
        <v>30</v>
      </c>
      <c r="M398" s="23">
        <v>55</v>
      </c>
      <c r="N398" s="23">
        <v>145</v>
      </c>
      <c r="O398" s="23">
        <v>155</v>
      </c>
      <c r="P398" s="23">
        <v>500</v>
      </c>
      <c r="Q398" s="23">
        <v>200</v>
      </c>
      <c r="R398" s="24"/>
      <c r="S398" s="20">
        <f>SUM(C398:P398)</f>
        <v>2455</v>
      </c>
      <c r="T398" s="31"/>
      <c r="U398" s="31"/>
    </row>
    <row r="399" spans="2:21" ht="15.75" thickBot="1" x14ac:dyDescent="0.3">
      <c r="B399" s="32" t="s">
        <v>21</v>
      </c>
      <c r="C399" s="12">
        <v>180</v>
      </c>
      <c r="D399" s="75">
        <v>250</v>
      </c>
      <c r="E399" s="75">
        <v>80</v>
      </c>
      <c r="F399" s="75">
        <v>105</v>
      </c>
      <c r="G399" s="75">
        <v>20</v>
      </c>
      <c r="H399" s="75">
        <v>210</v>
      </c>
      <c r="I399" s="75">
        <v>110</v>
      </c>
      <c r="J399" s="75">
        <v>80</v>
      </c>
      <c r="K399" s="75">
        <v>225</v>
      </c>
      <c r="L399" s="75">
        <v>50</v>
      </c>
      <c r="M399" s="75">
        <v>80</v>
      </c>
      <c r="N399" s="75">
        <v>98</v>
      </c>
      <c r="O399" s="75">
        <v>160</v>
      </c>
      <c r="P399" s="75">
        <v>350</v>
      </c>
      <c r="Q399" s="75">
        <v>150</v>
      </c>
      <c r="R399" s="76"/>
      <c r="S399" s="20">
        <f t="shared" ref="S399:S405" si="36">SUM(C399:P399)</f>
        <v>1998</v>
      </c>
      <c r="T399" s="31"/>
      <c r="U399" s="31"/>
    </row>
    <row r="400" spans="2:21" ht="15.75" thickBot="1" x14ac:dyDescent="0.3">
      <c r="B400" s="32" t="s">
        <v>22</v>
      </c>
      <c r="C400" s="8">
        <v>225</v>
      </c>
      <c r="D400" s="23">
        <v>180</v>
      </c>
      <c r="E400" s="23">
        <v>50</v>
      </c>
      <c r="F400" s="23">
        <v>120</v>
      </c>
      <c r="G400" s="23">
        <v>45</v>
      </c>
      <c r="H400" s="23">
        <v>35</v>
      </c>
      <c r="I400" s="23">
        <v>20</v>
      </c>
      <c r="J400" s="23">
        <v>80</v>
      </c>
      <c r="K400" s="23">
        <v>118</v>
      </c>
      <c r="L400" s="23">
        <v>33</v>
      </c>
      <c r="M400" s="23">
        <v>110</v>
      </c>
      <c r="N400" s="23">
        <v>110</v>
      </c>
      <c r="O400" s="23">
        <v>80</v>
      </c>
      <c r="P400" s="23">
        <v>160</v>
      </c>
      <c r="Q400" s="23">
        <v>200</v>
      </c>
      <c r="R400" s="24"/>
      <c r="S400" s="20">
        <f t="shared" si="36"/>
        <v>1366</v>
      </c>
      <c r="T400" s="31"/>
      <c r="U400" s="31"/>
    </row>
    <row r="401" spans="2:21" ht="15.75" thickBot="1" x14ac:dyDescent="0.3">
      <c r="B401" s="32" t="s">
        <v>23</v>
      </c>
      <c r="C401" s="12">
        <v>275</v>
      </c>
      <c r="D401" s="75">
        <v>110</v>
      </c>
      <c r="E401" s="75">
        <v>35</v>
      </c>
      <c r="F401" s="75">
        <v>70</v>
      </c>
      <c r="G401" s="75">
        <v>25</v>
      </c>
      <c r="H401" s="75">
        <v>89</v>
      </c>
      <c r="I401" s="75">
        <v>40</v>
      </c>
      <c r="J401" s="75">
        <v>50</v>
      </c>
      <c r="K401" s="75">
        <v>80</v>
      </c>
      <c r="L401" s="75">
        <v>35</v>
      </c>
      <c r="M401" s="75">
        <v>56</v>
      </c>
      <c r="N401" s="75">
        <v>56</v>
      </c>
      <c r="O401" s="75">
        <v>110</v>
      </c>
      <c r="P401" s="75">
        <v>356</v>
      </c>
      <c r="Q401" s="75">
        <v>225</v>
      </c>
      <c r="R401" s="76"/>
      <c r="S401" s="20">
        <f t="shared" si="36"/>
        <v>1387</v>
      </c>
      <c r="T401" s="31"/>
      <c r="U401" s="31"/>
    </row>
    <row r="402" spans="2:21" ht="15.75" thickBot="1" x14ac:dyDescent="0.3">
      <c r="B402" s="32" t="s">
        <v>24</v>
      </c>
      <c r="C402" s="8">
        <v>250</v>
      </c>
      <c r="D402" s="23">
        <v>90</v>
      </c>
      <c r="E402" s="23">
        <v>30</v>
      </c>
      <c r="F402" s="23">
        <v>25</v>
      </c>
      <c r="G402" s="23">
        <v>17</v>
      </c>
      <c r="H402" s="23">
        <v>35</v>
      </c>
      <c r="I402" s="23">
        <v>26</v>
      </c>
      <c r="J402" s="23">
        <v>65</v>
      </c>
      <c r="K402" s="23">
        <v>40</v>
      </c>
      <c r="L402" s="23">
        <v>15</v>
      </c>
      <c r="M402" s="23">
        <v>35</v>
      </c>
      <c r="N402" s="23">
        <v>45</v>
      </c>
      <c r="O402" s="23">
        <v>50</v>
      </c>
      <c r="P402" s="23">
        <v>100</v>
      </c>
      <c r="Q402" s="23">
        <v>180</v>
      </c>
      <c r="R402" s="24"/>
      <c r="S402" s="20">
        <f t="shared" si="36"/>
        <v>823</v>
      </c>
      <c r="T402" s="31"/>
      <c r="U402" s="31"/>
    </row>
    <row r="403" spans="2:21" ht="15.75" thickBot="1" x14ac:dyDescent="0.3">
      <c r="B403" s="32" t="s">
        <v>25</v>
      </c>
      <c r="C403" s="12">
        <v>320</v>
      </c>
      <c r="D403" s="75">
        <v>210</v>
      </c>
      <c r="E403" s="75">
        <v>10</v>
      </c>
      <c r="F403" s="75">
        <v>35</v>
      </c>
      <c r="G403" s="75">
        <v>8</v>
      </c>
      <c r="H403" s="75">
        <v>55</v>
      </c>
      <c r="I403" s="75">
        <v>30</v>
      </c>
      <c r="J403" s="75">
        <v>20</v>
      </c>
      <c r="K403" s="75">
        <v>25</v>
      </c>
      <c r="L403" s="76"/>
      <c r="M403" s="75">
        <v>35</v>
      </c>
      <c r="N403" s="75">
        <v>140</v>
      </c>
      <c r="O403" s="75">
        <v>150</v>
      </c>
      <c r="P403" s="75">
        <v>500</v>
      </c>
      <c r="Q403" s="75">
        <v>245</v>
      </c>
      <c r="R403" s="76"/>
      <c r="S403" s="20">
        <f t="shared" si="36"/>
        <v>1538</v>
      </c>
      <c r="T403" s="31"/>
      <c r="U403" s="31"/>
    </row>
    <row r="404" spans="2:21" ht="15.75" thickBot="1" x14ac:dyDescent="0.3">
      <c r="B404" s="32" t="s">
        <v>26</v>
      </c>
      <c r="C404" s="20">
        <v>300</v>
      </c>
      <c r="D404" s="21">
        <v>80</v>
      </c>
      <c r="E404" s="21">
        <v>5</v>
      </c>
      <c r="F404" s="21">
        <v>40</v>
      </c>
      <c r="G404" s="21">
        <v>43</v>
      </c>
      <c r="H404" s="21">
        <v>20</v>
      </c>
      <c r="I404" s="21">
        <v>25</v>
      </c>
      <c r="J404" s="21">
        <v>30</v>
      </c>
      <c r="K404" s="21"/>
      <c r="L404" s="21">
        <v>0</v>
      </c>
      <c r="M404" s="21">
        <v>60</v>
      </c>
      <c r="N404" s="21">
        <v>80</v>
      </c>
      <c r="O404" s="21">
        <v>80</v>
      </c>
      <c r="P404" s="21">
        <v>65</v>
      </c>
      <c r="Q404" s="21">
        <v>60</v>
      </c>
      <c r="R404" s="22"/>
      <c r="S404" s="20">
        <f t="shared" si="36"/>
        <v>828</v>
      </c>
      <c r="T404" s="31"/>
      <c r="U404" s="31"/>
    </row>
    <row r="405" spans="2:21" ht="15.75" thickBot="1" x14ac:dyDescent="0.3">
      <c r="B405" s="32" t="s">
        <v>27</v>
      </c>
      <c r="C405" s="20">
        <v>370</v>
      </c>
      <c r="D405" s="21">
        <v>250</v>
      </c>
      <c r="E405" s="21">
        <v>350</v>
      </c>
      <c r="F405" s="21">
        <v>360</v>
      </c>
      <c r="G405" s="21">
        <v>235</v>
      </c>
      <c r="H405" s="21">
        <v>210</v>
      </c>
      <c r="I405" s="21">
        <v>90</v>
      </c>
      <c r="J405" s="21">
        <v>110</v>
      </c>
      <c r="K405" s="21">
        <v>30</v>
      </c>
      <c r="L405" s="21">
        <v>15</v>
      </c>
      <c r="M405" s="21">
        <v>55</v>
      </c>
      <c r="N405" s="21">
        <v>250</v>
      </c>
      <c r="O405" s="21">
        <v>145</v>
      </c>
      <c r="P405" s="21">
        <v>800</v>
      </c>
      <c r="Q405" s="21">
        <v>325</v>
      </c>
      <c r="R405" s="22"/>
      <c r="S405" s="20">
        <f t="shared" si="36"/>
        <v>3270</v>
      </c>
      <c r="T405" s="31"/>
      <c r="U405" s="31"/>
    </row>
    <row r="406" spans="2:21" ht="15.75" thickBot="1" x14ac:dyDescent="0.3">
      <c r="B406" s="112"/>
      <c r="C406" s="128">
        <f>SUM(C398:C405)</f>
        <v>2320</v>
      </c>
      <c r="D406" s="128">
        <f t="shared" ref="D406:R406" si="37">SUM(D398:D405)</f>
        <v>1870</v>
      </c>
      <c r="E406" s="128">
        <f t="shared" si="37"/>
        <v>630</v>
      </c>
      <c r="F406" s="128">
        <f t="shared" si="37"/>
        <v>835</v>
      </c>
      <c r="G406" s="128">
        <f t="shared" si="37"/>
        <v>428</v>
      </c>
      <c r="H406" s="128">
        <f t="shared" si="37"/>
        <v>729</v>
      </c>
      <c r="I406" s="128">
        <f t="shared" si="37"/>
        <v>366</v>
      </c>
      <c r="J406" s="128">
        <f t="shared" si="37"/>
        <v>550</v>
      </c>
      <c r="K406" s="128">
        <f t="shared" si="37"/>
        <v>588</v>
      </c>
      <c r="L406" s="128">
        <f t="shared" si="37"/>
        <v>178</v>
      </c>
      <c r="M406" s="128">
        <f t="shared" si="37"/>
        <v>486</v>
      </c>
      <c r="N406" s="128">
        <f t="shared" si="37"/>
        <v>924</v>
      </c>
      <c r="O406" s="128">
        <f t="shared" si="37"/>
        <v>930</v>
      </c>
      <c r="P406" s="128">
        <f t="shared" si="37"/>
        <v>2831</v>
      </c>
      <c r="Q406" s="128">
        <f t="shared" si="37"/>
        <v>1585</v>
      </c>
      <c r="R406" s="128">
        <f t="shared" si="37"/>
        <v>0</v>
      </c>
      <c r="S406" s="113">
        <f>SUM(S398:S405)</f>
        <v>13665</v>
      </c>
      <c r="T406" s="31"/>
      <c r="U406" s="31"/>
    </row>
    <row r="407" spans="2:21" x14ac:dyDescent="0.25"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</row>
    <row r="408" spans="2:21" x14ac:dyDescent="0.25"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</row>
    <row r="409" spans="2:21" ht="18.75" x14ac:dyDescent="0.25">
      <c r="B409" s="31"/>
      <c r="C409" s="31"/>
      <c r="D409" s="77" t="s">
        <v>88</v>
      </c>
      <c r="E409" s="77"/>
      <c r="F409" s="77" t="s">
        <v>1</v>
      </c>
      <c r="G409" s="77"/>
      <c r="H409" s="31"/>
      <c r="I409" s="77" t="s">
        <v>28</v>
      </c>
      <c r="J409" s="77"/>
      <c r="K409" s="77"/>
      <c r="L409" s="77"/>
      <c r="M409" s="77"/>
      <c r="N409" s="31"/>
      <c r="O409" s="31"/>
      <c r="P409" s="31"/>
      <c r="Q409" s="31"/>
      <c r="R409" s="31"/>
      <c r="S409" s="31"/>
      <c r="T409" s="31"/>
      <c r="U409" s="31"/>
    </row>
    <row r="410" spans="2:21" ht="15.75" thickBot="1" x14ac:dyDescent="0.3"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</row>
    <row r="411" spans="2:21" ht="15.75" thickBot="1" x14ac:dyDescent="0.3">
      <c r="B411" s="31"/>
      <c r="C411" s="17" t="s">
        <v>3</v>
      </c>
      <c r="D411" s="18" t="s">
        <v>4</v>
      </c>
      <c r="E411" s="18" t="s">
        <v>5</v>
      </c>
      <c r="F411" s="18" t="s">
        <v>6</v>
      </c>
      <c r="G411" s="18" t="s">
        <v>7</v>
      </c>
      <c r="H411" s="18" t="s">
        <v>8</v>
      </c>
      <c r="I411" s="18" t="s">
        <v>9</v>
      </c>
      <c r="J411" s="18" t="s">
        <v>10</v>
      </c>
      <c r="K411" s="18" t="s">
        <v>11</v>
      </c>
      <c r="L411" s="18" t="s">
        <v>12</v>
      </c>
      <c r="M411" s="18" t="s">
        <v>13</v>
      </c>
      <c r="N411" s="18" t="s">
        <v>14</v>
      </c>
      <c r="O411" s="18" t="s">
        <v>15</v>
      </c>
      <c r="P411" s="18" t="s">
        <v>16</v>
      </c>
      <c r="Q411" s="18" t="s">
        <v>17</v>
      </c>
      <c r="R411" s="18" t="s">
        <v>18</v>
      </c>
      <c r="S411" s="17" t="s">
        <v>19</v>
      </c>
      <c r="T411" s="31"/>
      <c r="U411" s="31"/>
    </row>
    <row r="412" spans="2:21" ht="15.75" thickBot="1" x14ac:dyDescent="0.3">
      <c r="B412" s="115">
        <v>43683</v>
      </c>
      <c r="C412" s="12">
        <v>2500</v>
      </c>
      <c r="D412" s="75">
        <v>1500</v>
      </c>
      <c r="E412" s="75">
        <v>600</v>
      </c>
      <c r="F412" s="75">
        <v>450</v>
      </c>
      <c r="G412" s="75">
        <v>230</v>
      </c>
      <c r="H412" s="75">
        <v>1100</v>
      </c>
      <c r="I412" s="75">
        <v>180</v>
      </c>
      <c r="J412" s="75">
        <v>370</v>
      </c>
      <c r="K412" s="75">
        <v>525</v>
      </c>
      <c r="L412" s="75">
        <v>80</v>
      </c>
      <c r="M412" s="75">
        <v>550</v>
      </c>
      <c r="N412" s="75">
        <v>1500</v>
      </c>
      <c r="O412" s="75">
        <v>900</v>
      </c>
      <c r="P412" s="75">
        <v>2500</v>
      </c>
      <c r="Q412" s="75">
        <v>1200</v>
      </c>
      <c r="R412" s="75"/>
      <c r="S412" s="20">
        <f>SUM(C412:P412)</f>
        <v>12985</v>
      </c>
      <c r="T412" s="29"/>
      <c r="U412" s="29"/>
    </row>
    <row r="413" spans="2:21" ht="15.75" thickBot="1" x14ac:dyDescent="0.3">
      <c r="B413" s="115">
        <v>43690</v>
      </c>
      <c r="C413" s="20">
        <v>1100</v>
      </c>
      <c r="D413" s="21">
        <v>1000</v>
      </c>
      <c r="E413" s="21">
        <v>500</v>
      </c>
      <c r="F413" s="21">
        <v>325</v>
      </c>
      <c r="G413" s="21">
        <v>300</v>
      </c>
      <c r="H413" s="21">
        <v>1500</v>
      </c>
      <c r="I413" s="21">
        <v>160</v>
      </c>
      <c r="J413" s="21">
        <v>160</v>
      </c>
      <c r="K413" s="21">
        <v>250</v>
      </c>
      <c r="L413" s="21">
        <v>10</v>
      </c>
      <c r="M413" s="21">
        <v>225</v>
      </c>
      <c r="N413" s="21">
        <v>340</v>
      </c>
      <c r="O413" s="21">
        <v>700</v>
      </c>
      <c r="P413" s="21">
        <v>1200</v>
      </c>
      <c r="Q413" s="21">
        <v>600</v>
      </c>
      <c r="R413" s="22"/>
      <c r="S413" s="20">
        <f t="shared" ref="S413:S415" si="38">SUM(C413:P413)</f>
        <v>7770</v>
      </c>
      <c r="T413" s="29"/>
      <c r="U413" s="29"/>
    </row>
    <row r="414" spans="2:21" ht="15.75" thickBot="1" x14ac:dyDescent="0.3">
      <c r="B414" s="115">
        <v>43697</v>
      </c>
      <c r="C414" s="20">
        <v>2700</v>
      </c>
      <c r="D414" s="21">
        <v>900</v>
      </c>
      <c r="E414" s="21">
        <v>350</v>
      </c>
      <c r="F414" s="21">
        <v>290</v>
      </c>
      <c r="G414" s="21">
        <v>570</v>
      </c>
      <c r="H414" s="21">
        <v>350</v>
      </c>
      <c r="I414" s="21">
        <v>125</v>
      </c>
      <c r="J414" s="21">
        <v>400</v>
      </c>
      <c r="K414" s="21">
        <v>300</v>
      </c>
      <c r="L414" s="21">
        <v>50</v>
      </c>
      <c r="M414" s="21">
        <v>325</v>
      </c>
      <c r="N414" s="21">
        <v>410</v>
      </c>
      <c r="O414" s="21">
        <v>450</v>
      </c>
      <c r="P414" s="21">
        <v>1300</v>
      </c>
      <c r="Q414" s="21">
        <v>1400</v>
      </c>
      <c r="R414" s="22"/>
      <c r="S414" s="20">
        <f t="shared" si="38"/>
        <v>8520</v>
      </c>
      <c r="T414" s="31"/>
      <c r="U414" s="31"/>
    </row>
    <row r="415" spans="2:21" ht="15.75" thickBot="1" x14ac:dyDescent="0.3">
      <c r="B415" s="115">
        <v>43704</v>
      </c>
      <c r="C415" s="8">
        <v>1450</v>
      </c>
      <c r="D415" s="23">
        <v>300</v>
      </c>
      <c r="E415" s="23">
        <v>230</v>
      </c>
      <c r="F415" s="23">
        <v>350</v>
      </c>
      <c r="G415" s="23">
        <v>420</v>
      </c>
      <c r="H415" s="23">
        <v>400</v>
      </c>
      <c r="I415" s="23">
        <v>210</v>
      </c>
      <c r="J415" s="23">
        <v>225</v>
      </c>
      <c r="K415" s="23">
        <v>325</v>
      </c>
      <c r="L415" s="23">
        <v>40</v>
      </c>
      <c r="M415" s="23">
        <v>310</v>
      </c>
      <c r="N415" s="23">
        <v>543</v>
      </c>
      <c r="O415" s="23">
        <v>400</v>
      </c>
      <c r="P415" s="23">
        <v>900</v>
      </c>
      <c r="Q415" s="23">
        <v>800</v>
      </c>
      <c r="R415" s="24"/>
      <c r="S415" s="20">
        <f t="shared" si="38"/>
        <v>6103</v>
      </c>
      <c r="T415" s="31"/>
      <c r="U415" s="31"/>
    </row>
    <row r="416" spans="2:21" ht="15.75" thickBot="1" x14ac:dyDescent="0.3">
      <c r="B416" s="31"/>
      <c r="C416" s="128">
        <f>SUM(C412:C415)</f>
        <v>7750</v>
      </c>
      <c r="D416" s="128">
        <f t="shared" ref="D416:Q416" si="39">SUM(D412:D415)</f>
        <v>3700</v>
      </c>
      <c r="E416" s="128">
        <f t="shared" si="39"/>
        <v>1680</v>
      </c>
      <c r="F416" s="128">
        <f t="shared" si="39"/>
        <v>1415</v>
      </c>
      <c r="G416" s="128">
        <f t="shared" si="39"/>
        <v>1520</v>
      </c>
      <c r="H416" s="128">
        <f t="shared" si="39"/>
        <v>3350</v>
      </c>
      <c r="I416" s="128">
        <f t="shared" si="39"/>
        <v>675</v>
      </c>
      <c r="J416" s="128">
        <f t="shared" si="39"/>
        <v>1155</v>
      </c>
      <c r="K416" s="128">
        <f t="shared" si="39"/>
        <v>1400</v>
      </c>
      <c r="L416" s="128">
        <f t="shared" si="39"/>
        <v>180</v>
      </c>
      <c r="M416" s="128">
        <f t="shared" si="39"/>
        <v>1410</v>
      </c>
      <c r="N416" s="128">
        <f t="shared" si="39"/>
        <v>2793</v>
      </c>
      <c r="O416" s="128">
        <f t="shared" si="39"/>
        <v>2450</v>
      </c>
      <c r="P416" s="128">
        <f t="shared" si="39"/>
        <v>5900</v>
      </c>
      <c r="Q416" s="128">
        <f t="shared" si="39"/>
        <v>4000</v>
      </c>
      <c r="R416" s="133"/>
      <c r="S416" s="132">
        <f>SUM(S412:S415)</f>
        <v>35378</v>
      </c>
      <c r="T416" s="31"/>
      <c r="U416" s="31"/>
    </row>
    <row r="417" spans="2:21" x14ac:dyDescent="0.25"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</row>
    <row r="418" spans="2:21" x14ac:dyDescent="0.25"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29"/>
      <c r="U418" s="29"/>
    </row>
    <row r="419" spans="2:21" ht="18.75" x14ac:dyDescent="0.25">
      <c r="B419" s="31"/>
      <c r="C419" s="114" t="s">
        <v>93</v>
      </c>
      <c r="D419" s="77"/>
      <c r="E419" s="77"/>
      <c r="F419" s="77"/>
      <c r="G419" s="77"/>
      <c r="H419" s="31"/>
      <c r="I419" s="77"/>
      <c r="J419" s="77"/>
      <c r="K419" s="77"/>
      <c r="L419" s="114"/>
      <c r="M419" s="77"/>
      <c r="N419" s="31"/>
      <c r="O419" s="31"/>
      <c r="P419" s="79">
        <v>2019</v>
      </c>
      <c r="Q419" s="31"/>
      <c r="R419" s="31"/>
      <c r="S419" s="31"/>
      <c r="T419" s="31"/>
      <c r="U419" s="31"/>
    </row>
    <row r="420" spans="2:21" ht="15.75" thickBot="1" x14ac:dyDescent="0.3"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119"/>
      <c r="U420" s="119"/>
    </row>
    <row r="421" spans="2:21" ht="15.75" thickBot="1" x14ac:dyDescent="0.3">
      <c r="B421" s="31"/>
      <c r="C421" s="17" t="s">
        <v>3</v>
      </c>
      <c r="D421" s="18" t="s">
        <v>4</v>
      </c>
      <c r="E421" s="18" t="s">
        <v>5</v>
      </c>
      <c r="F421" s="18" t="s">
        <v>6</v>
      </c>
      <c r="G421" s="18" t="s">
        <v>7</v>
      </c>
      <c r="H421" s="18" t="s">
        <v>8</v>
      </c>
      <c r="I421" s="18" t="s">
        <v>9</v>
      </c>
      <c r="J421" s="18" t="s">
        <v>10</v>
      </c>
      <c r="K421" s="18" t="s">
        <v>11</v>
      </c>
      <c r="L421" s="18" t="s">
        <v>12</v>
      </c>
      <c r="M421" s="18" t="s">
        <v>13</v>
      </c>
      <c r="N421" s="18" t="s">
        <v>14</v>
      </c>
      <c r="O421" s="18" t="s">
        <v>15</v>
      </c>
      <c r="P421" s="18" t="s">
        <v>16</v>
      </c>
      <c r="Q421" s="18" t="s">
        <v>17</v>
      </c>
      <c r="R421" s="18" t="s">
        <v>18</v>
      </c>
      <c r="S421" s="17" t="s">
        <v>19</v>
      </c>
      <c r="T421" s="31"/>
      <c r="U421" s="31"/>
    </row>
    <row r="422" spans="2:21" ht="15.75" thickBot="1" x14ac:dyDescent="0.3">
      <c r="B422" s="115">
        <v>43686</v>
      </c>
      <c r="C422" s="12">
        <v>900</v>
      </c>
      <c r="D422" s="75">
        <v>400</v>
      </c>
      <c r="E422" s="75">
        <v>225</v>
      </c>
      <c r="F422" s="75">
        <v>280</v>
      </c>
      <c r="G422" s="75">
        <v>50</v>
      </c>
      <c r="H422" s="75">
        <v>355</v>
      </c>
      <c r="I422" s="75">
        <v>110</v>
      </c>
      <c r="J422" s="75">
        <v>50</v>
      </c>
      <c r="K422" s="75">
        <v>225</v>
      </c>
      <c r="L422" s="75"/>
      <c r="M422" s="75">
        <v>210</v>
      </c>
      <c r="N422" s="75">
        <v>310</v>
      </c>
      <c r="O422" s="75">
        <v>550</v>
      </c>
      <c r="P422" s="75">
        <v>1500</v>
      </c>
      <c r="Q422" s="75">
        <v>350</v>
      </c>
      <c r="R422" s="75"/>
      <c r="S422" s="20">
        <f>SUM(C422:P422)</f>
        <v>5165</v>
      </c>
      <c r="T422" s="119"/>
      <c r="U422" s="119"/>
    </row>
    <row r="423" spans="2:21" ht="15.75" thickBot="1" x14ac:dyDescent="0.3">
      <c r="B423" s="115">
        <v>43700</v>
      </c>
      <c r="C423" s="20">
        <v>1200</v>
      </c>
      <c r="D423" s="21">
        <v>480</v>
      </c>
      <c r="E423" s="21">
        <v>310</v>
      </c>
      <c r="F423" s="21">
        <v>240</v>
      </c>
      <c r="G423" s="21">
        <v>80</v>
      </c>
      <c r="H423" s="21">
        <v>380</v>
      </c>
      <c r="I423" s="21">
        <v>60</v>
      </c>
      <c r="J423" s="21">
        <v>180</v>
      </c>
      <c r="K423" s="21">
        <v>275</v>
      </c>
      <c r="L423" s="21"/>
      <c r="M423" s="21">
        <v>350</v>
      </c>
      <c r="N423" s="21">
        <v>425</v>
      </c>
      <c r="O423" s="21">
        <v>600</v>
      </c>
      <c r="P423" s="21">
        <v>1300</v>
      </c>
      <c r="Q423" s="21">
        <v>450</v>
      </c>
      <c r="R423" s="22"/>
      <c r="S423" s="20">
        <f>SUM(C423:P423)</f>
        <v>5880</v>
      </c>
      <c r="T423" s="31"/>
      <c r="U423" s="31"/>
    </row>
    <row r="424" spans="2:21" ht="15.75" thickBot="1" x14ac:dyDescent="0.3">
      <c r="B424" s="31"/>
      <c r="C424" s="130">
        <f t="shared" ref="C424:Q424" si="40">SUM(C422:C423)</f>
        <v>2100</v>
      </c>
      <c r="D424" s="130">
        <f t="shared" si="40"/>
        <v>880</v>
      </c>
      <c r="E424" s="130">
        <f t="shared" si="40"/>
        <v>535</v>
      </c>
      <c r="F424" s="130">
        <f t="shared" si="40"/>
        <v>520</v>
      </c>
      <c r="G424" s="130">
        <f t="shared" si="40"/>
        <v>130</v>
      </c>
      <c r="H424" s="130">
        <f t="shared" si="40"/>
        <v>735</v>
      </c>
      <c r="I424" s="130">
        <f t="shared" si="40"/>
        <v>170</v>
      </c>
      <c r="J424" s="130">
        <f t="shared" si="40"/>
        <v>230</v>
      </c>
      <c r="K424" s="130">
        <f t="shared" si="40"/>
        <v>500</v>
      </c>
      <c r="L424" s="130">
        <f t="shared" si="40"/>
        <v>0</v>
      </c>
      <c r="M424" s="130">
        <f t="shared" si="40"/>
        <v>560</v>
      </c>
      <c r="N424" s="130">
        <f t="shared" si="40"/>
        <v>735</v>
      </c>
      <c r="O424" s="130">
        <f t="shared" si="40"/>
        <v>1150</v>
      </c>
      <c r="P424" s="130">
        <f t="shared" si="40"/>
        <v>2800</v>
      </c>
      <c r="Q424" s="130">
        <f t="shared" si="40"/>
        <v>800</v>
      </c>
      <c r="R424" s="131"/>
      <c r="S424" s="130">
        <f>SUM(S422:S423)</f>
        <v>11045</v>
      </c>
      <c r="T424" s="31"/>
      <c r="U424" s="31"/>
    </row>
    <row r="425" spans="2:21" x14ac:dyDescent="0.25">
      <c r="B425" s="31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119"/>
      <c r="U425" s="119"/>
    </row>
    <row r="426" spans="2:21" x14ac:dyDescent="0.25"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</row>
    <row r="427" spans="2:21" ht="18.75" x14ac:dyDescent="0.25">
      <c r="B427" s="31"/>
      <c r="C427" s="114" t="s">
        <v>94</v>
      </c>
      <c r="D427" s="77"/>
      <c r="E427" s="77"/>
      <c r="F427" s="77"/>
      <c r="G427" s="77"/>
      <c r="H427" s="31"/>
      <c r="I427" s="77" t="s">
        <v>28</v>
      </c>
      <c r="J427" s="77"/>
      <c r="K427" s="77"/>
      <c r="L427" s="77"/>
      <c r="M427" s="77"/>
      <c r="N427" s="31"/>
      <c r="O427" s="80">
        <v>2019</v>
      </c>
      <c r="P427" s="31"/>
      <c r="Q427" s="31"/>
      <c r="R427" s="31"/>
      <c r="S427" s="31"/>
      <c r="T427" s="31"/>
      <c r="U427" s="31"/>
    </row>
    <row r="428" spans="2:21" ht="15.75" thickBot="1" x14ac:dyDescent="0.3"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</row>
    <row r="429" spans="2:21" ht="15.75" thickBot="1" x14ac:dyDescent="0.3">
      <c r="B429" s="31"/>
      <c r="C429" s="17" t="s">
        <v>3</v>
      </c>
      <c r="D429" s="18" t="s">
        <v>4</v>
      </c>
      <c r="E429" s="18" t="s">
        <v>5</v>
      </c>
      <c r="F429" s="18" t="s">
        <v>6</v>
      </c>
      <c r="G429" s="18" t="s">
        <v>7</v>
      </c>
      <c r="H429" s="18" t="s">
        <v>8</v>
      </c>
      <c r="I429" s="18" t="s">
        <v>9</v>
      </c>
      <c r="J429" s="18" t="s">
        <v>10</v>
      </c>
      <c r="K429" s="18" t="s">
        <v>11</v>
      </c>
      <c r="L429" s="18" t="s">
        <v>12</v>
      </c>
      <c r="M429" s="18" t="s">
        <v>13</v>
      </c>
      <c r="N429" s="18" t="s">
        <v>14</v>
      </c>
      <c r="O429" s="18" t="s">
        <v>15</v>
      </c>
      <c r="P429" s="18" t="s">
        <v>16</v>
      </c>
      <c r="Q429" s="18" t="s">
        <v>17</v>
      </c>
      <c r="R429" s="18" t="s">
        <v>18</v>
      </c>
      <c r="S429" s="17" t="s">
        <v>19</v>
      </c>
      <c r="T429" s="31"/>
      <c r="U429" s="31"/>
    </row>
    <row r="430" spans="2:21" ht="15.75" thickBot="1" x14ac:dyDescent="0.3">
      <c r="B430" s="115">
        <v>43686</v>
      </c>
      <c r="C430" s="12">
        <v>550</v>
      </c>
      <c r="D430" s="75">
        <v>225</v>
      </c>
      <c r="E430" s="75">
        <v>40</v>
      </c>
      <c r="F430" s="75">
        <v>55</v>
      </c>
      <c r="G430" s="75"/>
      <c r="H430" s="75">
        <v>80</v>
      </c>
      <c r="I430" s="75">
        <v>40</v>
      </c>
      <c r="J430" s="75">
        <v>120</v>
      </c>
      <c r="K430" s="75">
        <v>60</v>
      </c>
      <c r="L430" s="75"/>
      <c r="M430" s="75">
        <v>120</v>
      </c>
      <c r="N430" s="75">
        <v>130</v>
      </c>
      <c r="O430" s="75">
        <v>267</v>
      </c>
      <c r="P430" s="75">
        <v>300</v>
      </c>
      <c r="Q430" s="75">
        <v>225</v>
      </c>
      <c r="R430" s="75"/>
      <c r="S430" s="20">
        <f>SUM(C430:P430)</f>
        <v>1987</v>
      </c>
      <c r="T430" s="31"/>
      <c r="U430" s="31"/>
    </row>
    <row r="431" spans="2:21" ht="15.75" thickBot="1" x14ac:dyDescent="0.3">
      <c r="B431" s="115">
        <v>43700</v>
      </c>
      <c r="C431" s="20">
        <v>425</v>
      </c>
      <c r="D431" s="21">
        <v>113</v>
      </c>
      <c r="E431" s="21">
        <v>30</v>
      </c>
      <c r="F431" s="21">
        <v>45</v>
      </c>
      <c r="G431" s="21"/>
      <c r="H431" s="21">
        <v>110</v>
      </c>
      <c r="I431" s="21">
        <v>55</v>
      </c>
      <c r="J431" s="21">
        <v>80</v>
      </c>
      <c r="K431" s="21">
        <v>70</v>
      </c>
      <c r="L431" s="21"/>
      <c r="M431" s="21">
        <v>200</v>
      </c>
      <c r="N431" s="21">
        <v>145</v>
      </c>
      <c r="O431" s="21">
        <v>310</v>
      </c>
      <c r="P431" s="21">
        <v>200</v>
      </c>
      <c r="Q431" s="21">
        <v>350</v>
      </c>
      <c r="R431" s="22"/>
      <c r="S431" s="20">
        <f>SUM(C431:P431)</f>
        <v>1783</v>
      </c>
      <c r="T431" s="31"/>
      <c r="U431" s="31"/>
    </row>
    <row r="432" spans="2:21" ht="15.75" thickBot="1" x14ac:dyDescent="0.3">
      <c r="B432" s="31"/>
      <c r="C432" s="130">
        <f t="shared" ref="C432:Q432" si="41">SUM(C430:C431)</f>
        <v>975</v>
      </c>
      <c r="D432" s="130">
        <f t="shared" si="41"/>
        <v>338</v>
      </c>
      <c r="E432" s="130">
        <f t="shared" si="41"/>
        <v>70</v>
      </c>
      <c r="F432" s="130">
        <f t="shared" si="41"/>
        <v>100</v>
      </c>
      <c r="G432" s="130">
        <f t="shared" si="41"/>
        <v>0</v>
      </c>
      <c r="H432" s="130">
        <f t="shared" si="41"/>
        <v>190</v>
      </c>
      <c r="I432" s="130">
        <f t="shared" si="41"/>
        <v>95</v>
      </c>
      <c r="J432" s="130">
        <f t="shared" si="41"/>
        <v>200</v>
      </c>
      <c r="K432" s="130">
        <f t="shared" si="41"/>
        <v>130</v>
      </c>
      <c r="L432" s="130">
        <f t="shared" si="41"/>
        <v>0</v>
      </c>
      <c r="M432" s="130">
        <f t="shared" si="41"/>
        <v>320</v>
      </c>
      <c r="N432" s="130">
        <f t="shared" si="41"/>
        <v>275</v>
      </c>
      <c r="O432" s="130">
        <f t="shared" si="41"/>
        <v>577</v>
      </c>
      <c r="P432" s="130">
        <f t="shared" si="41"/>
        <v>500</v>
      </c>
      <c r="Q432" s="130">
        <f t="shared" si="41"/>
        <v>575</v>
      </c>
      <c r="R432" s="131"/>
      <c r="S432" s="130">
        <f>SUM(S430:S431)</f>
        <v>3770</v>
      </c>
      <c r="T432" s="31"/>
      <c r="U432" s="31"/>
    </row>
    <row r="433" spans="2:21" x14ac:dyDescent="0.25"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</row>
    <row r="434" spans="2:21" x14ac:dyDescent="0.25"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</row>
    <row r="435" spans="2:21" ht="18.75" x14ac:dyDescent="0.25">
      <c r="B435" s="31"/>
      <c r="C435" s="123" t="s">
        <v>95</v>
      </c>
      <c r="D435" s="123"/>
      <c r="E435" s="123"/>
      <c r="F435" s="122"/>
      <c r="G435" s="122"/>
      <c r="H435" s="31"/>
      <c r="I435" s="77" t="s">
        <v>28</v>
      </c>
      <c r="J435" s="77"/>
      <c r="K435" s="77"/>
      <c r="L435" s="77"/>
      <c r="M435" s="77"/>
      <c r="N435" s="31"/>
      <c r="O435" s="80">
        <v>2019</v>
      </c>
      <c r="P435" s="31"/>
      <c r="Q435" s="31"/>
      <c r="R435" s="31"/>
      <c r="S435" s="31"/>
      <c r="T435" s="31"/>
      <c r="U435" s="31"/>
    </row>
    <row r="436" spans="2:21" ht="15.75" thickBot="1" x14ac:dyDescent="0.3"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</row>
    <row r="437" spans="2:21" ht="15.75" thickBot="1" x14ac:dyDescent="0.3">
      <c r="B437" s="31"/>
      <c r="C437" s="17" t="s">
        <v>3</v>
      </c>
      <c r="D437" s="18" t="s">
        <v>4</v>
      </c>
      <c r="E437" s="18" t="s">
        <v>5</v>
      </c>
      <c r="F437" s="18" t="s">
        <v>6</v>
      </c>
      <c r="G437" s="18" t="s">
        <v>7</v>
      </c>
      <c r="H437" s="18" t="s">
        <v>8</v>
      </c>
      <c r="I437" s="18" t="s">
        <v>9</v>
      </c>
      <c r="J437" s="18" t="s">
        <v>10</v>
      </c>
      <c r="K437" s="18" t="s">
        <v>11</v>
      </c>
      <c r="L437" s="18" t="s">
        <v>12</v>
      </c>
      <c r="M437" s="18" t="s">
        <v>13</v>
      </c>
      <c r="N437" s="18" t="s">
        <v>14</v>
      </c>
      <c r="O437" s="18" t="s">
        <v>15</v>
      </c>
      <c r="P437" s="18" t="s">
        <v>16</v>
      </c>
      <c r="Q437" s="18" t="s">
        <v>17</v>
      </c>
      <c r="R437" s="18" t="s">
        <v>18</v>
      </c>
      <c r="S437" s="17" t="s">
        <v>19</v>
      </c>
      <c r="T437" s="31"/>
      <c r="U437" s="31"/>
    </row>
    <row r="438" spans="2:21" ht="15.75" thickBot="1" x14ac:dyDescent="0.3">
      <c r="B438" s="115">
        <v>43682</v>
      </c>
      <c r="C438" s="12">
        <v>300</v>
      </c>
      <c r="D438" s="75">
        <v>200</v>
      </c>
      <c r="E438" s="75">
        <v>100</v>
      </c>
      <c r="F438" s="75">
        <v>65</v>
      </c>
      <c r="G438" s="75">
        <v>40</v>
      </c>
      <c r="H438" s="75">
        <v>80</v>
      </c>
      <c r="I438" s="75">
        <v>40</v>
      </c>
      <c r="J438" s="75">
        <v>200</v>
      </c>
      <c r="K438" s="75">
        <v>180</v>
      </c>
      <c r="L438" s="75"/>
      <c r="M438" s="75">
        <v>120</v>
      </c>
      <c r="N438" s="75">
        <v>300</v>
      </c>
      <c r="O438" s="75">
        <v>260</v>
      </c>
      <c r="P438" s="75">
        <v>225</v>
      </c>
      <c r="Q438" s="75">
        <v>100</v>
      </c>
      <c r="R438" s="75"/>
      <c r="S438" s="20">
        <f>SUM(C438:P438)</f>
        <v>2110</v>
      </c>
      <c r="T438" s="31"/>
      <c r="U438" s="31"/>
    </row>
    <row r="439" spans="2:21" ht="15.75" thickBot="1" x14ac:dyDescent="0.3">
      <c r="B439" s="115">
        <v>43696</v>
      </c>
      <c r="C439" s="8">
        <v>250</v>
      </c>
      <c r="D439" s="23">
        <v>300</v>
      </c>
      <c r="E439" s="23">
        <v>60</v>
      </c>
      <c r="F439" s="23">
        <v>45</v>
      </c>
      <c r="G439" s="23">
        <v>20</v>
      </c>
      <c r="H439" s="23">
        <v>225</v>
      </c>
      <c r="I439" s="23">
        <v>55</v>
      </c>
      <c r="J439" s="23">
        <v>150</v>
      </c>
      <c r="K439" s="23">
        <v>150</v>
      </c>
      <c r="L439" s="24"/>
      <c r="M439" s="23">
        <v>80</v>
      </c>
      <c r="N439" s="23">
        <v>80</v>
      </c>
      <c r="O439" s="23">
        <v>190</v>
      </c>
      <c r="P439" s="23">
        <v>230</v>
      </c>
      <c r="Q439" s="23">
        <v>150</v>
      </c>
      <c r="R439" s="24"/>
      <c r="S439" s="20">
        <f>SUM(C439:P439)</f>
        <v>1835</v>
      </c>
      <c r="T439" s="31"/>
      <c r="U439" s="31"/>
    </row>
    <row r="440" spans="2:21" ht="15.75" thickBot="1" x14ac:dyDescent="0.3">
      <c r="B440" s="31"/>
      <c r="C440" s="130">
        <f t="shared" ref="C440:R440" si="42">SUM(C438:C439)</f>
        <v>550</v>
      </c>
      <c r="D440" s="130">
        <f t="shared" si="42"/>
        <v>500</v>
      </c>
      <c r="E440" s="130">
        <f t="shared" si="42"/>
        <v>160</v>
      </c>
      <c r="F440" s="130">
        <f t="shared" si="42"/>
        <v>110</v>
      </c>
      <c r="G440" s="130">
        <f t="shared" si="42"/>
        <v>60</v>
      </c>
      <c r="H440" s="130">
        <f t="shared" si="42"/>
        <v>305</v>
      </c>
      <c r="I440" s="130">
        <f t="shared" si="42"/>
        <v>95</v>
      </c>
      <c r="J440" s="130">
        <f t="shared" si="42"/>
        <v>350</v>
      </c>
      <c r="K440" s="130">
        <f t="shared" si="42"/>
        <v>330</v>
      </c>
      <c r="L440" s="130">
        <f t="shared" si="42"/>
        <v>0</v>
      </c>
      <c r="M440" s="130">
        <f t="shared" si="42"/>
        <v>200</v>
      </c>
      <c r="N440" s="130">
        <f t="shared" si="42"/>
        <v>380</v>
      </c>
      <c r="O440" s="130">
        <f t="shared" si="42"/>
        <v>450</v>
      </c>
      <c r="P440" s="130">
        <f t="shared" si="42"/>
        <v>455</v>
      </c>
      <c r="Q440" s="130">
        <f t="shared" si="42"/>
        <v>250</v>
      </c>
      <c r="R440" s="130">
        <f t="shared" si="42"/>
        <v>0</v>
      </c>
      <c r="S440" s="128">
        <f>SUM(S438:S439)</f>
        <v>3945</v>
      </c>
      <c r="T440" s="119"/>
      <c r="U440" s="119"/>
    </row>
    <row r="441" spans="2:21" ht="15.75" thickBot="1" x14ac:dyDescent="0.3"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</row>
    <row r="442" spans="2:21" ht="15.75" thickBot="1" x14ac:dyDescent="0.3">
      <c r="B442" s="31"/>
      <c r="C442" s="87"/>
      <c r="D442" s="88"/>
      <c r="E442" s="88"/>
      <c r="F442" s="88"/>
      <c r="G442" s="88"/>
      <c r="H442" s="88"/>
      <c r="I442" s="88"/>
      <c r="J442" s="88"/>
      <c r="K442" s="88"/>
      <c r="L442" s="88"/>
      <c r="M442" s="197" t="s">
        <v>77</v>
      </c>
      <c r="N442" s="197"/>
      <c r="O442" s="109">
        <f>SUM(Q440,Q432,Q424,Q416,Q406)</f>
        <v>7210</v>
      </c>
      <c r="P442" s="88"/>
      <c r="Q442" s="88"/>
      <c r="R442" s="84" t="s">
        <v>50</v>
      </c>
      <c r="S442" s="85">
        <f>SUM(S440,S432,S424,S416,S406)</f>
        <v>67803</v>
      </c>
      <c r="U442" s="31"/>
    </row>
    <row r="443" spans="2:21" x14ac:dyDescent="0.25">
      <c r="C443" s="120"/>
    </row>
    <row r="444" spans="2:21" ht="15" customHeight="1" x14ac:dyDescent="0.25">
      <c r="C444" s="138"/>
      <c r="D444" s="139"/>
    </row>
    <row r="446" spans="2:21" x14ac:dyDescent="0.25">
      <c r="B446" s="143"/>
      <c r="C446" s="143"/>
      <c r="D446" s="143" t="s">
        <v>89</v>
      </c>
      <c r="E446" s="143"/>
      <c r="F446" s="143"/>
      <c r="G446" s="143"/>
      <c r="H446" s="143" t="str">
        <f>D446</f>
        <v>SEPTIEMBRE</v>
      </c>
      <c r="I446" s="143"/>
      <c r="J446" s="143"/>
      <c r="K446" s="143"/>
      <c r="L446" s="143" t="str">
        <f>H446</f>
        <v>SEPTIEMBRE</v>
      </c>
      <c r="M446" s="143"/>
      <c r="N446" s="143"/>
      <c r="O446" s="143"/>
      <c r="P446" s="143"/>
      <c r="Q446" s="143"/>
      <c r="R446" s="143"/>
      <c r="S446" s="143" t="str">
        <f>L446</f>
        <v>SEPTIEMBRE</v>
      </c>
      <c r="T446" s="119"/>
      <c r="U446" s="119"/>
    </row>
    <row r="448" spans="2:21" ht="15.75" thickBot="1" x14ac:dyDescent="0.3"/>
    <row r="449" spans="2:19" ht="15.75" thickBot="1" x14ac:dyDescent="0.3">
      <c r="B449" s="31"/>
      <c r="C449" s="5" t="s">
        <v>3</v>
      </c>
      <c r="D449" s="6" t="s">
        <v>4</v>
      </c>
      <c r="E449" s="6" t="s">
        <v>5</v>
      </c>
      <c r="F449" s="6" t="s">
        <v>6</v>
      </c>
      <c r="G449" s="6" t="s">
        <v>7</v>
      </c>
      <c r="H449" s="6" t="s">
        <v>8</v>
      </c>
      <c r="I449" s="6" t="s">
        <v>9</v>
      </c>
      <c r="J449" s="6" t="s">
        <v>10</v>
      </c>
      <c r="K449" s="6" t="s">
        <v>11</v>
      </c>
      <c r="L449" s="6" t="s">
        <v>12</v>
      </c>
      <c r="M449" s="6" t="s">
        <v>13</v>
      </c>
      <c r="N449" s="6" t="s">
        <v>14</v>
      </c>
      <c r="O449" s="6" t="s">
        <v>15</v>
      </c>
      <c r="P449" s="6" t="s">
        <v>16</v>
      </c>
      <c r="Q449" s="6" t="s">
        <v>17</v>
      </c>
      <c r="R449" s="6" t="s">
        <v>18</v>
      </c>
      <c r="S449" s="6" t="s">
        <v>19</v>
      </c>
    </row>
    <row r="450" spans="2:19" ht="15.75" thickBot="1" x14ac:dyDescent="0.3">
      <c r="B450" s="32" t="s">
        <v>20</v>
      </c>
      <c r="C450" s="8">
        <v>350</v>
      </c>
      <c r="D450" s="23">
        <v>900</v>
      </c>
      <c r="E450" s="23">
        <v>50</v>
      </c>
      <c r="F450" s="23">
        <v>90</v>
      </c>
      <c r="G450" s="23">
        <v>45</v>
      </c>
      <c r="H450" s="23">
        <v>55</v>
      </c>
      <c r="I450" s="23">
        <v>30</v>
      </c>
      <c r="J450" s="23">
        <v>130</v>
      </c>
      <c r="K450" s="23">
        <v>60</v>
      </c>
      <c r="L450" s="23">
        <v>50</v>
      </c>
      <c r="M450" s="23">
        <v>60</v>
      </c>
      <c r="N450" s="23">
        <v>112</v>
      </c>
      <c r="O450" s="23">
        <v>175</v>
      </c>
      <c r="P450" s="23">
        <v>760</v>
      </c>
      <c r="Q450" s="23">
        <v>250</v>
      </c>
      <c r="R450" s="24"/>
      <c r="S450" s="20">
        <f>SUM(C450:P450)</f>
        <v>2867</v>
      </c>
    </row>
    <row r="451" spans="2:19" ht="15.75" thickBot="1" x14ac:dyDescent="0.3">
      <c r="B451" s="32" t="s">
        <v>21</v>
      </c>
      <c r="C451" s="12">
        <v>225</v>
      </c>
      <c r="D451" s="75">
        <v>110</v>
      </c>
      <c r="E451" s="75">
        <v>120</v>
      </c>
      <c r="F451" s="75">
        <v>120</v>
      </c>
      <c r="G451" s="75">
        <v>10</v>
      </c>
      <c r="H451" s="75">
        <v>225</v>
      </c>
      <c r="I451" s="75">
        <v>120</v>
      </c>
      <c r="J451" s="75">
        <v>100</v>
      </c>
      <c r="K451" s="75">
        <v>180</v>
      </c>
      <c r="L451" s="75">
        <v>60</v>
      </c>
      <c r="M451" s="75">
        <v>90</v>
      </c>
      <c r="N451" s="75">
        <v>80</v>
      </c>
      <c r="O451" s="75">
        <v>170</v>
      </c>
      <c r="P451" s="75">
        <v>450</v>
      </c>
      <c r="Q451" s="75">
        <v>170</v>
      </c>
      <c r="R451" s="76"/>
      <c r="S451" s="20">
        <f t="shared" ref="S451:S457" si="43">SUM(C451:P451)</f>
        <v>2060</v>
      </c>
    </row>
    <row r="452" spans="2:19" ht="15.75" thickBot="1" x14ac:dyDescent="0.3">
      <c r="B452" s="32" t="s">
        <v>22</v>
      </c>
      <c r="C452" s="8">
        <v>180</v>
      </c>
      <c r="D452" s="23">
        <v>120</v>
      </c>
      <c r="E452" s="23">
        <v>50</v>
      </c>
      <c r="F452" s="23">
        <v>80</v>
      </c>
      <c r="G452" s="23">
        <v>27</v>
      </c>
      <c r="H452" s="23">
        <v>30</v>
      </c>
      <c r="I452" s="23">
        <v>10</v>
      </c>
      <c r="J452" s="23">
        <v>60</v>
      </c>
      <c r="K452" s="23">
        <v>110</v>
      </c>
      <c r="L452" s="23">
        <v>35</v>
      </c>
      <c r="M452" s="23">
        <v>120</v>
      </c>
      <c r="N452" s="23">
        <v>100</v>
      </c>
      <c r="O452" s="23">
        <v>90</v>
      </c>
      <c r="P452" s="23">
        <v>200</v>
      </c>
      <c r="Q452" s="23">
        <v>180</v>
      </c>
      <c r="R452" s="24"/>
      <c r="S452" s="20">
        <f t="shared" si="43"/>
        <v>1212</v>
      </c>
    </row>
    <row r="453" spans="2:19" ht="15.75" thickBot="1" x14ac:dyDescent="0.3">
      <c r="B453" s="32" t="s">
        <v>23</v>
      </c>
      <c r="C453" s="12">
        <v>300</v>
      </c>
      <c r="D453" s="75">
        <v>90</v>
      </c>
      <c r="E453" s="75">
        <v>30</v>
      </c>
      <c r="F453" s="75">
        <v>60</v>
      </c>
      <c r="G453" s="75">
        <v>30</v>
      </c>
      <c r="H453" s="75">
        <v>70</v>
      </c>
      <c r="I453" s="75">
        <v>30</v>
      </c>
      <c r="J453" s="75">
        <v>40</v>
      </c>
      <c r="K453" s="75">
        <v>60</v>
      </c>
      <c r="L453" s="75">
        <v>10</v>
      </c>
      <c r="M453" s="75">
        <v>30</v>
      </c>
      <c r="N453" s="75">
        <v>120</v>
      </c>
      <c r="O453" s="75">
        <v>120</v>
      </c>
      <c r="P453" s="75">
        <v>230</v>
      </c>
      <c r="Q453" s="75">
        <v>250</v>
      </c>
      <c r="R453" s="76"/>
      <c r="S453" s="20">
        <f t="shared" si="43"/>
        <v>1220</v>
      </c>
    </row>
    <row r="454" spans="2:19" ht="15.75" thickBot="1" x14ac:dyDescent="0.3">
      <c r="B454" s="32" t="s">
        <v>24</v>
      </c>
      <c r="C454" s="8">
        <v>275</v>
      </c>
      <c r="D454" s="23">
        <v>100</v>
      </c>
      <c r="E454" s="23">
        <v>25</v>
      </c>
      <c r="F454" s="23">
        <v>10</v>
      </c>
      <c r="G454" s="23">
        <v>25</v>
      </c>
      <c r="H454" s="23">
        <v>40</v>
      </c>
      <c r="I454" s="23">
        <v>25</v>
      </c>
      <c r="J454" s="23">
        <v>60</v>
      </c>
      <c r="K454" s="23">
        <v>25</v>
      </c>
      <c r="L454" s="23">
        <v>25</v>
      </c>
      <c r="M454" s="23">
        <v>20</v>
      </c>
      <c r="N454" s="23">
        <v>60</v>
      </c>
      <c r="O454" s="23">
        <v>60</v>
      </c>
      <c r="P454" s="23">
        <v>80</v>
      </c>
      <c r="Q454" s="23">
        <v>150</v>
      </c>
      <c r="R454" s="24"/>
      <c r="S454" s="20">
        <f t="shared" si="43"/>
        <v>830</v>
      </c>
    </row>
    <row r="455" spans="2:19" ht="15.75" thickBot="1" x14ac:dyDescent="0.3">
      <c r="B455" s="32" t="s">
        <v>25</v>
      </c>
      <c r="C455" s="12">
        <v>290</v>
      </c>
      <c r="D455" s="75">
        <v>180</v>
      </c>
      <c r="E455" s="75">
        <v>20</v>
      </c>
      <c r="F455" s="75">
        <v>25</v>
      </c>
      <c r="G455" s="75">
        <v>10</v>
      </c>
      <c r="H455" s="75">
        <v>60</v>
      </c>
      <c r="I455" s="75">
        <v>30</v>
      </c>
      <c r="J455" s="75"/>
      <c r="K455" s="75">
        <v>30</v>
      </c>
      <c r="L455" s="76"/>
      <c r="M455" s="75">
        <v>25</v>
      </c>
      <c r="N455" s="75">
        <v>110</v>
      </c>
      <c r="O455" s="75">
        <v>200</v>
      </c>
      <c r="P455" s="75">
        <v>700</v>
      </c>
      <c r="Q455" s="75">
        <v>270</v>
      </c>
      <c r="R455" s="76"/>
      <c r="S455" s="20">
        <f t="shared" si="43"/>
        <v>1680</v>
      </c>
    </row>
    <row r="456" spans="2:19" ht="15.75" thickBot="1" x14ac:dyDescent="0.3">
      <c r="B456" s="32" t="s">
        <v>26</v>
      </c>
      <c r="C456" s="20">
        <v>330</v>
      </c>
      <c r="D456" s="21">
        <v>90</v>
      </c>
      <c r="E456" s="21"/>
      <c r="F456" s="21">
        <v>30</v>
      </c>
      <c r="G456" s="21">
        <v>50</v>
      </c>
      <c r="H456" s="21">
        <v>10</v>
      </c>
      <c r="I456" s="21">
        <v>10</v>
      </c>
      <c r="J456" s="21">
        <v>20</v>
      </c>
      <c r="K456" s="21"/>
      <c r="L456" s="21">
        <v>5</v>
      </c>
      <c r="M456" s="21">
        <v>75</v>
      </c>
      <c r="N456" s="21">
        <v>60</v>
      </c>
      <c r="O456" s="21">
        <v>90</v>
      </c>
      <c r="P456" s="21">
        <v>56</v>
      </c>
      <c r="Q456" s="21">
        <v>50</v>
      </c>
      <c r="R456" s="22"/>
      <c r="S456" s="20">
        <f t="shared" si="43"/>
        <v>826</v>
      </c>
    </row>
    <row r="457" spans="2:19" ht="15.75" thickBot="1" x14ac:dyDescent="0.3">
      <c r="B457" s="32" t="s">
        <v>27</v>
      </c>
      <c r="C457" s="20">
        <v>450</v>
      </c>
      <c r="D457" s="21">
        <v>350</v>
      </c>
      <c r="E457" s="21">
        <v>380</v>
      </c>
      <c r="F457" s="21">
        <v>380</v>
      </c>
      <c r="G457" s="21">
        <v>300</v>
      </c>
      <c r="H457" s="21">
        <v>225</v>
      </c>
      <c r="I457" s="21">
        <v>110</v>
      </c>
      <c r="J457" s="21">
        <v>120</v>
      </c>
      <c r="K457" s="21">
        <v>35</v>
      </c>
      <c r="L457" s="21">
        <v>20</v>
      </c>
      <c r="M457" s="21">
        <v>60</v>
      </c>
      <c r="N457" s="21">
        <v>260</v>
      </c>
      <c r="O457" s="21">
        <v>100</v>
      </c>
      <c r="P457" s="21">
        <v>1000</v>
      </c>
      <c r="Q457" s="21">
        <v>350</v>
      </c>
      <c r="R457" s="22"/>
      <c r="S457" s="20">
        <f t="shared" si="43"/>
        <v>3790</v>
      </c>
    </row>
    <row r="458" spans="2:19" ht="15.75" thickBot="1" x14ac:dyDescent="0.3">
      <c r="B458" s="112"/>
      <c r="C458" s="130">
        <f>SUM(C450:C457)</f>
        <v>2400</v>
      </c>
      <c r="D458" s="130">
        <f t="shared" ref="D458:R458" si="44">SUM(D450:D457)</f>
        <v>1940</v>
      </c>
      <c r="E458" s="130">
        <f t="shared" si="44"/>
        <v>675</v>
      </c>
      <c r="F458" s="130">
        <f t="shared" si="44"/>
        <v>795</v>
      </c>
      <c r="G458" s="130">
        <f t="shared" si="44"/>
        <v>497</v>
      </c>
      <c r="H458" s="130">
        <f t="shared" si="44"/>
        <v>715</v>
      </c>
      <c r="I458" s="130">
        <f t="shared" si="44"/>
        <v>365</v>
      </c>
      <c r="J458" s="130">
        <f t="shared" si="44"/>
        <v>530</v>
      </c>
      <c r="K458" s="130">
        <f t="shared" si="44"/>
        <v>500</v>
      </c>
      <c r="L458" s="130">
        <f t="shared" si="44"/>
        <v>205</v>
      </c>
      <c r="M458" s="130">
        <f t="shared" si="44"/>
        <v>480</v>
      </c>
      <c r="N458" s="130">
        <f t="shared" si="44"/>
        <v>902</v>
      </c>
      <c r="O458" s="130">
        <f t="shared" si="44"/>
        <v>1005</v>
      </c>
      <c r="P458" s="130">
        <f t="shared" si="44"/>
        <v>3476</v>
      </c>
      <c r="Q458" s="130">
        <f t="shared" si="44"/>
        <v>1670</v>
      </c>
      <c r="R458" s="130">
        <f t="shared" si="44"/>
        <v>0</v>
      </c>
      <c r="S458" s="128">
        <f>SUM(S450:S457)</f>
        <v>14485</v>
      </c>
    </row>
    <row r="459" spans="2:19" x14ac:dyDescent="0.25"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</row>
    <row r="460" spans="2:19" x14ac:dyDescent="0.25"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</row>
    <row r="461" spans="2:19" ht="18.75" x14ac:dyDescent="0.25">
      <c r="B461" s="31"/>
      <c r="C461" s="31"/>
      <c r="D461" s="77" t="s">
        <v>114</v>
      </c>
      <c r="E461" s="77"/>
      <c r="F461" s="77" t="s">
        <v>1</v>
      </c>
      <c r="G461" s="77"/>
      <c r="H461" s="31"/>
      <c r="I461" s="77" t="s">
        <v>28</v>
      </c>
      <c r="J461" s="77"/>
      <c r="K461" s="77"/>
      <c r="L461" s="77"/>
      <c r="M461" s="77"/>
      <c r="N461" s="31"/>
      <c r="O461" s="31"/>
      <c r="P461" s="31"/>
      <c r="Q461" s="31"/>
      <c r="R461" s="31"/>
      <c r="S461" s="31"/>
    </row>
    <row r="462" spans="2:19" ht="15.75" thickBot="1" x14ac:dyDescent="0.3"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</row>
    <row r="463" spans="2:19" ht="15.75" thickBot="1" x14ac:dyDescent="0.3">
      <c r="B463" s="31"/>
      <c r="C463" s="17" t="s">
        <v>3</v>
      </c>
      <c r="D463" s="18" t="s">
        <v>4</v>
      </c>
      <c r="E463" s="18" t="s">
        <v>5</v>
      </c>
      <c r="F463" s="18" t="s">
        <v>6</v>
      </c>
      <c r="G463" s="18" t="s">
        <v>7</v>
      </c>
      <c r="H463" s="18" t="s">
        <v>8</v>
      </c>
      <c r="I463" s="18" t="s">
        <v>9</v>
      </c>
      <c r="J463" s="18" t="s">
        <v>10</v>
      </c>
      <c r="K463" s="18" t="s">
        <v>11</v>
      </c>
      <c r="L463" s="18" t="s">
        <v>12</v>
      </c>
      <c r="M463" s="18" t="s">
        <v>13</v>
      </c>
      <c r="N463" s="18" t="s">
        <v>14</v>
      </c>
      <c r="O463" s="18" t="s">
        <v>15</v>
      </c>
      <c r="P463" s="18" t="s">
        <v>16</v>
      </c>
      <c r="Q463" s="18" t="s">
        <v>17</v>
      </c>
      <c r="R463" s="18" t="s">
        <v>18</v>
      </c>
      <c r="S463" s="18" t="s">
        <v>19</v>
      </c>
    </row>
    <row r="464" spans="2:19" ht="15.75" thickBot="1" x14ac:dyDescent="0.3">
      <c r="B464" s="115">
        <v>43711</v>
      </c>
      <c r="C464" s="12">
        <v>2200</v>
      </c>
      <c r="D464" s="75">
        <v>1000</v>
      </c>
      <c r="E464" s="75">
        <v>800</v>
      </c>
      <c r="F464" s="75">
        <v>500</v>
      </c>
      <c r="G464" s="75">
        <v>250</v>
      </c>
      <c r="H464" s="75">
        <v>900</v>
      </c>
      <c r="I464" s="75">
        <v>200</v>
      </c>
      <c r="J464" s="75">
        <v>100</v>
      </c>
      <c r="K464" s="75">
        <v>450</v>
      </c>
      <c r="L464" s="75">
        <v>110</v>
      </c>
      <c r="M464" s="75">
        <v>760</v>
      </c>
      <c r="N464" s="75">
        <v>1350</v>
      </c>
      <c r="O464" s="75">
        <v>1100</v>
      </c>
      <c r="P464" s="75">
        <v>3000</v>
      </c>
      <c r="Q464" s="75">
        <v>1000</v>
      </c>
      <c r="R464" s="75"/>
      <c r="S464" s="20">
        <f>SUM(C464:P464)</f>
        <v>12720</v>
      </c>
    </row>
    <row r="465" spans="2:19" ht="15.75" thickBot="1" x14ac:dyDescent="0.3">
      <c r="B465" s="115">
        <v>43718</v>
      </c>
      <c r="C465" s="20">
        <v>1500</v>
      </c>
      <c r="D465" s="21">
        <v>700</v>
      </c>
      <c r="E465" s="21">
        <v>450</v>
      </c>
      <c r="F465" s="21">
        <v>275</v>
      </c>
      <c r="G465" s="21">
        <v>120</v>
      </c>
      <c r="H465" s="21">
        <v>1300</v>
      </c>
      <c r="I465" s="21">
        <v>100</v>
      </c>
      <c r="J465" s="21">
        <v>150</v>
      </c>
      <c r="K465" s="21">
        <v>200</v>
      </c>
      <c r="L465" s="21"/>
      <c r="M465" s="21">
        <v>180</v>
      </c>
      <c r="N465" s="21">
        <v>450</v>
      </c>
      <c r="O465" s="21">
        <v>500</v>
      </c>
      <c r="P465" s="21">
        <v>1000</v>
      </c>
      <c r="Q465" s="21">
        <v>500</v>
      </c>
      <c r="R465" s="22"/>
      <c r="S465" s="20">
        <f t="shared" ref="S465:S467" si="45">SUM(C465:P465)</f>
        <v>6925</v>
      </c>
    </row>
    <row r="466" spans="2:19" ht="15.75" thickBot="1" x14ac:dyDescent="0.3">
      <c r="B466" s="115">
        <v>43725</v>
      </c>
      <c r="C466" s="20">
        <v>2500</v>
      </c>
      <c r="D466" s="21">
        <v>1000</v>
      </c>
      <c r="E466" s="21">
        <v>300</v>
      </c>
      <c r="F466" s="21">
        <v>270</v>
      </c>
      <c r="G466" s="21">
        <v>400</v>
      </c>
      <c r="H466" s="21">
        <v>280</v>
      </c>
      <c r="I466" s="21">
        <v>170</v>
      </c>
      <c r="J466" s="21">
        <v>350</v>
      </c>
      <c r="K466" s="21">
        <v>250</v>
      </c>
      <c r="L466" s="21">
        <v>50</v>
      </c>
      <c r="M466" s="21">
        <v>280</v>
      </c>
      <c r="N466" s="21">
        <v>325</v>
      </c>
      <c r="O466" s="21">
        <v>350</v>
      </c>
      <c r="P466" s="21">
        <v>1500</v>
      </c>
      <c r="Q466" s="21">
        <v>1000</v>
      </c>
      <c r="R466" s="22"/>
      <c r="S466" s="20">
        <f t="shared" si="45"/>
        <v>8025</v>
      </c>
    </row>
    <row r="467" spans="2:19" ht="15.75" thickBot="1" x14ac:dyDescent="0.3">
      <c r="B467" s="115">
        <v>43732</v>
      </c>
      <c r="C467" s="8">
        <v>1800</v>
      </c>
      <c r="D467" s="23">
        <v>250</v>
      </c>
      <c r="E467" s="23">
        <v>300</v>
      </c>
      <c r="F467" s="23">
        <v>300</v>
      </c>
      <c r="G467" s="23">
        <v>450</v>
      </c>
      <c r="H467" s="23">
        <v>300</v>
      </c>
      <c r="I467" s="23">
        <v>250</v>
      </c>
      <c r="J467" s="23">
        <v>170</v>
      </c>
      <c r="K467" s="23">
        <v>310</v>
      </c>
      <c r="L467" s="23">
        <v>0</v>
      </c>
      <c r="M467" s="23">
        <v>340</v>
      </c>
      <c r="N467" s="23">
        <v>600</v>
      </c>
      <c r="O467" s="23">
        <v>700</v>
      </c>
      <c r="P467" s="23">
        <v>1200</v>
      </c>
      <c r="Q467" s="23">
        <v>600</v>
      </c>
      <c r="R467" s="24"/>
      <c r="S467" s="20">
        <f t="shared" si="45"/>
        <v>6970</v>
      </c>
    </row>
    <row r="468" spans="2:19" ht="15.75" thickBot="1" x14ac:dyDescent="0.3">
      <c r="B468" s="31"/>
      <c r="C468" s="130">
        <f>SUM(C464:C467)</f>
        <v>8000</v>
      </c>
      <c r="D468" s="130">
        <f t="shared" ref="D468:Q468" si="46">SUM(D464:D467)</f>
        <v>2950</v>
      </c>
      <c r="E468" s="130">
        <f t="shared" si="46"/>
        <v>1850</v>
      </c>
      <c r="F468" s="130">
        <f t="shared" si="46"/>
        <v>1345</v>
      </c>
      <c r="G468" s="130">
        <f t="shared" si="46"/>
        <v>1220</v>
      </c>
      <c r="H468" s="130">
        <f t="shared" si="46"/>
        <v>2780</v>
      </c>
      <c r="I468" s="130">
        <f t="shared" si="46"/>
        <v>720</v>
      </c>
      <c r="J468" s="130">
        <f t="shared" si="46"/>
        <v>770</v>
      </c>
      <c r="K468" s="130">
        <f t="shared" si="46"/>
        <v>1210</v>
      </c>
      <c r="L468" s="130">
        <f t="shared" si="46"/>
        <v>160</v>
      </c>
      <c r="M468" s="130">
        <f t="shared" si="46"/>
        <v>1560</v>
      </c>
      <c r="N468" s="130">
        <f t="shared" si="46"/>
        <v>2725</v>
      </c>
      <c r="O468" s="130">
        <f t="shared" si="46"/>
        <v>2650</v>
      </c>
      <c r="P468" s="130">
        <f t="shared" si="46"/>
        <v>6700</v>
      </c>
      <c r="Q468" s="130">
        <f t="shared" si="46"/>
        <v>3100</v>
      </c>
      <c r="R468" s="32"/>
      <c r="S468" s="128">
        <f>SUM(S464:S467)</f>
        <v>34640</v>
      </c>
    </row>
    <row r="469" spans="2:19" x14ac:dyDescent="0.25">
      <c r="B469" s="112"/>
      <c r="C469" s="112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</row>
    <row r="470" spans="2:19" x14ac:dyDescent="0.25">
      <c r="B470" s="112"/>
      <c r="C470" s="112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</row>
    <row r="471" spans="2:19" x14ac:dyDescent="0.25"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</row>
    <row r="472" spans="2:19" x14ac:dyDescent="0.25"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</row>
    <row r="473" spans="2:19" ht="18.75" x14ac:dyDescent="0.25">
      <c r="B473" s="31"/>
      <c r="C473" s="31"/>
      <c r="D473" s="77" t="s">
        <v>114</v>
      </c>
      <c r="E473" s="77" t="s">
        <v>36</v>
      </c>
      <c r="F473" s="77" t="s">
        <v>1</v>
      </c>
      <c r="G473" s="77"/>
      <c r="H473" s="31"/>
      <c r="I473" s="77" t="s">
        <v>28</v>
      </c>
      <c r="J473" s="77"/>
      <c r="K473" s="77"/>
      <c r="L473" s="77"/>
      <c r="M473" s="77"/>
      <c r="N473" s="31"/>
      <c r="O473" s="31"/>
      <c r="P473" s="79">
        <v>2019</v>
      </c>
      <c r="Q473" s="31"/>
      <c r="R473" s="31"/>
      <c r="S473" s="31"/>
    </row>
    <row r="474" spans="2:19" ht="15.75" thickBot="1" x14ac:dyDescent="0.3"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</row>
    <row r="475" spans="2:19" ht="15.75" thickBot="1" x14ac:dyDescent="0.3">
      <c r="B475" s="31"/>
      <c r="C475" s="17" t="s">
        <v>3</v>
      </c>
      <c r="D475" s="18" t="s">
        <v>4</v>
      </c>
      <c r="E475" s="18" t="s">
        <v>5</v>
      </c>
      <c r="F475" s="18" t="s">
        <v>6</v>
      </c>
      <c r="G475" s="18" t="s">
        <v>7</v>
      </c>
      <c r="H475" s="18" t="s">
        <v>8</v>
      </c>
      <c r="I475" s="18" t="s">
        <v>9</v>
      </c>
      <c r="J475" s="18" t="s">
        <v>10</v>
      </c>
      <c r="K475" s="18" t="s">
        <v>11</v>
      </c>
      <c r="L475" s="18" t="s">
        <v>12</v>
      </c>
      <c r="M475" s="18" t="s">
        <v>13</v>
      </c>
      <c r="N475" s="18" t="s">
        <v>14</v>
      </c>
      <c r="O475" s="18" t="s">
        <v>15</v>
      </c>
      <c r="P475" s="18" t="s">
        <v>16</v>
      </c>
      <c r="Q475" s="18" t="s">
        <v>17</v>
      </c>
      <c r="R475" s="18" t="s">
        <v>18</v>
      </c>
      <c r="S475" s="18" t="s">
        <v>19</v>
      </c>
    </row>
    <row r="476" spans="2:19" ht="15.75" thickBot="1" x14ac:dyDescent="0.3">
      <c r="B476" s="115">
        <v>43714</v>
      </c>
      <c r="C476" s="12">
        <v>1500</v>
      </c>
      <c r="D476" s="75">
        <v>300</v>
      </c>
      <c r="E476" s="75">
        <v>325</v>
      </c>
      <c r="F476" s="75">
        <v>350</v>
      </c>
      <c r="G476" s="75">
        <v>60</v>
      </c>
      <c r="H476" s="75">
        <v>300</v>
      </c>
      <c r="I476" s="75">
        <v>80</v>
      </c>
      <c r="J476" s="75"/>
      <c r="K476" s="75">
        <v>170</v>
      </c>
      <c r="L476" s="75"/>
      <c r="M476" s="75">
        <v>190</v>
      </c>
      <c r="N476" s="75">
        <v>250</v>
      </c>
      <c r="O476" s="75">
        <v>410</v>
      </c>
      <c r="P476" s="75">
        <v>1300</v>
      </c>
      <c r="Q476" s="75">
        <v>450</v>
      </c>
      <c r="R476" s="75"/>
      <c r="S476" s="20">
        <f>SUM(C476:P476)</f>
        <v>5235</v>
      </c>
    </row>
    <row r="477" spans="2:19" ht="15.75" thickBot="1" x14ac:dyDescent="0.3">
      <c r="B477" s="115">
        <v>43728</v>
      </c>
      <c r="C477" s="20">
        <v>1800</v>
      </c>
      <c r="D477" s="21">
        <v>550</v>
      </c>
      <c r="E477" s="21">
        <v>280</v>
      </c>
      <c r="F477" s="21">
        <v>260</v>
      </c>
      <c r="G477" s="21">
        <v>100</v>
      </c>
      <c r="H477" s="21">
        <v>400</v>
      </c>
      <c r="I477" s="21">
        <v>50</v>
      </c>
      <c r="J477" s="21">
        <v>225</v>
      </c>
      <c r="K477" s="21">
        <v>300</v>
      </c>
      <c r="L477" s="21"/>
      <c r="M477" s="21">
        <v>250</v>
      </c>
      <c r="N477" s="21">
        <v>310</v>
      </c>
      <c r="O477" s="21">
        <v>500</v>
      </c>
      <c r="P477" s="21">
        <v>1600</v>
      </c>
      <c r="Q477" s="21">
        <v>600</v>
      </c>
      <c r="R477" s="22"/>
      <c r="S477" s="20">
        <f>SUM(C477:P477)</f>
        <v>6625</v>
      </c>
    </row>
    <row r="478" spans="2:19" ht="15.75" thickBot="1" x14ac:dyDescent="0.3">
      <c r="B478" s="31"/>
      <c r="C478" s="130">
        <f>SUM(C476:C477)</f>
        <v>3300</v>
      </c>
      <c r="D478" s="130">
        <f t="shared" ref="D478:S478" si="47">SUM(D476:D477)</f>
        <v>850</v>
      </c>
      <c r="E478" s="130">
        <f t="shared" si="47"/>
        <v>605</v>
      </c>
      <c r="F478" s="130">
        <f t="shared" si="47"/>
        <v>610</v>
      </c>
      <c r="G478" s="130">
        <f t="shared" si="47"/>
        <v>160</v>
      </c>
      <c r="H478" s="130">
        <f t="shared" si="47"/>
        <v>700</v>
      </c>
      <c r="I478" s="130">
        <f t="shared" si="47"/>
        <v>130</v>
      </c>
      <c r="J478" s="130">
        <f t="shared" si="47"/>
        <v>225</v>
      </c>
      <c r="K478" s="130">
        <f t="shared" si="47"/>
        <v>470</v>
      </c>
      <c r="L478" s="130">
        <f t="shared" si="47"/>
        <v>0</v>
      </c>
      <c r="M478" s="130">
        <f t="shared" si="47"/>
        <v>440</v>
      </c>
      <c r="N478" s="130">
        <f t="shared" si="47"/>
        <v>560</v>
      </c>
      <c r="O478" s="130">
        <f t="shared" si="47"/>
        <v>910</v>
      </c>
      <c r="P478" s="130">
        <f t="shared" si="47"/>
        <v>2900</v>
      </c>
      <c r="Q478" s="130">
        <f t="shared" si="47"/>
        <v>1050</v>
      </c>
      <c r="R478" s="130">
        <f t="shared" si="47"/>
        <v>0</v>
      </c>
      <c r="S478" s="130">
        <f t="shared" si="47"/>
        <v>11860</v>
      </c>
    </row>
    <row r="479" spans="2:19" x14ac:dyDescent="0.25"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</row>
    <row r="480" spans="2:19" ht="18.75" x14ac:dyDescent="0.25">
      <c r="B480" s="31"/>
      <c r="C480" s="153" t="s">
        <v>115</v>
      </c>
      <c r="D480" s="77"/>
      <c r="E480" s="77"/>
      <c r="F480" s="77"/>
      <c r="G480" s="77"/>
      <c r="H480" s="31"/>
      <c r="I480" s="77" t="s">
        <v>28</v>
      </c>
      <c r="J480" s="77"/>
      <c r="K480" s="77"/>
      <c r="L480" s="77"/>
      <c r="M480" s="77"/>
      <c r="N480" s="31"/>
      <c r="O480" s="80">
        <v>2019</v>
      </c>
      <c r="P480" s="31"/>
      <c r="Q480" s="31"/>
      <c r="R480" s="31"/>
      <c r="S480" s="31"/>
    </row>
    <row r="481" spans="2:19" ht="15.75" thickBot="1" x14ac:dyDescent="0.3"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</row>
    <row r="482" spans="2:19" ht="15.75" thickBot="1" x14ac:dyDescent="0.3">
      <c r="B482" s="31"/>
      <c r="C482" s="17" t="s">
        <v>3</v>
      </c>
      <c r="D482" s="18" t="s">
        <v>4</v>
      </c>
      <c r="E482" s="18" t="s">
        <v>5</v>
      </c>
      <c r="F482" s="18" t="s">
        <v>6</v>
      </c>
      <c r="G482" s="18" t="s">
        <v>7</v>
      </c>
      <c r="H482" s="18" t="s">
        <v>8</v>
      </c>
      <c r="I482" s="18" t="s">
        <v>9</v>
      </c>
      <c r="J482" s="18" t="s">
        <v>10</v>
      </c>
      <c r="K482" s="18" t="s">
        <v>11</v>
      </c>
      <c r="L482" s="18" t="s">
        <v>12</v>
      </c>
      <c r="M482" s="18" t="s">
        <v>13</v>
      </c>
      <c r="N482" s="18" t="s">
        <v>14</v>
      </c>
      <c r="O482" s="18" t="s">
        <v>15</v>
      </c>
      <c r="P482" s="18" t="s">
        <v>16</v>
      </c>
      <c r="Q482" s="18" t="s">
        <v>17</v>
      </c>
      <c r="R482" s="18" t="s">
        <v>18</v>
      </c>
      <c r="S482" s="18" t="s">
        <v>19</v>
      </c>
    </row>
    <row r="483" spans="2:19" ht="15.75" thickBot="1" x14ac:dyDescent="0.3">
      <c r="B483" s="115">
        <v>43714</v>
      </c>
      <c r="C483" s="12">
        <v>1000</v>
      </c>
      <c r="D483" s="75">
        <v>250</v>
      </c>
      <c r="E483" s="75">
        <v>50</v>
      </c>
      <c r="F483" s="75">
        <v>60</v>
      </c>
      <c r="G483" s="75"/>
      <c r="H483" s="75">
        <v>100</v>
      </c>
      <c r="I483" s="75">
        <v>30</v>
      </c>
      <c r="J483" s="75">
        <v>150</v>
      </c>
      <c r="K483" s="75">
        <v>90</v>
      </c>
      <c r="L483" s="75"/>
      <c r="M483" s="75">
        <v>100</v>
      </c>
      <c r="N483" s="75">
        <v>150</v>
      </c>
      <c r="O483" s="75">
        <v>225</v>
      </c>
      <c r="P483" s="75">
        <v>250</v>
      </c>
      <c r="Q483" s="75">
        <v>200</v>
      </c>
      <c r="R483" s="75"/>
      <c r="S483" s="20">
        <f>SUM(C483:P483)</f>
        <v>2455</v>
      </c>
    </row>
    <row r="484" spans="2:19" ht="15.75" thickBot="1" x14ac:dyDescent="0.3">
      <c r="B484" s="115">
        <v>43728</v>
      </c>
      <c r="C484" s="20">
        <v>1100</v>
      </c>
      <c r="D484" s="21">
        <v>100</v>
      </c>
      <c r="E484" s="21">
        <v>20</v>
      </c>
      <c r="F484" s="21">
        <v>50</v>
      </c>
      <c r="G484" s="21"/>
      <c r="H484" s="21">
        <v>120</v>
      </c>
      <c r="I484" s="21">
        <v>35</v>
      </c>
      <c r="J484" s="21">
        <v>100</v>
      </c>
      <c r="K484" s="21">
        <v>100</v>
      </c>
      <c r="L484" s="21"/>
      <c r="M484" s="21">
        <v>130</v>
      </c>
      <c r="N484" s="21">
        <v>150</v>
      </c>
      <c r="O484" s="21">
        <v>260</v>
      </c>
      <c r="P484" s="21">
        <v>180</v>
      </c>
      <c r="Q484" s="21">
        <v>250</v>
      </c>
      <c r="R484" s="22"/>
      <c r="S484" s="20">
        <f>SUM(C484:P484)</f>
        <v>2345</v>
      </c>
    </row>
    <row r="485" spans="2:19" ht="15.75" thickBot="1" x14ac:dyDescent="0.3">
      <c r="B485" s="31"/>
      <c r="C485" s="130">
        <f>SUM(C483:C484)</f>
        <v>2100</v>
      </c>
      <c r="D485" s="130">
        <f t="shared" ref="D485:S485" si="48">SUM(D483:D484)</f>
        <v>350</v>
      </c>
      <c r="E485" s="130">
        <f t="shared" si="48"/>
        <v>70</v>
      </c>
      <c r="F485" s="130">
        <f t="shared" si="48"/>
        <v>110</v>
      </c>
      <c r="G485" s="130">
        <f t="shared" si="48"/>
        <v>0</v>
      </c>
      <c r="H485" s="130">
        <f t="shared" si="48"/>
        <v>220</v>
      </c>
      <c r="I485" s="130">
        <f t="shared" si="48"/>
        <v>65</v>
      </c>
      <c r="J485" s="130">
        <f t="shared" si="48"/>
        <v>250</v>
      </c>
      <c r="K485" s="130">
        <f t="shared" si="48"/>
        <v>190</v>
      </c>
      <c r="L485" s="130">
        <f t="shared" si="48"/>
        <v>0</v>
      </c>
      <c r="M485" s="130">
        <f t="shared" si="48"/>
        <v>230</v>
      </c>
      <c r="N485" s="130">
        <f t="shared" si="48"/>
        <v>300</v>
      </c>
      <c r="O485" s="130">
        <f t="shared" si="48"/>
        <v>485</v>
      </c>
      <c r="P485" s="130">
        <f t="shared" si="48"/>
        <v>430</v>
      </c>
      <c r="Q485" s="130">
        <f t="shared" si="48"/>
        <v>450</v>
      </c>
      <c r="R485" s="130">
        <f t="shared" si="48"/>
        <v>0</v>
      </c>
      <c r="S485" s="130">
        <f t="shared" si="48"/>
        <v>4800</v>
      </c>
    </row>
    <row r="486" spans="2:19" x14ac:dyDescent="0.25"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</row>
    <row r="487" spans="2:19" x14ac:dyDescent="0.25"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</row>
    <row r="488" spans="2:19" x14ac:dyDescent="0.25"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</row>
    <row r="489" spans="2:19" ht="18.75" x14ac:dyDescent="0.25">
      <c r="B489" s="31"/>
      <c r="C489" s="153" t="s">
        <v>116</v>
      </c>
      <c r="D489" s="77"/>
      <c r="E489" s="77"/>
      <c r="F489" s="77"/>
      <c r="G489" s="77"/>
      <c r="H489" s="31"/>
      <c r="I489" s="77" t="s">
        <v>28</v>
      </c>
      <c r="J489" s="77"/>
      <c r="K489" s="77"/>
      <c r="L489" s="77"/>
      <c r="M489" s="77"/>
      <c r="N489" s="31"/>
      <c r="O489" s="80">
        <v>2019</v>
      </c>
      <c r="P489" s="31"/>
      <c r="Q489" s="31"/>
      <c r="R489" s="31"/>
      <c r="S489" s="31"/>
    </row>
    <row r="490" spans="2:19" ht="15.75" thickBot="1" x14ac:dyDescent="0.3"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</row>
    <row r="491" spans="2:19" ht="15.75" thickBot="1" x14ac:dyDescent="0.3">
      <c r="B491" s="31"/>
      <c r="C491" s="17" t="s">
        <v>3</v>
      </c>
      <c r="D491" s="18" t="s">
        <v>4</v>
      </c>
      <c r="E491" s="18" t="s">
        <v>5</v>
      </c>
      <c r="F491" s="18" t="s">
        <v>6</v>
      </c>
      <c r="G491" s="18" t="s">
        <v>7</v>
      </c>
      <c r="H491" s="18" t="s">
        <v>8</v>
      </c>
      <c r="I491" s="18" t="s">
        <v>9</v>
      </c>
      <c r="J491" s="18" t="s">
        <v>10</v>
      </c>
      <c r="K491" s="18" t="s">
        <v>11</v>
      </c>
      <c r="L491" s="18" t="s">
        <v>12</v>
      </c>
      <c r="M491" s="18" t="s">
        <v>13</v>
      </c>
      <c r="N491" s="18" t="s">
        <v>14</v>
      </c>
      <c r="O491" s="18" t="s">
        <v>15</v>
      </c>
      <c r="P491" s="18" t="s">
        <v>16</v>
      </c>
      <c r="Q491" s="18" t="s">
        <v>17</v>
      </c>
      <c r="R491" s="18" t="s">
        <v>18</v>
      </c>
      <c r="S491" s="18" t="s">
        <v>19</v>
      </c>
    </row>
    <row r="492" spans="2:19" ht="15.75" thickBot="1" x14ac:dyDescent="0.3">
      <c r="B492" s="115">
        <v>43710</v>
      </c>
      <c r="C492" s="12">
        <v>250</v>
      </c>
      <c r="D492" s="75">
        <v>225</v>
      </c>
      <c r="E492" s="75">
        <v>100</v>
      </c>
      <c r="F492" s="75">
        <v>90</v>
      </c>
      <c r="G492" s="75">
        <v>30</v>
      </c>
      <c r="H492" s="75">
        <v>150</v>
      </c>
      <c r="I492" s="75">
        <v>50</v>
      </c>
      <c r="J492" s="75">
        <v>125</v>
      </c>
      <c r="K492" s="75">
        <v>150</v>
      </c>
      <c r="L492" s="75"/>
      <c r="M492" s="75">
        <v>120</v>
      </c>
      <c r="N492" s="75">
        <v>150</v>
      </c>
      <c r="O492" s="75">
        <v>250</v>
      </c>
      <c r="P492" s="75">
        <v>150</v>
      </c>
      <c r="Q492" s="75">
        <v>150</v>
      </c>
      <c r="R492" s="75"/>
      <c r="S492" s="20">
        <f>SUM(C492:P492)</f>
        <v>1840</v>
      </c>
    </row>
    <row r="493" spans="2:19" ht="15.75" thickBot="1" x14ac:dyDescent="0.3">
      <c r="B493" s="115">
        <v>43724</v>
      </c>
      <c r="C493" s="8">
        <v>300</v>
      </c>
      <c r="D493" s="23">
        <v>270</v>
      </c>
      <c r="E493" s="23">
        <v>55</v>
      </c>
      <c r="F493" s="23">
        <v>65</v>
      </c>
      <c r="G493" s="23">
        <v>25</v>
      </c>
      <c r="H493" s="23">
        <v>225</v>
      </c>
      <c r="I493" s="23">
        <v>60</v>
      </c>
      <c r="J493" s="23">
        <v>100</v>
      </c>
      <c r="K493" s="23">
        <v>125</v>
      </c>
      <c r="L493" s="24"/>
      <c r="M493" s="23">
        <v>60</v>
      </c>
      <c r="N493" s="23">
        <v>85</v>
      </c>
      <c r="O493" s="23">
        <v>200</v>
      </c>
      <c r="P493" s="23">
        <v>200</v>
      </c>
      <c r="Q493" s="23">
        <v>200</v>
      </c>
      <c r="R493" s="24"/>
      <c r="S493" s="20">
        <f t="shared" ref="S493:S494" si="49">SUM(C493:P493)</f>
        <v>1770</v>
      </c>
    </row>
    <row r="494" spans="2:19" ht="15.75" thickBot="1" x14ac:dyDescent="0.3">
      <c r="B494" s="115">
        <v>43738</v>
      </c>
      <c r="C494" s="81">
        <v>278</v>
      </c>
      <c r="D494" s="82">
        <v>223</v>
      </c>
      <c r="E494" s="82">
        <v>78</v>
      </c>
      <c r="F494" s="82">
        <v>60</v>
      </c>
      <c r="G494" s="82">
        <v>20</v>
      </c>
      <c r="H494" s="82">
        <v>345</v>
      </c>
      <c r="I494" s="82">
        <v>55</v>
      </c>
      <c r="J494" s="82">
        <v>220</v>
      </c>
      <c r="K494" s="82">
        <v>225</v>
      </c>
      <c r="L494" s="83"/>
      <c r="M494" s="82">
        <v>70</v>
      </c>
      <c r="N494" s="82">
        <v>155</v>
      </c>
      <c r="O494" s="82">
        <v>270</v>
      </c>
      <c r="P494" s="82">
        <v>225</v>
      </c>
      <c r="Q494" s="82">
        <v>250</v>
      </c>
      <c r="R494" s="83"/>
      <c r="S494" s="20">
        <f t="shared" si="49"/>
        <v>2224</v>
      </c>
    </row>
    <row r="495" spans="2:19" ht="15.75" thickBot="1" x14ac:dyDescent="0.3">
      <c r="B495" s="31"/>
      <c r="C495" s="130">
        <f>SUM(C492:C494)</f>
        <v>828</v>
      </c>
      <c r="D495" s="130">
        <f t="shared" ref="D495:S495" si="50">SUM(D492:D494)</f>
        <v>718</v>
      </c>
      <c r="E495" s="130">
        <f t="shared" si="50"/>
        <v>233</v>
      </c>
      <c r="F495" s="130">
        <f t="shared" si="50"/>
        <v>215</v>
      </c>
      <c r="G495" s="130">
        <f t="shared" si="50"/>
        <v>75</v>
      </c>
      <c r="H495" s="130">
        <f t="shared" si="50"/>
        <v>720</v>
      </c>
      <c r="I495" s="130">
        <f t="shared" si="50"/>
        <v>165</v>
      </c>
      <c r="J495" s="130">
        <f t="shared" si="50"/>
        <v>445</v>
      </c>
      <c r="K495" s="130">
        <f t="shared" si="50"/>
        <v>500</v>
      </c>
      <c r="L495" s="130">
        <f t="shared" si="50"/>
        <v>0</v>
      </c>
      <c r="M495" s="130">
        <f t="shared" si="50"/>
        <v>250</v>
      </c>
      <c r="N495" s="130">
        <f t="shared" si="50"/>
        <v>390</v>
      </c>
      <c r="O495" s="130">
        <f t="shared" si="50"/>
        <v>720</v>
      </c>
      <c r="P495" s="130">
        <f t="shared" si="50"/>
        <v>575</v>
      </c>
      <c r="Q495" s="130">
        <f t="shared" si="50"/>
        <v>600</v>
      </c>
      <c r="R495" s="130">
        <f t="shared" si="50"/>
        <v>0</v>
      </c>
      <c r="S495" s="130">
        <f t="shared" si="50"/>
        <v>5834</v>
      </c>
    </row>
    <row r="496" spans="2:19" x14ac:dyDescent="0.25">
      <c r="B496" s="31"/>
    </row>
    <row r="497" spans="2:19" ht="15.75" thickBot="1" x14ac:dyDescent="0.3">
      <c r="B497" s="31"/>
      <c r="C497" s="78"/>
      <c r="D497" s="78"/>
      <c r="E497" s="78"/>
      <c r="F497" s="78"/>
      <c r="G497" s="78"/>
      <c r="H497" s="78"/>
      <c r="I497" s="78"/>
      <c r="J497" s="78"/>
      <c r="K497" s="78"/>
      <c r="L497" s="31"/>
      <c r="M497" s="78"/>
      <c r="N497" s="78"/>
      <c r="O497" s="78"/>
      <c r="P497" s="78"/>
      <c r="Q497" s="78"/>
      <c r="R497" s="31"/>
      <c r="S497" s="78"/>
    </row>
    <row r="498" spans="2:19" ht="15.75" thickBot="1" x14ac:dyDescent="0.3">
      <c r="C498" s="154" t="s">
        <v>19</v>
      </c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</row>
    <row r="500" spans="2:19" ht="15.75" thickBot="1" x14ac:dyDescent="0.3"/>
    <row r="501" spans="2:19" ht="15.75" thickBot="1" x14ac:dyDescent="0.3">
      <c r="C501" s="87"/>
      <c r="D501" s="88"/>
      <c r="E501" s="88"/>
      <c r="F501" s="88"/>
      <c r="G501" s="88"/>
      <c r="H501" s="88"/>
      <c r="I501" s="88"/>
      <c r="J501" s="88"/>
      <c r="K501" s="88"/>
      <c r="L501" s="88"/>
      <c r="M501" s="197" t="s">
        <v>77</v>
      </c>
      <c r="N501" s="197"/>
      <c r="O501" s="109">
        <f>SUM(Q495,Q485,Q478,Q468,Q458)</f>
        <v>6870</v>
      </c>
      <c r="P501" s="88"/>
      <c r="Q501" s="88"/>
      <c r="R501" s="84" t="s">
        <v>50</v>
      </c>
      <c r="S501" s="85">
        <f>SUM(S495,S485,S478,S468,S458)</f>
        <v>71619</v>
      </c>
    </row>
    <row r="503" spans="2:19" x14ac:dyDescent="0.25">
      <c r="B503" s="50"/>
      <c r="C503" s="50"/>
      <c r="D503" s="50" t="s">
        <v>117</v>
      </c>
      <c r="E503" s="50"/>
      <c r="F503" s="50"/>
      <c r="G503" s="50"/>
      <c r="H503" s="50" t="str">
        <f>D503</f>
        <v>OCTUBRE</v>
      </c>
      <c r="I503" s="50"/>
      <c r="J503" s="50"/>
      <c r="K503" s="50"/>
      <c r="L503" s="50" t="str">
        <f>H503</f>
        <v>OCTUBRE</v>
      </c>
      <c r="M503" s="50"/>
      <c r="N503" s="50"/>
      <c r="O503" s="50"/>
      <c r="P503" s="50"/>
      <c r="Q503" s="50"/>
      <c r="R503" s="50"/>
      <c r="S503" s="50"/>
    </row>
    <row r="505" spans="2:19" ht="18.75" x14ac:dyDescent="0.25">
      <c r="C505" s="123"/>
      <c r="D505" s="122" t="s">
        <v>118</v>
      </c>
      <c r="E505" s="122"/>
      <c r="F505" s="122"/>
      <c r="G505" s="122"/>
      <c r="H505" s="122"/>
      <c r="I505" s="122"/>
      <c r="J505" s="122"/>
      <c r="K505" s="122"/>
      <c r="L505" s="123"/>
      <c r="M505" s="160" t="s">
        <v>2</v>
      </c>
      <c r="N505" s="160"/>
      <c r="O505" s="31"/>
      <c r="P505" s="31"/>
      <c r="Q505" s="31"/>
      <c r="R505" s="31"/>
      <c r="S505" s="31"/>
    </row>
    <row r="506" spans="2:19" ht="15.75" thickBot="1" x14ac:dyDescent="0.3"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</row>
    <row r="507" spans="2:19" ht="15.75" thickBot="1" x14ac:dyDescent="0.3">
      <c r="C507" s="5" t="s">
        <v>3</v>
      </c>
      <c r="D507" s="6" t="s">
        <v>4</v>
      </c>
      <c r="E507" s="6" t="s">
        <v>5</v>
      </c>
      <c r="F507" s="6" t="s">
        <v>6</v>
      </c>
      <c r="G507" s="6" t="s">
        <v>7</v>
      </c>
      <c r="H507" s="6" t="s">
        <v>8</v>
      </c>
      <c r="I507" s="6" t="s">
        <v>9</v>
      </c>
      <c r="J507" s="6" t="s">
        <v>10</v>
      </c>
      <c r="K507" s="6" t="s">
        <v>11</v>
      </c>
      <c r="L507" s="6" t="s">
        <v>12</v>
      </c>
      <c r="M507" s="6" t="s">
        <v>13</v>
      </c>
      <c r="N507" s="6" t="s">
        <v>14</v>
      </c>
      <c r="O507" s="6" t="s">
        <v>15</v>
      </c>
      <c r="P507" s="6" t="s">
        <v>16</v>
      </c>
      <c r="Q507" s="6" t="s">
        <v>17</v>
      </c>
      <c r="R507" s="6" t="s">
        <v>18</v>
      </c>
      <c r="S507" s="6" t="s">
        <v>19</v>
      </c>
    </row>
    <row r="508" spans="2:19" ht="15.75" thickBot="1" x14ac:dyDescent="0.3">
      <c r="C508" s="8">
        <v>250</v>
      </c>
      <c r="D508" s="23">
        <v>700</v>
      </c>
      <c r="E508" s="23">
        <v>40</v>
      </c>
      <c r="F508" s="23">
        <v>225</v>
      </c>
      <c r="G508" s="23">
        <v>30</v>
      </c>
      <c r="H508" s="23">
        <v>100</v>
      </c>
      <c r="I508" s="23">
        <v>50</v>
      </c>
      <c r="J508" s="23">
        <v>100</v>
      </c>
      <c r="K508" s="23">
        <v>80</v>
      </c>
      <c r="L508" s="23">
        <v>50</v>
      </c>
      <c r="M508" s="23">
        <v>100</v>
      </c>
      <c r="N508" s="23">
        <v>80</v>
      </c>
      <c r="O508" s="23">
        <v>225</v>
      </c>
      <c r="P508" s="23">
        <v>1200</v>
      </c>
      <c r="Q508" s="23">
        <v>300</v>
      </c>
      <c r="R508" s="24"/>
      <c r="S508" s="20">
        <f>SUM(C508:P508)</f>
        <v>3230</v>
      </c>
    </row>
    <row r="509" spans="2:19" ht="15.75" thickBot="1" x14ac:dyDescent="0.3">
      <c r="C509" s="12">
        <v>180</v>
      </c>
      <c r="D509" s="75">
        <v>200</v>
      </c>
      <c r="E509" s="75">
        <v>180</v>
      </c>
      <c r="F509" s="75">
        <v>160</v>
      </c>
      <c r="G509" s="75">
        <v>10</v>
      </c>
      <c r="H509" s="75">
        <v>210</v>
      </c>
      <c r="I509" s="75">
        <v>110</v>
      </c>
      <c r="J509" s="75">
        <v>90</v>
      </c>
      <c r="K509" s="75">
        <v>120</v>
      </c>
      <c r="L509" s="75">
        <v>60</v>
      </c>
      <c r="M509" s="75">
        <v>70</v>
      </c>
      <c r="N509" s="75">
        <v>120</v>
      </c>
      <c r="O509" s="75">
        <v>150</v>
      </c>
      <c r="P509" s="75">
        <v>350</v>
      </c>
      <c r="Q509" s="75">
        <v>200</v>
      </c>
      <c r="R509" s="76"/>
      <c r="S509" s="20">
        <f t="shared" ref="S509:S515" si="51">SUM(C509:P509)</f>
        <v>2010</v>
      </c>
    </row>
    <row r="510" spans="2:19" ht="15.75" thickBot="1" x14ac:dyDescent="0.3">
      <c r="C510" s="8">
        <v>160</v>
      </c>
      <c r="D510" s="23">
        <v>150</v>
      </c>
      <c r="E510" s="23">
        <v>60</v>
      </c>
      <c r="F510" s="23">
        <v>90</v>
      </c>
      <c r="G510" s="23">
        <v>25</v>
      </c>
      <c r="H510" s="23">
        <v>25</v>
      </c>
      <c r="I510" s="23">
        <v>20</v>
      </c>
      <c r="J510" s="23">
        <v>50</v>
      </c>
      <c r="K510" s="23">
        <v>150</v>
      </c>
      <c r="L510" s="23">
        <v>40</v>
      </c>
      <c r="M510" s="23">
        <v>100</v>
      </c>
      <c r="N510" s="23">
        <v>90</v>
      </c>
      <c r="O510" s="23">
        <v>100</v>
      </c>
      <c r="P510" s="23">
        <v>200</v>
      </c>
      <c r="Q510" s="23">
        <v>150</v>
      </c>
      <c r="R510" s="24"/>
      <c r="S510" s="20">
        <f t="shared" si="51"/>
        <v>1260</v>
      </c>
    </row>
    <row r="511" spans="2:19" ht="15.75" thickBot="1" x14ac:dyDescent="0.3">
      <c r="C511" s="12">
        <v>250</v>
      </c>
      <c r="D511" s="75">
        <v>100</v>
      </c>
      <c r="E511" s="75">
        <v>40</v>
      </c>
      <c r="F511" s="75">
        <v>50</v>
      </c>
      <c r="G511" s="75">
        <v>15</v>
      </c>
      <c r="H511" s="75">
        <v>50</v>
      </c>
      <c r="I511" s="75">
        <v>25</v>
      </c>
      <c r="J511" s="75">
        <v>35</v>
      </c>
      <c r="K511" s="75">
        <v>50</v>
      </c>
      <c r="L511" s="75">
        <v>35</v>
      </c>
      <c r="M511" s="75">
        <v>32</v>
      </c>
      <c r="N511" s="75">
        <v>97</v>
      </c>
      <c r="O511" s="75">
        <v>89</v>
      </c>
      <c r="P511" s="75">
        <v>250</v>
      </c>
      <c r="Q511" s="75">
        <v>225</v>
      </c>
      <c r="R511" s="76"/>
      <c r="S511" s="20">
        <f t="shared" si="51"/>
        <v>1118</v>
      </c>
    </row>
    <row r="512" spans="2:19" ht="15.75" thickBot="1" x14ac:dyDescent="0.3">
      <c r="C512" s="8">
        <v>225</v>
      </c>
      <c r="D512" s="23">
        <v>80</v>
      </c>
      <c r="E512" s="23">
        <v>35</v>
      </c>
      <c r="F512" s="23">
        <v>25</v>
      </c>
      <c r="G512" s="23">
        <v>35</v>
      </c>
      <c r="H512" s="23">
        <v>32</v>
      </c>
      <c r="I512" s="23">
        <v>16</v>
      </c>
      <c r="J512" s="23">
        <v>50</v>
      </c>
      <c r="K512" s="23">
        <v>30</v>
      </c>
      <c r="L512" s="23">
        <v>20</v>
      </c>
      <c r="M512" s="23">
        <v>15</v>
      </c>
      <c r="N512" s="23">
        <v>70</v>
      </c>
      <c r="O512" s="23">
        <v>55</v>
      </c>
      <c r="P512" s="23">
        <v>120</v>
      </c>
      <c r="Q512" s="23">
        <v>100</v>
      </c>
      <c r="R512" s="24"/>
      <c r="S512" s="20">
        <f t="shared" si="51"/>
        <v>808</v>
      </c>
    </row>
    <row r="513" spans="3:21" ht="15.75" thickBot="1" x14ac:dyDescent="0.3">
      <c r="C513" s="12">
        <v>325</v>
      </c>
      <c r="D513" s="75">
        <v>120</v>
      </c>
      <c r="E513" s="75">
        <v>25</v>
      </c>
      <c r="F513" s="75">
        <v>50</v>
      </c>
      <c r="G513" s="75">
        <v>15</v>
      </c>
      <c r="H513" s="75">
        <v>45</v>
      </c>
      <c r="I513" s="75">
        <v>28</v>
      </c>
      <c r="J513" s="75"/>
      <c r="K513" s="75">
        <v>25</v>
      </c>
      <c r="L513" s="75">
        <v>10</v>
      </c>
      <c r="M513" s="75">
        <v>20</v>
      </c>
      <c r="N513" s="75">
        <v>100</v>
      </c>
      <c r="O513" s="75">
        <v>120</v>
      </c>
      <c r="P513" s="75">
        <v>500</v>
      </c>
      <c r="Q513" s="75">
        <v>250</v>
      </c>
      <c r="R513" s="76"/>
      <c r="S513" s="20">
        <f t="shared" si="51"/>
        <v>1383</v>
      </c>
    </row>
    <row r="514" spans="3:21" ht="15.75" thickBot="1" x14ac:dyDescent="0.3">
      <c r="C514" s="20">
        <v>280</v>
      </c>
      <c r="D514" s="21">
        <v>80</v>
      </c>
      <c r="E514" s="21">
        <v>10</v>
      </c>
      <c r="F514" s="21">
        <v>35</v>
      </c>
      <c r="G514" s="21">
        <v>40</v>
      </c>
      <c r="H514" s="21">
        <v>20</v>
      </c>
      <c r="I514" s="21">
        <v>15</v>
      </c>
      <c r="J514" s="21">
        <v>15</v>
      </c>
      <c r="K514" s="21"/>
      <c r="L514" s="21">
        <v>15</v>
      </c>
      <c r="M514" s="21">
        <v>60</v>
      </c>
      <c r="N514" s="21">
        <v>55</v>
      </c>
      <c r="O514" s="21">
        <v>80</v>
      </c>
      <c r="P514" s="21">
        <v>120</v>
      </c>
      <c r="Q514" s="21">
        <v>60</v>
      </c>
      <c r="R514" s="22"/>
      <c r="S514" s="20">
        <f t="shared" si="51"/>
        <v>825</v>
      </c>
    </row>
    <row r="515" spans="3:21" ht="15.75" thickBot="1" x14ac:dyDescent="0.3">
      <c r="C515" s="20">
        <v>340</v>
      </c>
      <c r="D515" s="21">
        <v>290</v>
      </c>
      <c r="E515" s="21">
        <v>350</v>
      </c>
      <c r="F515" s="21">
        <v>276</v>
      </c>
      <c r="G515" s="21">
        <v>225</v>
      </c>
      <c r="H515" s="21">
        <v>180</v>
      </c>
      <c r="I515" s="21">
        <v>90</v>
      </c>
      <c r="J515" s="21">
        <v>80</v>
      </c>
      <c r="K515" s="21">
        <v>20</v>
      </c>
      <c r="L515" s="21">
        <v>15</v>
      </c>
      <c r="M515" s="21">
        <v>50</v>
      </c>
      <c r="N515" s="21">
        <v>225</v>
      </c>
      <c r="O515" s="21">
        <v>80</v>
      </c>
      <c r="P515" s="21">
        <v>800</v>
      </c>
      <c r="Q515" s="21">
        <v>335</v>
      </c>
      <c r="R515" s="22"/>
      <c r="S515" s="20">
        <f t="shared" si="51"/>
        <v>3021</v>
      </c>
    </row>
    <row r="516" spans="3:21" ht="15.75" thickBot="1" x14ac:dyDescent="0.3">
      <c r="C516" s="130">
        <f t="shared" ref="C516:P516" si="52">SUM(C508:C515)</f>
        <v>2010</v>
      </c>
      <c r="D516" s="130">
        <f t="shared" si="52"/>
        <v>1720</v>
      </c>
      <c r="E516" s="130">
        <f t="shared" si="52"/>
        <v>740</v>
      </c>
      <c r="F516" s="130">
        <f t="shared" si="52"/>
        <v>911</v>
      </c>
      <c r="G516" s="130">
        <f t="shared" si="52"/>
        <v>395</v>
      </c>
      <c r="H516" s="130">
        <f t="shared" si="52"/>
        <v>662</v>
      </c>
      <c r="I516" s="130">
        <f t="shared" si="52"/>
        <v>354</v>
      </c>
      <c r="J516" s="130">
        <f t="shared" si="52"/>
        <v>420</v>
      </c>
      <c r="K516" s="130">
        <f t="shared" si="52"/>
        <v>475</v>
      </c>
      <c r="L516" s="130">
        <f t="shared" si="52"/>
        <v>245</v>
      </c>
      <c r="M516" s="130">
        <f t="shared" si="52"/>
        <v>447</v>
      </c>
      <c r="N516" s="130">
        <f t="shared" si="52"/>
        <v>837</v>
      </c>
      <c r="O516" s="130">
        <f t="shared" si="52"/>
        <v>899</v>
      </c>
      <c r="P516" s="130">
        <f t="shared" si="52"/>
        <v>3540</v>
      </c>
      <c r="Q516" s="130">
        <f>SUM(Q508:Q515)</f>
        <v>1620</v>
      </c>
      <c r="R516" s="155"/>
      <c r="S516" s="130">
        <f>SUM(S508:S515)</f>
        <v>13655</v>
      </c>
    </row>
    <row r="517" spans="3:21" x14ac:dyDescent="0.25"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119"/>
      <c r="U517" s="119"/>
    </row>
    <row r="518" spans="3:21" x14ac:dyDescent="0.25"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</row>
    <row r="519" spans="3:21" ht="18.75" x14ac:dyDescent="0.25">
      <c r="C519" s="31"/>
      <c r="D519" s="77" t="s">
        <v>117</v>
      </c>
      <c r="E519" s="77"/>
      <c r="F519" s="77" t="s">
        <v>1</v>
      </c>
      <c r="G519" s="77"/>
      <c r="H519" s="31"/>
      <c r="I519" s="77" t="s">
        <v>28</v>
      </c>
      <c r="J519" s="77"/>
      <c r="K519" s="77"/>
      <c r="L519" s="77"/>
      <c r="M519" s="77"/>
      <c r="N519" s="31"/>
      <c r="O519" s="31"/>
      <c r="P519" s="31"/>
      <c r="Q519" s="31"/>
      <c r="R519" s="31"/>
      <c r="S519" s="31"/>
    </row>
    <row r="520" spans="3:21" ht="15.75" thickBot="1" x14ac:dyDescent="0.3"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</row>
    <row r="521" spans="3:21" ht="15.75" thickBot="1" x14ac:dyDescent="0.3">
      <c r="C521" s="17" t="s">
        <v>3</v>
      </c>
      <c r="D521" s="18" t="s">
        <v>4</v>
      </c>
      <c r="E521" s="18" t="s">
        <v>5</v>
      </c>
      <c r="F521" s="18" t="s">
        <v>6</v>
      </c>
      <c r="G521" s="18" t="s">
        <v>7</v>
      </c>
      <c r="H521" s="18" t="s">
        <v>8</v>
      </c>
      <c r="I521" s="18" t="s">
        <v>9</v>
      </c>
      <c r="J521" s="18" t="s">
        <v>10</v>
      </c>
      <c r="K521" s="18" t="s">
        <v>11</v>
      </c>
      <c r="L521" s="18" t="s">
        <v>12</v>
      </c>
      <c r="M521" s="18" t="s">
        <v>13</v>
      </c>
      <c r="N521" s="18" t="s">
        <v>14</v>
      </c>
      <c r="O521" s="18" t="s">
        <v>15</v>
      </c>
      <c r="P521" s="18" t="s">
        <v>16</v>
      </c>
      <c r="Q521" s="18" t="s">
        <v>17</v>
      </c>
      <c r="R521" s="18" t="s">
        <v>18</v>
      </c>
      <c r="S521" s="18" t="s">
        <v>19</v>
      </c>
    </row>
    <row r="522" spans="3:21" ht="15.75" thickBot="1" x14ac:dyDescent="0.3">
      <c r="C522" s="12">
        <v>1800</v>
      </c>
      <c r="D522" s="75">
        <v>800</v>
      </c>
      <c r="E522" s="75">
        <v>500</v>
      </c>
      <c r="F522" s="75">
        <v>400</v>
      </c>
      <c r="G522" s="75">
        <v>350</v>
      </c>
      <c r="H522" s="75">
        <v>800</v>
      </c>
      <c r="I522" s="75">
        <v>150</v>
      </c>
      <c r="J522" s="75">
        <v>300</v>
      </c>
      <c r="K522" s="75">
        <v>600</v>
      </c>
      <c r="L522" s="75">
        <v>80</v>
      </c>
      <c r="M522" s="75">
        <v>1000</v>
      </c>
      <c r="N522" s="75">
        <v>1600</v>
      </c>
      <c r="O522" s="75">
        <v>1500</v>
      </c>
      <c r="P522" s="75">
        <v>3500</v>
      </c>
      <c r="Q522" s="75">
        <v>1500</v>
      </c>
      <c r="R522" s="75"/>
      <c r="S522" s="20">
        <f t="shared" ref="S522:S526" si="53">SUM(C522:P522)</f>
        <v>13380</v>
      </c>
    </row>
    <row r="523" spans="3:21" ht="15.75" thickBot="1" x14ac:dyDescent="0.3">
      <c r="C523" s="20">
        <v>1000</v>
      </c>
      <c r="D523" s="21">
        <v>500</v>
      </c>
      <c r="E523" s="21">
        <v>380</v>
      </c>
      <c r="F523" s="21">
        <v>325</v>
      </c>
      <c r="G523" s="21">
        <v>200</v>
      </c>
      <c r="H523" s="21">
        <v>1000</v>
      </c>
      <c r="I523" s="21">
        <v>80</v>
      </c>
      <c r="J523" s="21">
        <v>250</v>
      </c>
      <c r="K523" s="21">
        <v>350</v>
      </c>
      <c r="L523" s="21">
        <v>40</v>
      </c>
      <c r="M523" s="21">
        <v>300</v>
      </c>
      <c r="N523" s="21">
        <v>680</v>
      </c>
      <c r="O523" s="21">
        <v>580</v>
      </c>
      <c r="P523" s="21">
        <v>1500</v>
      </c>
      <c r="Q523" s="21">
        <v>900</v>
      </c>
      <c r="R523" s="22"/>
      <c r="S523" s="20">
        <f t="shared" si="53"/>
        <v>7185</v>
      </c>
    </row>
    <row r="524" spans="3:21" ht="15.75" thickBot="1" x14ac:dyDescent="0.3">
      <c r="C524" s="20">
        <v>1950</v>
      </c>
      <c r="D524" s="21">
        <v>600</v>
      </c>
      <c r="E524" s="21">
        <v>270</v>
      </c>
      <c r="F524" s="21">
        <v>350</v>
      </c>
      <c r="G524" s="21">
        <v>350</v>
      </c>
      <c r="H524" s="21">
        <v>350</v>
      </c>
      <c r="I524" s="21">
        <v>150</v>
      </c>
      <c r="J524" s="21">
        <v>325</v>
      </c>
      <c r="K524" s="21">
        <v>310</v>
      </c>
      <c r="L524" s="21">
        <v>60</v>
      </c>
      <c r="M524" s="21">
        <v>350</v>
      </c>
      <c r="N524" s="21">
        <v>450</v>
      </c>
      <c r="O524" s="21">
        <v>300</v>
      </c>
      <c r="P524" s="21">
        <v>1200</v>
      </c>
      <c r="Q524" s="21">
        <v>1200</v>
      </c>
      <c r="R524" s="22"/>
      <c r="S524" s="20">
        <f t="shared" si="53"/>
        <v>7015</v>
      </c>
    </row>
    <row r="525" spans="3:21" ht="15.75" thickBot="1" x14ac:dyDescent="0.3">
      <c r="C525" s="8">
        <v>1650</v>
      </c>
      <c r="D525" s="23">
        <v>180</v>
      </c>
      <c r="E525" s="23">
        <v>260</v>
      </c>
      <c r="F525" s="23">
        <v>280</v>
      </c>
      <c r="G525" s="23">
        <v>600</v>
      </c>
      <c r="H525" s="23">
        <v>376</v>
      </c>
      <c r="I525" s="23">
        <v>225</v>
      </c>
      <c r="J525" s="23">
        <v>150</v>
      </c>
      <c r="K525" s="23">
        <v>245</v>
      </c>
      <c r="L525" s="23">
        <v>30</v>
      </c>
      <c r="M525" s="23">
        <v>450</v>
      </c>
      <c r="N525" s="23">
        <v>700</v>
      </c>
      <c r="O525" s="23">
        <v>600</v>
      </c>
      <c r="P525" s="23">
        <v>800</v>
      </c>
      <c r="Q525" s="23">
        <v>800</v>
      </c>
      <c r="R525" s="24"/>
      <c r="S525" s="20">
        <f t="shared" si="53"/>
        <v>6546</v>
      </c>
    </row>
    <row r="526" spans="3:21" ht="15.75" thickBot="1" x14ac:dyDescent="0.3">
      <c r="C526" s="26">
        <v>1500</v>
      </c>
      <c r="D526" s="12">
        <v>650</v>
      </c>
      <c r="E526" s="27">
        <v>645</v>
      </c>
      <c r="F526" s="12">
        <v>500</v>
      </c>
      <c r="G526" s="27">
        <v>400</v>
      </c>
      <c r="H526" s="12">
        <v>1000</v>
      </c>
      <c r="I526" s="27">
        <v>210</v>
      </c>
      <c r="J526" s="12">
        <v>350</v>
      </c>
      <c r="K526" s="27">
        <v>500</v>
      </c>
      <c r="L526" s="12">
        <v>20</v>
      </c>
      <c r="M526" s="27">
        <v>800</v>
      </c>
      <c r="N526" s="12">
        <v>900</v>
      </c>
      <c r="O526" s="27">
        <v>800</v>
      </c>
      <c r="P526" s="12">
        <v>2400</v>
      </c>
      <c r="Q526" s="27">
        <v>1800</v>
      </c>
      <c r="R526" s="14"/>
      <c r="S526" s="20">
        <f t="shared" si="53"/>
        <v>10675</v>
      </c>
    </row>
    <row r="527" spans="3:21" ht="15.75" thickBot="1" x14ac:dyDescent="0.3">
      <c r="C527" s="130">
        <f>SUM(C522:C526)</f>
        <v>7900</v>
      </c>
      <c r="D527" s="130">
        <f t="shared" ref="D527:S527" si="54">SUM(D522:D526)</f>
        <v>2730</v>
      </c>
      <c r="E527" s="130">
        <f t="shared" si="54"/>
        <v>2055</v>
      </c>
      <c r="F527" s="130">
        <f t="shared" si="54"/>
        <v>1855</v>
      </c>
      <c r="G527" s="130">
        <f t="shared" si="54"/>
        <v>1900</v>
      </c>
      <c r="H527" s="130">
        <f t="shared" si="54"/>
        <v>3526</v>
      </c>
      <c r="I527" s="130">
        <f t="shared" si="54"/>
        <v>815</v>
      </c>
      <c r="J527" s="130">
        <f t="shared" si="54"/>
        <v>1375</v>
      </c>
      <c r="K527" s="130">
        <f t="shared" si="54"/>
        <v>2005</v>
      </c>
      <c r="L527" s="130">
        <f t="shared" si="54"/>
        <v>230</v>
      </c>
      <c r="M527" s="130">
        <f t="shared" si="54"/>
        <v>2900</v>
      </c>
      <c r="N527" s="130">
        <f t="shared" si="54"/>
        <v>4330</v>
      </c>
      <c r="O527" s="130">
        <f t="shared" si="54"/>
        <v>3780</v>
      </c>
      <c r="P527" s="130">
        <f t="shared" si="54"/>
        <v>9400</v>
      </c>
      <c r="Q527" s="130">
        <f t="shared" si="54"/>
        <v>6200</v>
      </c>
      <c r="R527" s="130">
        <f t="shared" si="54"/>
        <v>0</v>
      </c>
      <c r="S527" s="130">
        <f t="shared" si="54"/>
        <v>44801</v>
      </c>
    </row>
    <row r="528" spans="3:21" x14ac:dyDescent="0.25">
      <c r="C528" s="112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</row>
    <row r="529" spans="3:19" x14ac:dyDescent="0.25">
      <c r="C529" s="112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</row>
    <row r="530" spans="3:19" x14ac:dyDescent="0.25"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</row>
    <row r="531" spans="3:19" x14ac:dyDescent="0.25"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</row>
    <row r="532" spans="3:19" ht="18.75" x14ac:dyDescent="0.25">
      <c r="C532" s="31"/>
      <c r="D532" s="77" t="s">
        <v>117</v>
      </c>
      <c r="E532" s="77" t="s">
        <v>36</v>
      </c>
      <c r="F532" s="77" t="s">
        <v>1</v>
      </c>
      <c r="G532" s="77"/>
      <c r="H532" s="31"/>
      <c r="I532" s="77" t="s">
        <v>28</v>
      </c>
      <c r="J532" s="77"/>
      <c r="K532" s="77"/>
      <c r="L532" s="77"/>
      <c r="M532" s="77"/>
      <c r="N532" s="31"/>
      <c r="O532" s="31"/>
      <c r="P532" s="79">
        <v>2019</v>
      </c>
      <c r="Q532" s="31"/>
      <c r="R532" s="31"/>
      <c r="S532" s="31"/>
    </row>
    <row r="533" spans="3:19" ht="15.75" thickBot="1" x14ac:dyDescent="0.3"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</row>
    <row r="534" spans="3:19" ht="15.75" thickBot="1" x14ac:dyDescent="0.3">
      <c r="C534" s="17" t="s">
        <v>3</v>
      </c>
      <c r="D534" s="18" t="s">
        <v>4</v>
      </c>
      <c r="E534" s="18" t="s">
        <v>5</v>
      </c>
      <c r="F534" s="18" t="s">
        <v>6</v>
      </c>
      <c r="G534" s="18" t="s">
        <v>7</v>
      </c>
      <c r="H534" s="18" t="s">
        <v>8</v>
      </c>
      <c r="I534" s="18" t="s">
        <v>9</v>
      </c>
      <c r="J534" s="18" t="s">
        <v>10</v>
      </c>
      <c r="K534" s="18" t="s">
        <v>11</v>
      </c>
      <c r="L534" s="18" t="s">
        <v>12</v>
      </c>
      <c r="M534" s="18" t="s">
        <v>13</v>
      </c>
      <c r="N534" s="18" t="s">
        <v>14</v>
      </c>
      <c r="O534" s="18" t="s">
        <v>15</v>
      </c>
      <c r="P534" s="18" t="s">
        <v>16</v>
      </c>
      <c r="Q534" s="18" t="s">
        <v>17</v>
      </c>
      <c r="R534" s="18" t="s">
        <v>18</v>
      </c>
      <c r="S534" s="18" t="s">
        <v>19</v>
      </c>
    </row>
    <row r="535" spans="3:19" ht="15.75" thickBot="1" x14ac:dyDescent="0.3">
      <c r="C535" s="12">
        <v>1000</v>
      </c>
      <c r="D535" s="75">
        <v>260</v>
      </c>
      <c r="E535" s="75">
        <v>280</v>
      </c>
      <c r="F535" s="75">
        <v>298</v>
      </c>
      <c r="G535" s="75">
        <v>120</v>
      </c>
      <c r="H535" s="75">
        <v>280</v>
      </c>
      <c r="I535" s="75">
        <v>100</v>
      </c>
      <c r="J535" s="75">
        <v>150</v>
      </c>
      <c r="K535" s="75">
        <v>300</v>
      </c>
      <c r="L535" s="75"/>
      <c r="M535" s="75">
        <v>250</v>
      </c>
      <c r="N535" s="75">
        <v>350</v>
      </c>
      <c r="O535" s="75">
        <v>500</v>
      </c>
      <c r="P535" s="75">
        <v>1500</v>
      </c>
      <c r="Q535" s="75">
        <v>550</v>
      </c>
      <c r="R535" s="75"/>
      <c r="S535" s="20">
        <f t="shared" ref="S535:S537" si="55">SUM(C535:P535)</f>
        <v>5388</v>
      </c>
    </row>
    <row r="536" spans="3:19" ht="15.75" thickBot="1" x14ac:dyDescent="0.3">
      <c r="C536" s="20">
        <v>1400</v>
      </c>
      <c r="D536" s="21">
        <v>430</v>
      </c>
      <c r="E536" s="21">
        <v>225</v>
      </c>
      <c r="F536" s="21">
        <v>250</v>
      </c>
      <c r="G536" s="21">
        <v>150</v>
      </c>
      <c r="H536" s="21">
        <v>315</v>
      </c>
      <c r="I536" s="21">
        <v>60</v>
      </c>
      <c r="J536" s="21">
        <v>280</v>
      </c>
      <c r="K536" s="21">
        <v>350</v>
      </c>
      <c r="L536" s="21"/>
      <c r="M536" s="21">
        <v>325</v>
      </c>
      <c r="N536" s="21">
        <v>360</v>
      </c>
      <c r="O536" s="21">
        <v>550</v>
      </c>
      <c r="P536" s="21">
        <v>1800</v>
      </c>
      <c r="Q536" s="21">
        <v>700</v>
      </c>
      <c r="R536" s="22"/>
      <c r="S536" s="20">
        <f t="shared" si="55"/>
        <v>6495</v>
      </c>
    </row>
    <row r="537" spans="3:19" ht="15.75" thickBot="1" x14ac:dyDescent="0.3">
      <c r="C537" s="20">
        <v>2400</v>
      </c>
      <c r="D537" s="21">
        <v>690</v>
      </c>
      <c r="E537" s="21">
        <v>505</v>
      </c>
      <c r="F537" s="21">
        <v>548</v>
      </c>
      <c r="G537" s="21">
        <v>270</v>
      </c>
      <c r="H537" s="21">
        <v>595</v>
      </c>
      <c r="I537" s="21">
        <v>160</v>
      </c>
      <c r="J537" s="21">
        <v>430</v>
      </c>
      <c r="K537" s="21">
        <v>650</v>
      </c>
      <c r="L537" s="22"/>
      <c r="M537" s="21">
        <v>575</v>
      </c>
      <c r="N537" s="21">
        <v>710</v>
      </c>
      <c r="O537" s="21">
        <v>1050</v>
      </c>
      <c r="P537" s="21">
        <v>3300</v>
      </c>
      <c r="Q537" s="21">
        <v>1250</v>
      </c>
      <c r="R537" s="22"/>
      <c r="S537" s="20">
        <f t="shared" si="55"/>
        <v>11883</v>
      </c>
    </row>
    <row r="538" spans="3:19" ht="15.75" thickBot="1" x14ac:dyDescent="0.3">
      <c r="C538" s="130">
        <f>SUM(C535:C537)</f>
        <v>4800</v>
      </c>
      <c r="D538" s="130">
        <f t="shared" ref="D538:S538" si="56">SUM(D535:D537)</f>
        <v>1380</v>
      </c>
      <c r="E538" s="130">
        <f t="shared" si="56"/>
        <v>1010</v>
      </c>
      <c r="F538" s="130">
        <f t="shared" si="56"/>
        <v>1096</v>
      </c>
      <c r="G538" s="130">
        <f t="shared" si="56"/>
        <v>540</v>
      </c>
      <c r="H538" s="130">
        <f t="shared" si="56"/>
        <v>1190</v>
      </c>
      <c r="I538" s="130">
        <f t="shared" si="56"/>
        <v>320</v>
      </c>
      <c r="J538" s="130">
        <f t="shared" si="56"/>
        <v>860</v>
      </c>
      <c r="K538" s="130">
        <f t="shared" si="56"/>
        <v>1300</v>
      </c>
      <c r="L538" s="130">
        <f t="shared" si="56"/>
        <v>0</v>
      </c>
      <c r="M538" s="130">
        <f t="shared" si="56"/>
        <v>1150</v>
      </c>
      <c r="N538" s="130">
        <f t="shared" si="56"/>
        <v>1420</v>
      </c>
      <c r="O538" s="130">
        <f t="shared" si="56"/>
        <v>2100</v>
      </c>
      <c r="P538" s="130">
        <f t="shared" si="56"/>
        <v>6600</v>
      </c>
      <c r="Q538" s="130">
        <f t="shared" si="56"/>
        <v>2500</v>
      </c>
      <c r="R538" s="130">
        <f t="shared" si="56"/>
        <v>0</v>
      </c>
      <c r="S538" s="130">
        <f t="shared" si="56"/>
        <v>23766</v>
      </c>
    </row>
    <row r="539" spans="3:19" x14ac:dyDescent="0.25"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</row>
    <row r="540" spans="3:19" ht="18.75" x14ac:dyDescent="0.25">
      <c r="C540" s="31"/>
      <c r="D540" s="77" t="s">
        <v>117</v>
      </c>
      <c r="E540" s="77" t="s">
        <v>23</v>
      </c>
      <c r="F540" s="77"/>
      <c r="G540" s="77"/>
      <c r="H540" s="31"/>
      <c r="I540" s="77" t="s">
        <v>28</v>
      </c>
      <c r="J540" s="77"/>
      <c r="K540" s="77"/>
      <c r="L540" s="77"/>
      <c r="M540" s="77"/>
      <c r="N540" s="31"/>
      <c r="O540" s="80">
        <v>2019</v>
      </c>
      <c r="P540" s="31"/>
      <c r="Q540" s="31"/>
      <c r="R540" s="31"/>
      <c r="S540" s="31"/>
    </row>
    <row r="541" spans="3:19" ht="15.75" thickBot="1" x14ac:dyDescent="0.3"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</row>
    <row r="542" spans="3:19" ht="15.75" thickBot="1" x14ac:dyDescent="0.3">
      <c r="C542" s="17" t="s">
        <v>3</v>
      </c>
      <c r="D542" s="18" t="s">
        <v>4</v>
      </c>
      <c r="E542" s="18" t="s">
        <v>5</v>
      </c>
      <c r="F542" s="18" t="s">
        <v>6</v>
      </c>
      <c r="G542" s="18" t="s">
        <v>7</v>
      </c>
      <c r="H542" s="18" t="s">
        <v>8</v>
      </c>
      <c r="I542" s="18" t="s">
        <v>9</v>
      </c>
      <c r="J542" s="18" t="s">
        <v>10</v>
      </c>
      <c r="K542" s="18" t="s">
        <v>11</v>
      </c>
      <c r="L542" s="18" t="s">
        <v>12</v>
      </c>
      <c r="M542" s="18" t="s">
        <v>13</v>
      </c>
      <c r="N542" s="18" t="s">
        <v>14</v>
      </c>
      <c r="O542" s="18" t="s">
        <v>15</v>
      </c>
      <c r="P542" s="18" t="s">
        <v>16</v>
      </c>
      <c r="Q542" s="18" t="s">
        <v>17</v>
      </c>
      <c r="R542" s="18" t="s">
        <v>18</v>
      </c>
      <c r="S542" s="18" t="s">
        <v>19</v>
      </c>
    </row>
    <row r="543" spans="3:19" ht="15.75" thickBot="1" x14ac:dyDescent="0.3">
      <c r="C543" s="12">
        <v>900</v>
      </c>
      <c r="D543" s="75">
        <v>215</v>
      </c>
      <c r="E543" s="75">
        <v>55</v>
      </c>
      <c r="F543" s="75">
        <v>70</v>
      </c>
      <c r="G543" s="75">
        <v>25</v>
      </c>
      <c r="H543" s="75">
        <v>80</v>
      </c>
      <c r="I543" s="75">
        <v>40</v>
      </c>
      <c r="J543" s="75">
        <v>250</v>
      </c>
      <c r="K543" s="75">
        <v>180</v>
      </c>
      <c r="L543" s="75"/>
      <c r="M543" s="75">
        <v>250</v>
      </c>
      <c r="N543" s="75">
        <v>225</v>
      </c>
      <c r="O543" s="75">
        <v>300</v>
      </c>
      <c r="P543" s="75">
        <v>350</v>
      </c>
      <c r="Q543" s="75">
        <v>180</v>
      </c>
      <c r="R543" s="75"/>
      <c r="S543" s="20">
        <f t="shared" ref="S543:S545" si="57">SUM(C543:P543)</f>
        <v>2940</v>
      </c>
    </row>
    <row r="544" spans="3:19" ht="15.75" thickBot="1" x14ac:dyDescent="0.3">
      <c r="C544" s="20">
        <v>800</v>
      </c>
      <c r="D544" s="21">
        <v>150</v>
      </c>
      <c r="E544" s="21">
        <v>40</v>
      </c>
      <c r="F544" s="21">
        <v>100</v>
      </c>
      <c r="G544" s="21">
        <v>40</v>
      </c>
      <c r="H544" s="21">
        <v>100</v>
      </c>
      <c r="I544" s="21">
        <v>20</v>
      </c>
      <c r="J544" s="21">
        <v>300</v>
      </c>
      <c r="K544" s="21">
        <v>200</v>
      </c>
      <c r="L544" s="21"/>
      <c r="M544" s="21">
        <v>280</v>
      </c>
      <c r="N544" s="21">
        <v>250</v>
      </c>
      <c r="O544" s="21">
        <v>225</v>
      </c>
      <c r="P544" s="21">
        <v>300</v>
      </c>
      <c r="Q544" s="21">
        <v>325</v>
      </c>
      <c r="R544" s="22"/>
      <c r="S544" s="20">
        <f t="shared" si="57"/>
        <v>2805</v>
      </c>
    </row>
    <row r="545" spans="2:19" ht="15.75" thickBot="1" x14ac:dyDescent="0.3">
      <c r="C545" s="20"/>
      <c r="D545" s="21"/>
      <c r="E545" s="21"/>
      <c r="F545" s="21"/>
      <c r="G545" s="22"/>
      <c r="H545" s="21"/>
      <c r="I545" s="21"/>
      <c r="J545" s="21"/>
      <c r="K545" s="21"/>
      <c r="L545" s="22"/>
      <c r="M545" s="21"/>
      <c r="N545" s="21"/>
      <c r="O545" s="21"/>
      <c r="P545" s="22"/>
      <c r="Q545" s="22"/>
      <c r="R545" s="22"/>
      <c r="S545" s="20">
        <f t="shared" si="57"/>
        <v>0</v>
      </c>
    </row>
    <row r="546" spans="2:19" ht="15.75" thickBot="1" x14ac:dyDescent="0.3">
      <c r="C546" s="130">
        <f>SUM(C543:C545)</f>
        <v>1700</v>
      </c>
      <c r="D546" s="130">
        <f t="shared" ref="D546:S546" si="58">SUM(D543:D545)</f>
        <v>365</v>
      </c>
      <c r="E546" s="130">
        <f t="shared" si="58"/>
        <v>95</v>
      </c>
      <c r="F546" s="130">
        <f t="shared" si="58"/>
        <v>170</v>
      </c>
      <c r="G546" s="130">
        <f t="shared" si="58"/>
        <v>65</v>
      </c>
      <c r="H546" s="130">
        <f t="shared" si="58"/>
        <v>180</v>
      </c>
      <c r="I546" s="130">
        <f t="shared" si="58"/>
        <v>60</v>
      </c>
      <c r="J546" s="130">
        <f t="shared" si="58"/>
        <v>550</v>
      </c>
      <c r="K546" s="130">
        <f t="shared" si="58"/>
        <v>380</v>
      </c>
      <c r="L546" s="130">
        <f t="shared" si="58"/>
        <v>0</v>
      </c>
      <c r="M546" s="130">
        <f t="shared" si="58"/>
        <v>530</v>
      </c>
      <c r="N546" s="130">
        <f t="shared" si="58"/>
        <v>475</v>
      </c>
      <c r="O546" s="130">
        <f t="shared" si="58"/>
        <v>525</v>
      </c>
      <c r="P546" s="130">
        <f t="shared" si="58"/>
        <v>650</v>
      </c>
      <c r="Q546" s="130">
        <f t="shared" si="58"/>
        <v>505</v>
      </c>
      <c r="R546" s="130">
        <f t="shared" si="58"/>
        <v>0</v>
      </c>
      <c r="S546" s="130">
        <f t="shared" si="58"/>
        <v>5745</v>
      </c>
    </row>
    <row r="547" spans="2:19" x14ac:dyDescent="0.25"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</row>
    <row r="548" spans="2:19" x14ac:dyDescent="0.25"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</row>
    <row r="549" spans="2:19" ht="18.75" x14ac:dyDescent="0.25">
      <c r="C549" s="31"/>
      <c r="D549" s="77" t="s">
        <v>117</v>
      </c>
      <c r="E549" s="77" t="s">
        <v>38</v>
      </c>
      <c r="F549" s="77"/>
      <c r="G549" s="77"/>
      <c r="H549" s="31"/>
      <c r="I549" s="77" t="s">
        <v>28</v>
      </c>
      <c r="J549" s="77"/>
      <c r="K549" s="77"/>
      <c r="L549" s="77"/>
      <c r="M549" s="77"/>
      <c r="N549" s="31"/>
      <c r="O549" s="80">
        <v>2019</v>
      </c>
      <c r="P549" s="31"/>
      <c r="Q549" s="31"/>
      <c r="R549" s="31"/>
      <c r="S549" s="31"/>
    </row>
    <row r="550" spans="2:19" ht="15.75" thickBot="1" x14ac:dyDescent="0.3"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</row>
    <row r="551" spans="2:19" ht="15.75" thickBot="1" x14ac:dyDescent="0.3">
      <c r="C551" s="17" t="s">
        <v>3</v>
      </c>
      <c r="D551" s="18" t="s">
        <v>4</v>
      </c>
      <c r="E551" s="18" t="s">
        <v>5</v>
      </c>
      <c r="F551" s="18" t="s">
        <v>6</v>
      </c>
      <c r="G551" s="18" t="s">
        <v>7</v>
      </c>
      <c r="H551" s="18" t="s">
        <v>8</v>
      </c>
      <c r="I551" s="18" t="s">
        <v>9</v>
      </c>
      <c r="J551" s="18" t="s">
        <v>10</v>
      </c>
      <c r="K551" s="18" t="s">
        <v>11</v>
      </c>
      <c r="L551" s="18" t="s">
        <v>12</v>
      </c>
      <c r="M551" s="18" t="s">
        <v>13</v>
      </c>
      <c r="N551" s="18" t="s">
        <v>14</v>
      </c>
      <c r="O551" s="18" t="s">
        <v>15</v>
      </c>
      <c r="P551" s="18" t="s">
        <v>16</v>
      </c>
      <c r="Q551" s="18" t="s">
        <v>17</v>
      </c>
      <c r="R551" s="18" t="s">
        <v>18</v>
      </c>
      <c r="S551" s="18" t="s">
        <v>19</v>
      </c>
    </row>
    <row r="552" spans="2:19" ht="15.75" thickBot="1" x14ac:dyDescent="0.3">
      <c r="C552" s="12">
        <v>350</v>
      </c>
      <c r="D552" s="75">
        <v>180</v>
      </c>
      <c r="E552" s="75">
        <v>100</v>
      </c>
      <c r="F552" s="75">
        <v>90</v>
      </c>
      <c r="G552" s="75">
        <v>80</v>
      </c>
      <c r="H552" s="27">
        <v>180</v>
      </c>
      <c r="I552" s="156">
        <v>35</v>
      </c>
      <c r="J552" s="75">
        <v>250</v>
      </c>
      <c r="K552" s="75">
        <v>300</v>
      </c>
      <c r="L552" s="75"/>
      <c r="M552" s="75">
        <v>140</v>
      </c>
      <c r="N552" s="75">
        <v>150</v>
      </c>
      <c r="O552" s="75">
        <v>300</v>
      </c>
      <c r="P552" s="75">
        <v>300</v>
      </c>
      <c r="Q552" s="75">
        <v>150</v>
      </c>
      <c r="R552" s="75"/>
      <c r="S552" s="20">
        <f t="shared" ref="S552:S554" si="59">SUM(C552:P552)</f>
        <v>2455</v>
      </c>
    </row>
    <row r="553" spans="2:19" ht="15.75" thickBot="1" x14ac:dyDescent="0.3">
      <c r="C553" s="8">
        <v>275</v>
      </c>
      <c r="D553" s="23">
        <v>210</v>
      </c>
      <c r="E553" s="23">
        <v>80</v>
      </c>
      <c r="F553" s="23">
        <v>75</v>
      </c>
      <c r="G553" s="23">
        <v>60</v>
      </c>
      <c r="H553" s="29">
        <v>250</v>
      </c>
      <c r="I553" s="157">
        <v>25</v>
      </c>
      <c r="J553" s="23">
        <v>200</v>
      </c>
      <c r="K553" s="23">
        <v>250</v>
      </c>
      <c r="L553" s="23">
        <v>10</v>
      </c>
      <c r="M553" s="23">
        <v>180</v>
      </c>
      <c r="N553" s="23">
        <v>90</v>
      </c>
      <c r="O553" s="23">
        <v>225</v>
      </c>
      <c r="P553" s="23">
        <v>150</v>
      </c>
      <c r="Q553" s="23">
        <v>225</v>
      </c>
      <c r="R553" s="24"/>
      <c r="S553" s="20">
        <f t="shared" si="59"/>
        <v>2080</v>
      </c>
    </row>
    <row r="554" spans="2:19" ht="15.75" thickBot="1" x14ac:dyDescent="0.3">
      <c r="C554" s="81">
        <v>625</v>
      </c>
      <c r="D554" s="82">
        <v>390</v>
      </c>
      <c r="E554" s="82">
        <v>180</v>
      </c>
      <c r="F554" s="82">
        <v>165</v>
      </c>
      <c r="G554" s="82">
        <v>140</v>
      </c>
      <c r="H554" s="158">
        <v>430</v>
      </c>
      <c r="I554" s="159">
        <v>60</v>
      </c>
      <c r="J554" s="82">
        <v>450</v>
      </c>
      <c r="K554" s="82">
        <v>550</v>
      </c>
      <c r="L554" s="82">
        <v>10</v>
      </c>
      <c r="M554" s="82">
        <v>320</v>
      </c>
      <c r="N554" s="82">
        <v>240</v>
      </c>
      <c r="O554" s="82">
        <v>525</v>
      </c>
      <c r="P554" s="82">
        <v>450</v>
      </c>
      <c r="Q554" s="82">
        <v>375</v>
      </c>
      <c r="R554" s="83"/>
      <c r="S554" s="20">
        <f t="shared" si="59"/>
        <v>4535</v>
      </c>
    </row>
    <row r="555" spans="2:19" ht="15.75" thickBot="1" x14ac:dyDescent="0.3">
      <c r="C555" s="130">
        <f>SUM(C552:C554)</f>
        <v>1250</v>
      </c>
      <c r="D555" s="130">
        <f t="shared" ref="D555:S555" si="60">SUM(D552:D554)</f>
        <v>780</v>
      </c>
      <c r="E555" s="130">
        <f t="shared" si="60"/>
        <v>360</v>
      </c>
      <c r="F555" s="130">
        <f t="shared" si="60"/>
        <v>330</v>
      </c>
      <c r="G555" s="130">
        <f t="shared" si="60"/>
        <v>280</v>
      </c>
      <c r="H555" s="130">
        <f t="shared" si="60"/>
        <v>860</v>
      </c>
      <c r="I555" s="130">
        <f t="shared" si="60"/>
        <v>120</v>
      </c>
      <c r="J555" s="130">
        <f t="shared" si="60"/>
        <v>900</v>
      </c>
      <c r="K555" s="130">
        <f t="shared" si="60"/>
        <v>1100</v>
      </c>
      <c r="L555" s="130">
        <f t="shared" si="60"/>
        <v>20</v>
      </c>
      <c r="M555" s="130">
        <f t="shared" si="60"/>
        <v>640</v>
      </c>
      <c r="N555" s="130">
        <f t="shared" si="60"/>
        <v>480</v>
      </c>
      <c r="O555" s="130">
        <f t="shared" si="60"/>
        <v>1050</v>
      </c>
      <c r="P555" s="130">
        <f t="shared" si="60"/>
        <v>900</v>
      </c>
      <c r="Q555" s="130">
        <f t="shared" si="60"/>
        <v>750</v>
      </c>
      <c r="R555" s="130">
        <f t="shared" si="60"/>
        <v>0</v>
      </c>
      <c r="S555" s="130">
        <f t="shared" si="60"/>
        <v>9070</v>
      </c>
    </row>
    <row r="556" spans="2:19" ht="15.75" thickBot="1" x14ac:dyDescent="0.3"/>
    <row r="557" spans="2:19" ht="15.75" thickBot="1" x14ac:dyDescent="0.3">
      <c r="C557" s="87"/>
      <c r="D557" s="88"/>
      <c r="E557" s="88"/>
      <c r="F557" s="88"/>
      <c r="G557" s="88"/>
      <c r="H557" s="88"/>
      <c r="I557" s="88"/>
      <c r="J557" s="88"/>
      <c r="K557" s="88"/>
      <c r="L557" s="88"/>
      <c r="M557" s="197" t="s">
        <v>77</v>
      </c>
      <c r="N557" s="197"/>
      <c r="O557" s="109">
        <f>SUM(Q555,Q546,Q538,Q527,Q516)</f>
        <v>11575</v>
      </c>
      <c r="P557" s="88"/>
      <c r="Q557" s="88"/>
      <c r="R557" s="84" t="s">
        <v>50</v>
      </c>
      <c r="S557" s="85">
        <f>SUM(S555,S546,S538,S527,S516)</f>
        <v>97037</v>
      </c>
    </row>
    <row r="559" spans="2:19" ht="18.75" x14ac:dyDescent="0.3">
      <c r="B559" s="173"/>
      <c r="C559" s="173"/>
      <c r="D559" s="173" t="s">
        <v>131</v>
      </c>
      <c r="E559" s="173"/>
      <c r="F559" s="173"/>
      <c r="G559" s="173"/>
      <c r="H559" s="173"/>
      <c r="I559" s="173"/>
      <c r="J559" s="173"/>
      <c r="K559" s="173"/>
      <c r="L559" s="173"/>
      <c r="M559" s="174"/>
      <c r="N559" s="174"/>
      <c r="O559" s="173"/>
      <c r="P559" s="173"/>
      <c r="Q559" s="173"/>
      <c r="R559" s="173"/>
      <c r="S559" s="173"/>
    </row>
    <row r="560" spans="2:19" x14ac:dyDescent="0.25">
      <c r="B560" s="119"/>
      <c r="C560" s="119"/>
      <c r="D560" s="119"/>
      <c r="E560" s="119"/>
      <c r="F560" s="119"/>
      <c r="G560" s="119"/>
      <c r="H560" s="119"/>
      <c r="I560" s="119"/>
      <c r="J560" s="119"/>
      <c r="K560" s="119"/>
      <c r="L560" s="119"/>
      <c r="M560" s="119" t="s">
        <v>2</v>
      </c>
      <c r="N560" s="119"/>
      <c r="O560" s="119"/>
      <c r="P560" s="119"/>
      <c r="Q560" s="119"/>
      <c r="R560" s="119"/>
      <c r="S560" s="119"/>
    </row>
    <row r="561" spans="2:19" ht="15.75" thickBot="1" x14ac:dyDescent="0.3"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</row>
    <row r="562" spans="2:19" ht="15.75" thickBot="1" x14ac:dyDescent="0.3">
      <c r="B562" s="31"/>
      <c r="C562" s="5" t="s">
        <v>3</v>
      </c>
      <c r="D562" s="6" t="s">
        <v>4</v>
      </c>
      <c r="E562" s="6" t="s">
        <v>5</v>
      </c>
      <c r="F562" s="6" t="s">
        <v>6</v>
      </c>
      <c r="G562" s="6" t="s">
        <v>7</v>
      </c>
      <c r="H562" s="6" t="s">
        <v>8</v>
      </c>
      <c r="I562" s="6" t="s">
        <v>9</v>
      </c>
      <c r="J562" s="6" t="s">
        <v>10</v>
      </c>
      <c r="K562" s="6" t="s">
        <v>11</v>
      </c>
      <c r="L562" s="6" t="s">
        <v>12</v>
      </c>
      <c r="M562" s="6" t="s">
        <v>13</v>
      </c>
      <c r="N562" s="6" t="s">
        <v>14</v>
      </c>
      <c r="O562" s="6" t="s">
        <v>15</v>
      </c>
      <c r="P562" s="6" t="s">
        <v>16</v>
      </c>
      <c r="Q562" s="6" t="s">
        <v>17</v>
      </c>
      <c r="R562" s="6" t="s">
        <v>18</v>
      </c>
      <c r="S562" s="6" t="s">
        <v>19</v>
      </c>
    </row>
    <row r="563" spans="2:19" ht="15.75" thickBot="1" x14ac:dyDescent="0.3">
      <c r="B563" s="32" t="s">
        <v>20</v>
      </c>
      <c r="C563" s="52">
        <v>300</v>
      </c>
      <c r="D563" s="62">
        <v>500</v>
      </c>
      <c r="E563" s="62">
        <v>30</v>
      </c>
      <c r="F563" s="62">
        <v>200</v>
      </c>
      <c r="G563" s="62">
        <v>10</v>
      </c>
      <c r="H563" s="62">
        <v>80</v>
      </c>
      <c r="I563" s="62">
        <v>40</v>
      </c>
      <c r="J563" s="62">
        <v>80</v>
      </c>
      <c r="K563" s="62">
        <v>50</v>
      </c>
      <c r="L563" s="62">
        <v>20</v>
      </c>
      <c r="M563" s="62">
        <v>150</v>
      </c>
      <c r="N563" s="62">
        <v>70</v>
      </c>
      <c r="O563" s="62">
        <v>250</v>
      </c>
      <c r="P563" s="62">
        <v>1000</v>
      </c>
      <c r="Q563" s="62">
        <v>210</v>
      </c>
      <c r="R563" s="62"/>
      <c r="S563" s="20">
        <f t="shared" ref="S563:S570" si="61">SUM(C563:P563)</f>
        <v>2780</v>
      </c>
    </row>
    <row r="564" spans="2:19" ht="15.75" thickBot="1" x14ac:dyDescent="0.3">
      <c r="B564" s="32" t="s">
        <v>21</v>
      </c>
      <c r="C564" s="54">
        <v>200</v>
      </c>
      <c r="D564" s="116">
        <v>300</v>
      </c>
      <c r="E564" s="116">
        <v>100</v>
      </c>
      <c r="F564" s="116">
        <v>140</v>
      </c>
      <c r="G564" s="116">
        <v>5</v>
      </c>
      <c r="H564" s="116">
        <v>160</v>
      </c>
      <c r="I564" s="116">
        <v>80</v>
      </c>
      <c r="J564" s="116">
        <v>70</v>
      </c>
      <c r="K564" s="116">
        <v>80</v>
      </c>
      <c r="L564" s="116">
        <v>40</v>
      </c>
      <c r="M564" s="116">
        <v>80</v>
      </c>
      <c r="N564" s="116">
        <v>80</v>
      </c>
      <c r="O564" s="116">
        <v>200</v>
      </c>
      <c r="P564" s="116">
        <v>360</v>
      </c>
      <c r="Q564" s="116">
        <v>180</v>
      </c>
      <c r="R564" s="116"/>
      <c r="S564" s="20">
        <f t="shared" si="61"/>
        <v>1895</v>
      </c>
    </row>
    <row r="565" spans="2:19" ht="15.75" thickBot="1" x14ac:dyDescent="0.3">
      <c r="B565" s="32" t="s">
        <v>22</v>
      </c>
      <c r="C565" s="52">
        <v>250</v>
      </c>
      <c r="D565" s="62">
        <v>200</v>
      </c>
      <c r="E565" s="62">
        <v>50</v>
      </c>
      <c r="F565" s="62">
        <v>60</v>
      </c>
      <c r="G565" s="62">
        <v>30</v>
      </c>
      <c r="H565" s="62">
        <v>35</v>
      </c>
      <c r="I565" s="62">
        <v>30</v>
      </c>
      <c r="J565" s="62">
        <v>30</v>
      </c>
      <c r="K565" s="62">
        <v>90</v>
      </c>
      <c r="L565" s="62">
        <v>35</v>
      </c>
      <c r="M565" s="62">
        <v>80</v>
      </c>
      <c r="N565" s="62">
        <v>70</v>
      </c>
      <c r="O565" s="62">
        <v>80</v>
      </c>
      <c r="P565" s="62">
        <v>150</v>
      </c>
      <c r="Q565" s="62">
        <v>120</v>
      </c>
      <c r="R565" s="62"/>
      <c r="S565" s="20">
        <f t="shared" si="61"/>
        <v>1190</v>
      </c>
    </row>
    <row r="566" spans="2:19" ht="15.75" thickBot="1" x14ac:dyDescent="0.3">
      <c r="B566" s="32" t="s">
        <v>23</v>
      </c>
      <c r="C566" s="54">
        <v>180</v>
      </c>
      <c r="D566" s="116">
        <v>200</v>
      </c>
      <c r="E566" s="116">
        <v>55</v>
      </c>
      <c r="F566" s="116">
        <v>45</v>
      </c>
      <c r="G566" s="116">
        <v>25</v>
      </c>
      <c r="H566" s="116">
        <v>60</v>
      </c>
      <c r="I566" s="116">
        <v>35</v>
      </c>
      <c r="J566" s="116">
        <v>25</v>
      </c>
      <c r="K566" s="116">
        <v>60</v>
      </c>
      <c r="L566" s="116">
        <v>30</v>
      </c>
      <c r="M566" s="116">
        <v>30</v>
      </c>
      <c r="N566" s="116">
        <v>90</v>
      </c>
      <c r="O566" s="116">
        <v>96</v>
      </c>
      <c r="P566" s="116">
        <v>180</v>
      </c>
      <c r="Q566" s="116">
        <v>170</v>
      </c>
      <c r="R566" s="116"/>
      <c r="S566" s="20">
        <f t="shared" si="61"/>
        <v>1111</v>
      </c>
    </row>
    <row r="567" spans="2:19" ht="15.75" thickBot="1" x14ac:dyDescent="0.3">
      <c r="B567" s="32" t="s">
        <v>24</v>
      </c>
      <c r="C567" s="52">
        <v>300</v>
      </c>
      <c r="D567" s="62">
        <v>180</v>
      </c>
      <c r="E567" s="62">
        <v>45</v>
      </c>
      <c r="F567" s="62">
        <v>30</v>
      </c>
      <c r="G567" s="62">
        <v>28</v>
      </c>
      <c r="H567" s="62">
        <v>25</v>
      </c>
      <c r="I567" s="62">
        <v>30</v>
      </c>
      <c r="J567" s="62">
        <v>35</v>
      </c>
      <c r="K567" s="62">
        <v>35</v>
      </c>
      <c r="L567" s="62">
        <v>25</v>
      </c>
      <c r="M567" s="62">
        <v>25</v>
      </c>
      <c r="N567" s="62">
        <v>100</v>
      </c>
      <c r="O567" s="62">
        <v>45</v>
      </c>
      <c r="P567" s="62">
        <v>100</v>
      </c>
      <c r="Q567" s="62">
        <v>80</v>
      </c>
      <c r="R567" s="62"/>
      <c r="S567" s="20">
        <f t="shared" si="61"/>
        <v>1003</v>
      </c>
    </row>
    <row r="568" spans="2:19" ht="15.75" thickBot="1" x14ac:dyDescent="0.3">
      <c r="B568" s="32" t="s">
        <v>25</v>
      </c>
      <c r="C568" s="54">
        <v>350</v>
      </c>
      <c r="D568" s="116">
        <v>140</v>
      </c>
      <c r="E568" s="116">
        <v>30</v>
      </c>
      <c r="F568" s="116">
        <v>55</v>
      </c>
      <c r="G568" s="116">
        <v>20</v>
      </c>
      <c r="H568" s="116">
        <v>35</v>
      </c>
      <c r="I568" s="116">
        <v>20</v>
      </c>
      <c r="J568" s="116"/>
      <c r="K568" s="116">
        <v>20</v>
      </c>
      <c r="L568" s="116">
        <v>5</v>
      </c>
      <c r="M568" s="116">
        <v>10</v>
      </c>
      <c r="N568" s="116">
        <v>80</v>
      </c>
      <c r="O568" s="116">
        <v>110</v>
      </c>
      <c r="P568" s="116">
        <v>350</v>
      </c>
      <c r="Q568" s="116">
        <v>200</v>
      </c>
      <c r="R568" s="116"/>
      <c r="S568" s="20">
        <f t="shared" si="61"/>
        <v>1225</v>
      </c>
    </row>
    <row r="569" spans="2:19" ht="15.75" thickBot="1" x14ac:dyDescent="0.3">
      <c r="B569" s="32" t="s">
        <v>26</v>
      </c>
      <c r="C569" s="117">
        <v>225</v>
      </c>
      <c r="D569" s="61">
        <v>100</v>
      </c>
      <c r="E569" s="61">
        <v>20</v>
      </c>
      <c r="F569" s="61">
        <v>50</v>
      </c>
      <c r="G569" s="61">
        <v>35</v>
      </c>
      <c r="H569" s="61">
        <v>30</v>
      </c>
      <c r="I569" s="61">
        <v>15</v>
      </c>
      <c r="J569" s="61">
        <v>20</v>
      </c>
      <c r="K569" s="61">
        <v>5</v>
      </c>
      <c r="L569" s="61">
        <v>0</v>
      </c>
      <c r="M569" s="61">
        <v>40</v>
      </c>
      <c r="N569" s="61">
        <v>50</v>
      </c>
      <c r="O569" s="61">
        <v>70</v>
      </c>
      <c r="P569" s="61">
        <v>170</v>
      </c>
      <c r="Q569" s="61">
        <v>40</v>
      </c>
      <c r="R569" s="61"/>
      <c r="S569" s="20">
        <f t="shared" si="61"/>
        <v>830</v>
      </c>
    </row>
    <row r="570" spans="2:19" ht="15.75" thickBot="1" x14ac:dyDescent="0.3">
      <c r="B570" s="32" t="s">
        <v>27</v>
      </c>
      <c r="C570" s="117">
        <v>400</v>
      </c>
      <c r="D570" s="61">
        <v>300</v>
      </c>
      <c r="E570" s="61">
        <v>250</v>
      </c>
      <c r="F570" s="61">
        <v>180</v>
      </c>
      <c r="G570" s="61">
        <v>180</v>
      </c>
      <c r="H570" s="61">
        <v>160</v>
      </c>
      <c r="I570" s="61">
        <v>60</v>
      </c>
      <c r="J570" s="61">
        <v>60</v>
      </c>
      <c r="K570" s="61">
        <v>25</v>
      </c>
      <c r="L570" s="61">
        <v>0</v>
      </c>
      <c r="M570" s="61">
        <v>30</v>
      </c>
      <c r="N570" s="61">
        <v>170</v>
      </c>
      <c r="O570" s="61">
        <v>50</v>
      </c>
      <c r="P570" s="61">
        <v>600</v>
      </c>
      <c r="Q570" s="61">
        <v>300</v>
      </c>
      <c r="R570" s="61"/>
      <c r="S570" s="20">
        <f t="shared" si="61"/>
        <v>2465</v>
      </c>
    </row>
    <row r="571" spans="2:19" ht="15.75" thickBot="1" x14ac:dyDescent="0.3">
      <c r="B571" s="155" t="s">
        <v>19</v>
      </c>
      <c r="C571" s="177">
        <f>SUM(C563:C570)</f>
        <v>2205</v>
      </c>
      <c r="D571" s="177">
        <f t="shared" ref="D571:Q571" si="62">SUM(D563:D570)</f>
        <v>1920</v>
      </c>
      <c r="E571" s="177">
        <f t="shared" si="62"/>
        <v>580</v>
      </c>
      <c r="F571" s="177">
        <f t="shared" si="62"/>
        <v>760</v>
      </c>
      <c r="G571" s="177">
        <f t="shared" si="62"/>
        <v>333</v>
      </c>
      <c r="H571" s="177">
        <f t="shared" si="62"/>
        <v>585</v>
      </c>
      <c r="I571" s="177">
        <f t="shared" si="62"/>
        <v>310</v>
      </c>
      <c r="J571" s="177">
        <f t="shared" si="62"/>
        <v>320</v>
      </c>
      <c r="K571" s="177">
        <f t="shared" si="62"/>
        <v>365</v>
      </c>
      <c r="L571" s="177">
        <f t="shared" si="62"/>
        <v>155</v>
      </c>
      <c r="M571" s="177">
        <f t="shared" si="62"/>
        <v>445</v>
      </c>
      <c r="N571" s="177">
        <f t="shared" si="62"/>
        <v>710</v>
      </c>
      <c r="O571" s="177">
        <f t="shared" si="62"/>
        <v>901</v>
      </c>
      <c r="P571" s="177">
        <f t="shared" si="62"/>
        <v>2910</v>
      </c>
      <c r="Q571" s="177">
        <f t="shared" si="62"/>
        <v>1300</v>
      </c>
      <c r="R571" s="178"/>
      <c r="S571" s="177">
        <f>SUM(S563:S570)</f>
        <v>12499</v>
      </c>
    </row>
    <row r="572" spans="2:19" x14ac:dyDescent="0.25">
      <c r="B572" s="3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</row>
    <row r="573" spans="2:19" x14ac:dyDescent="0.25">
      <c r="B573" s="3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</row>
    <row r="574" spans="2:19" ht="18.75" x14ac:dyDescent="0.25">
      <c r="B574" s="31"/>
      <c r="C574" s="71"/>
      <c r="D574" s="121" t="s">
        <v>132</v>
      </c>
      <c r="E574" s="121"/>
      <c r="F574" s="121" t="s">
        <v>1</v>
      </c>
      <c r="G574" s="121"/>
      <c r="H574" s="71"/>
      <c r="I574" s="121" t="s">
        <v>28</v>
      </c>
      <c r="J574" s="121"/>
      <c r="K574" s="121"/>
      <c r="L574" s="121"/>
      <c r="M574" s="121"/>
      <c r="N574" s="71"/>
      <c r="O574" s="71"/>
      <c r="P574" s="71"/>
      <c r="Q574" s="71"/>
      <c r="R574" s="71"/>
      <c r="S574" s="71"/>
    </row>
    <row r="575" spans="2:19" ht="15.75" thickBot="1" x14ac:dyDescent="0.3">
      <c r="B575" s="3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</row>
    <row r="576" spans="2:19" ht="15.75" thickBot="1" x14ac:dyDescent="0.3">
      <c r="B576" s="31"/>
      <c r="C576" s="17" t="s">
        <v>3</v>
      </c>
      <c r="D576" s="18" t="s">
        <v>4</v>
      </c>
      <c r="E576" s="18" t="s">
        <v>5</v>
      </c>
      <c r="F576" s="18" t="s">
        <v>6</v>
      </c>
      <c r="G576" s="18" t="s">
        <v>7</v>
      </c>
      <c r="H576" s="18" t="s">
        <v>8</v>
      </c>
      <c r="I576" s="18" t="s">
        <v>9</v>
      </c>
      <c r="J576" s="18" t="s">
        <v>10</v>
      </c>
      <c r="K576" s="18" t="s">
        <v>11</v>
      </c>
      <c r="L576" s="18" t="s">
        <v>12</v>
      </c>
      <c r="M576" s="18" t="s">
        <v>13</v>
      </c>
      <c r="N576" s="18" t="s">
        <v>14</v>
      </c>
      <c r="O576" s="18" t="s">
        <v>15</v>
      </c>
      <c r="P576" s="18" t="s">
        <v>16</v>
      </c>
      <c r="Q576" s="18" t="s">
        <v>17</v>
      </c>
      <c r="R576" s="18" t="s">
        <v>18</v>
      </c>
      <c r="S576" s="18" t="s">
        <v>19</v>
      </c>
    </row>
    <row r="577" spans="2:19" ht="15.75" thickBot="1" x14ac:dyDescent="0.3">
      <c r="B577" s="115">
        <v>44140</v>
      </c>
      <c r="C577" s="54">
        <v>1400</v>
      </c>
      <c r="D577" s="116">
        <v>600</v>
      </c>
      <c r="E577" s="116">
        <v>400</v>
      </c>
      <c r="F577" s="116">
        <v>350</v>
      </c>
      <c r="G577" s="116">
        <v>260</v>
      </c>
      <c r="H577" s="116">
        <v>500</v>
      </c>
      <c r="I577" s="116">
        <v>180</v>
      </c>
      <c r="J577" s="116">
        <v>260</v>
      </c>
      <c r="K577" s="116">
        <v>400</v>
      </c>
      <c r="L577" s="116">
        <v>50</v>
      </c>
      <c r="M577" s="116">
        <v>800</v>
      </c>
      <c r="N577" s="116">
        <v>1300</v>
      </c>
      <c r="O577" s="116">
        <v>1000</v>
      </c>
      <c r="P577" s="116">
        <v>2800</v>
      </c>
      <c r="Q577" s="116">
        <v>1000</v>
      </c>
      <c r="R577" s="116"/>
      <c r="S577" s="20">
        <f t="shared" ref="S577:S581" si="63">SUM(C577:P577)</f>
        <v>10300</v>
      </c>
    </row>
    <row r="578" spans="2:19" ht="15.75" thickBot="1" x14ac:dyDescent="0.3">
      <c r="B578" s="115">
        <v>44147</v>
      </c>
      <c r="C578" s="117">
        <v>600</v>
      </c>
      <c r="D578" s="61">
        <v>450</v>
      </c>
      <c r="E578" s="61">
        <v>300</v>
      </c>
      <c r="F578" s="61">
        <v>280</v>
      </c>
      <c r="G578" s="61">
        <v>180</v>
      </c>
      <c r="H578" s="61">
        <v>850</v>
      </c>
      <c r="I578" s="61">
        <v>60</v>
      </c>
      <c r="J578" s="61">
        <v>190</v>
      </c>
      <c r="K578" s="61">
        <v>280</v>
      </c>
      <c r="L578" s="61">
        <v>20</v>
      </c>
      <c r="M578" s="61">
        <v>400</v>
      </c>
      <c r="N578" s="61">
        <v>550</v>
      </c>
      <c r="O578" s="61">
        <v>650</v>
      </c>
      <c r="P578" s="61">
        <v>1300</v>
      </c>
      <c r="Q578" s="61">
        <v>700</v>
      </c>
      <c r="R578" s="61"/>
      <c r="S578" s="20">
        <f t="shared" si="63"/>
        <v>6110</v>
      </c>
    </row>
    <row r="579" spans="2:19" ht="15.75" thickBot="1" x14ac:dyDescent="0.3">
      <c r="B579" s="115">
        <v>44154</v>
      </c>
      <c r="C579" s="117">
        <v>1400</v>
      </c>
      <c r="D579" s="61">
        <v>520</v>
      </c>
      <c r="E579" s="61">
        <v>250</v>
      </c>
      <c r="F579" s="61">
        <v>290</v>
      </c>
      <c r="G579" s="61">
        <v>270</v>
      </c>
      <c r="H579" s="61">
        <v>275</v>
      </c>
      <c r="I579" s="61">
        <v>60</v>
      </c>
      <c r="J579" s="61">
        <v>280</v>
      </c>
      <c r="K579" s="61">
        <v>250</v>
      </c>
      <c r="L579" s="61">
        <v>30</v>
      </c>
      <c r="M579" s="61">
        <v>275</v>
      </c>
      <c r="N579" s="61">
        <v>380</v>
      </c>
      <c r="O579" s="61">
        <v>250</v>
      </c>
      <c r="P579" s="61">
        <v>900</v>
      </c>
      <c r="Q579" s="61">
        <v>900</v>
      </c>
      <c r="R579" s="61"/>
      <c r="S579" s="20">
        <f t="shared" si="63"/>
        <v>5430</v>
      </c>
    </row>
    <row r="580" spans="2:19" ht="15.75" thickBot="1" x14ac:dyDescent="0.3">
      <c r="B580" s="115">
        <v>44161</v>
      </c>
      <c r="C580" s="52">
        <v>1300</v>
      </c>
      <c r="D580" s="62">
        <v>110</v>
      </c>
      <c r="E580" s="62">
        <v>220</v>
      </c>
      <c r="F580" s="62">
        <v>260</v>
      </c>
      <c r="G580" s="62">
        <v>500</v>
      </c>
      <c r="H580" s="62">
        <v>310</v>
      </c>
      <c r="I580" s="62">
        <v>190</v>
      </c>
      <c r="J580" s="62">
        <v>110</v>
      </c>
      <c r="K580" s="62">
        <v>310</v>
      </c>
      <c r="L580" s="62">
        <v>25</v>
      </c>
      <c r="M580" s="62">
        <v>350</v>
      </c>
      <c r="N580" s="62">
        <v>550</v>
      </c>
      <c r="O580" s="62">
        <v>550</v>
      </c>
      <c r="P580" s="62">
        <v>700</v>
      </c>
      <c r="Q580" s="62">
        <v>600</v>
      </c>
      <c r="R580" s="62"/>
      <c r="S580" s="20">
        <f t="shared" si="63"/>
        <v>5485</v>
      </c>
    </row>
    <row r="581" spans="2:19" ht="15.75" thickBot="1" x14ac:dyDescent="0.3">
      <c r="B581" s="31"/>
      <c r="C581" s="168"/>
      <c r="D581" s="54"/>
      <c r="E581" s="63"/>
      <c r="F581" s="54"/>
      <c r="G581" s="63"/>
      <c r="H581" s="54"/>
      <c r="I581" s="63"/>
      <c r="J581" s="54"/>
      <c r="K581" s="63"/>
      <c r="L581" s="54"/>
      <c r="M581" s="63"/>
      <c r="N581" s="54"/>
      <c r="O581" s="63"/>
      <c r="P581" s="54"/>
      <c r="Q581" s="63"/>
      <c r="R581" s="54"/>
      <c r="S581" s="20">
        <f t="shared" si="63"/>
        <v>0</v>
      </c>
    </row>
    <row r="582" spans="2:19" ht="15.75" thickBot="1" x14ac:dyDescent="0.3">
      <c r="B582" s="31"/>
      <c r="C582" s="130">
        <f>SUM(C577:C581)</f>
        <v>4700</v>
      </c>
      <c r="D582" s="130">
        <f t="shared" ref="D582:Q582" si="64">SUM(D577:D581)</f>
        <v>1680</v>
      </c>
      <c r="E582" s="130">
        <f t="shared" si="64"/>
        <v>1170</v>
      </c>
      <c r="F582" s="130">
        <f t="shared" si="64"/>
        <v>1180</v>
      </c>
      <c r="G582" s="130">
        <f t="shared" si="64"/>
        <v>1210</v>
      </c>
      <c r="H582" s="130">
        <f t="shared" si="64"/>
        <v>1935</v>
      </c>
      <c r="I582" s="130">
        <f t="shared" si="64"/>
        <v>490</v>
      </c>
      <c r="J582" s="130">
        <f t="shared" si="64"/>
        <v>840</v>
      </c>
      <c r="K582" s="130">
        <f t="shared" si="64"/>
        <v>1240</v>
      </c>
      <c r="L582" s="130">
        <f t="shared" si="64"/>
        <v>125</v>
      </c>
      <c r="M582" s="130">
        <f t="shared" si="64"/>
        <v>1825</v>
      </c>
      <c r="N582" s="130">
        <f t="shared" si="64"/>
        <v>2780</v>
      </c>
      <c r="O582" s="130">
        <f t="shared" si="64"/>
        <v>2450</v>
      </c>
      <c r="P582" s="130">
        <f t="shared" si="64"/>
        <v>5700</v>
      </c>
      <c r="Q582" s="130">
        <f t="shared" si="64"/>
        <v>3200</v>
      </c>
      <c r="R582" s="130">
        <f t="shared" ref="R582" si="65">SUM(R577:R581)</f>
        <v>0</v>
      </c>
      <c r="S582" s="130">
        <f t="shared" ref="S582" si="66">SUM(S577:S581)</f>
        <v>27325</v>
      </c>
    </row>
    <row r="583" spans="2:19" x14ac:dyDescent="0.25">
      <c r="B583" s="3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</row>
    <row r="584" spans="2:19" x14ac:dyDescent="0.25">
      <c r="B584" s="3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</row>
    <row r="585" spans="2:19" ht="18.75" x14ac:dyDescent="0.25">
      <c r="B585" s="31"/>
      <c r="C585" s="71"/>
      <c r="D585" s="121" t="s">
        <v>133</v>
      </c>
      <c r="E585" s="121" t="s">
        <v>36</v>
      </c>
      <c r="F585" s="121" t="s">
        <v>1</v>
      </c>
      <c r="G585" s="121"/>
      <c r="H585" s="71"/>
      <c r="I585" s="121" t="s">
        <v>28</v>
      </c>
      <c r="J585" s="121"/>
      <c r="K585" s="121"/>
      <c r="L585" s="121"/>
      <c r="M585" s="121"/>
      <c r="N585" s="71"/>
      <c r="O585" s="71"/>
      <c r="P585" s="169">
        <v>2019</v>
      </c>
      <c r="Q585" s="71"/>
      <c r="R585" s="71"/>
      <c r="S585" s="71"/>
    </row>
    <row r="586" spans="2:19" ht="15.75" thickBot="1" x14ac:dyDescent="0.3">
      <c r="B586" s="3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</row>
    <row r="587" spans="2:19" ht="15.75" thickBot="1" x14ac:dyDescent="0.3">
      <c r="B587" s="31"/>
      <c r="C587" s="17" t="s">
        <v>3</v>
      </c>
      <c r="D587" s="18" t="s">
        <v>4</v>
      </c>
      <c r="E587" s="18" t="s">
        <v>5</v>
      </c>
      <c r="F587" s="18" t="s">
        <v>6</v>
      </c>
      <c r="G587" s="18" t="s">
        <v>7</v>
      </c>
      <c r="H587" s="18" t="s">
        <v>8</v>
      </c>
      <c r="I587" s="18" t="s">
        <v>9</v>
      </c>
      <c r="J587" s="18" t="s">
        <v>10</v>
      </c>
      <c r="K587" s="18" t="s">
        <v>11</v>
      </c>
      <c r="L587" s="18" t="s">
        <v>12</v>
      </c>
      <c r="M587" s="18" t="s">
        <v>13</v>
      </c>
      <c r="N587" s="18" t="s">
        <v>14</v>
      </c>
      <c r="O587" s="18" t="s">
        <v>15</v>
      </c>
      <c r="P587" s="18" t="s">
        <v>16</v>
      </c>
      <c r="Q587" s="18" t="s">
        <v>17</v>
      </c>
      <c r="R587" s="18" t="s">
        <v>18</v>
      </c>
      <c r="S587" s="18" t="s">
        <v>19</v>
      </c>
    </row>
    <row r="588" spans="2:19" ht="15.75" thickBot="1" x14ac:dyDescent="0.3">
      <c r="B588" s="115">
        <v>44136</v>
      </c>
      <c r="C588" s="54">
        <v>800</v>
      </c>
      <c r="D588" s="116">
        <v>220</v>
      </c>
      <c r="E588" s="116">
        <v>190</v>
      </c>
      <c r="F588" s="116">
        <v>200</v>
      </c>
      <c r="G588" s="116">
        <v>80</v>
      </c>
      <c r="H588" s="116">
        <v>210</v>
      </c>
      <c r="I588" s="116">
        <v>80</v>
      </c>
      <c r="J588" s="116">
        <v>100</v>
      </c>
      <c r="K588" s="116">
        <v>220</v>
      </c>
      <c r="L588" s="116"/>
      <c r="M588" s="116">
        <v>180</v>
      </c>
      <c r="N588" s="116">
        <v>300</v>
      </c>
      <c r="O588" s="116">
        <v>370</v>
      </c>
      <c r="P588" s="116">
        <v>1000</v>
      </c>
      <c r="Q588" s="116">
        <v>400</v>
      </c>
      <c r="R588" s="116"/>
      <c r="S588" s="20">
        <f t="shared" ref="S588:S590" si="67">SUM(C588:P588)</f>
        <v>3950</v>
      </c>
    </row>
    <row r="589" spans="2:19" ht="15.75" thickBot="1" x14ac:dyDescent="0.3">
      <c r="B589" s="115">
        <v>44150</v>
      </c>
      <c r="C589" s="117">
        <v>1100</v>
      </c>
      <c r="D589" s="61">
        <v>360</v>
      </c>
      <c r="E589" s="61">
        <v>200</v>
      </c>
      <c r="F589" s="61">
        <v>220</v>
      </c>
      <c r="G589" s="61">
        <v>90</v>
      </c>
      <c r="H589" s="61">
        <v>280</v>
      </c>
      <c r="I589" s="61">
        <v>50</v>
      </c>
      <c r="J589" s="61">
        <v>200</v>
      </c>
      <c r="K589" s="61">
        <v>200</v>
      </c>
      <c r="L589" s="61"/>
      <c r="M589" s="61">
        <v>250</v>
      </c>
      <c r="N589" s="61">
        <v>280</v>
      </c>
      <c r="O589" s="61">
        <v>410</v>
      </c>
      <c r="P589" s="61">
        <v>1400</v>
      </c>
      <c r="Q589" s="61">
        <v>500</v>
      </c>
      <c r="R589" s="61"/>
      <c r="S589" s="20">
        <f t="shared" si="67"/>
        <v>5040</v>
      </c>
    </row>
    <row r="590" spans="2:19" ht="15.75" thickBot="1" x14ac:dyDescent="0.3">
      <c r="B590" s="115">
        <v>44164</v>
      </c>
      <c r="C590" s="117">
        <v>1500</v>
      </c>
      <c r="D590" s="61">
        <v>400</v>
      </c>
      <c r="E590" s="61">
        <v>225</v>
      </c>
      <c r="F590" s="61">
        <v>300</v>
      </c>
      <c r="G590" s="61">
        <v>120</v>
      </c>
      <c r="H590" s="61">
        <v>300</v>
      </c>
      <c r="I590" s="61">
        <v>90</v>
      </c>
      <c r="J590" s="61">
        <v>150</v>
      </c>
      <c r="K590" s="61">
        <v>250</v>
      </c>
      <c r="L590" s="61"/>
      <c r="M590" s="61">
        <v>225</v>
      </c>
      <c r="N590" s="61">
        <v>300</v>
      </c>
      <c r="O590" s="61">
        <v>350</v>
      </c>
      <c r="P590" s="61">
        <v>900</v>
      </c>
      <c r="Q590" s="61">
        <v>700</v>
      </c>
      <c r="R590" s="61"/>
      <c r="S590" s="20">
        <f t="shared" si="67"/>
        <v>5110</v>
      </c>
    </row>
    <row r="591" spans="2:19" ht="15.75" thickBot="1" x14ac:dyDescent="0.3">
      <c r="B591" s="31"/>
      <c r="C591" s="130">
        <f>SUM(C588:C590)</f>
        <v>3400</v>
      </c>
      <c r="D591" s="130">
        <f t="shared" ref="D591:S591" si="68">SUM(D588:D590)</f>
        <v>980</v>
      </c>
      <c r="E591" s="130">
        <f t="shared" si="68"/>
        <v>615</v>
      </c>
      <c r="F591" s="130">
        <f t="shared" si="68"/>
        <v>720</v>
      </c>
      <c r="G591" s="130">
        <f t="shared" si="68"/>
        <v>290</v>
      </c>
      <c r="H591" s="130">
        <f t="shared" si="68"/>
        <v>790</v>
      </c>
      <c r="I591" s="130">
        <f t="shared" si="68"/>
        <v>220</v>
      </c>
      <c r="J591" s="130">
        <f t="shared" si="68"/>
        <v>450</v>
      </c>
      <c r="K591" s="130">
        <f t="shared" si="68"/>
        <v>670</v>
      </c>
      <c r="L591" s="130">
        <f t="shared" si="68"/>
        <v>0</v>
      </c>
      <c r="M591" s="130">
        <f t="shared" si="68"/>
        <v>655</v>
      </c>
      <c r="N591" s="130">
        <f t="shared" si="68"/>
        <v>880</v>
      </c>
      <c r="O591" s="130">
        <f t="shared" si="68"/>
        <v>1130</v>
      </c>
      <c r="P591" s="130">
        <f t="shared" si="68"/>
        <v>3300</v>
      </c>
      <c r="Q591" s="130">
        <f t="shared" si="68"/>
        <v>1600</v>
      </c>
      <c r="R591" s="130">
        <f t="shared" si="68"/>
        <v>0</v>
      </c>
      <c r="S591" s="130">
        <f t="shared" si="68"/>
        <v>14100</v>
      </c>
    </row>
    <row r="592" spans="2:19" x14ac:dyDescent="0.25">
      <c r="B592" s="3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</row>
    <row r="593" spans="2:19" ht="18.75" x14ac:dyDescent="0.25">
      <c r="B593" s="31"/>
      <c r="C593" s="71"/>
      <c r="D593" s="121" t="s">
        <v>134</v>
      </c>
      <c r="E593" s="121" t="s">
        <v>23</v>
      </c>
      <c r="F593" s="121"/>
      <c r="G593" s="121"/>
      <c r="H593" s="71"/>
      <c r="I593" s="121" t="s">
        <v>28</v>
      </c>
      <c r="J593" s="121"/>
      <c r="K593" s="121"/>
      <c r="L593" s="121"/>
      <c r="M593" s="121"/>
      <c r="N593" s="71"/>
      <c r="O593" s="170">
        <v>2019</v>
      </c>
      <c r="P593" s="71"/>
      <c r="Q593" s="71"/>
      <c r="R593" s="71"/>
      <c r="S593" s="71"/>
    </row>
    <row r="594" spans="2:19" ht="15.75" thickBot="1" x14ac:dyDescent="0.3">
      <c r="B594" s="3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</row>
    <row r="595" spans="2:19" ht="15.75" thickBot="1" x14ac:dyDescent="0.3">
      <c r="B595" s="31"/>
      <c r="C595" s="17" t="s">
        <v>3</v>
      </c>
      <c r="D595" s="18" t="s">
        <v>4</v>
      </c>
      <c r="E595" s="18" t="s">
        <v>5</v>
      </c>
      <c r="F595" s="18" t="s">
        <v>6</v>
      </c>
      <c r="G595" s="18" t="s">
        <v>7</v>
      </c>
      <c r="H595" s="18" t="s">
        <v>8</v>
      </c>
      <c r="I595" s="18" t="s">
        <v>9</v>
      </c>
      <c r="J595" s="18" t="s">
        <v>10</v>
      </c>
      <c r="K595" s="18" t="s">
        <v>11</v>
      </c>
      <c r="L595" s="18" t="s">
        <v>12</v>
      </c>
      <c r="M595" s="18" t="s">
        <v>13</v>
      </c>
      <c r="N595" s="18" t="s">
        <v>14</v>
      </c>
      <c r="O595" s="18" t="s">
        <v>15</v>
      </c>
      <c r="P595" s="18" t="s">
        <v>16</v>
      </c>
      <c r="Q595" s="18" t="s">
        <v>17</v>
      </c>
      <c r="R595" s="18" t="s">
        <v>18</v>
      </c>
      <c r="S595" s="18" t="s">
        <v>19</v>
      </c>
    </row>
    <row r="596" spans="2:19" ht="15.75" thickBot="1" x14ac:dyDescent="0.3">
      <c r="B596" s="115">
        <v>44136</v>
      </c>
      <c r="C596" s="54">
        <v>700</v>
      </c>
      <c r="D596" s="116">
        <v>180</v>
      </c>
      <c r="E596" s="116">
        <v>40</v>
      </c>
      <c r="F596" s="116">
        <v>60</v>
      </c>
      <c r="G596" s="116">
        <v>35</v>
      </c>
      <c r="H596" s="116">
        <v>100</v>
      </c>
      <c r="I596" s="116">
        <v>25</v>
      </c>
      <c r="J596" s="116">
        <v>225</v>
      </c>
      <c r="K596" s="116">
        <v>120</v>
      </c>
      <c r="L596" s="116">
        <v>5</v>
      </c>
      <c r="M596" s="116">
        <v>225</v>
      </c>
      <c r="N596" s="116">
        <v>210</v>
      </c>
      <c r="O596" s="116">
        <v>350</v>
      </c>
      <c r="P596" s="116">
        <v>300</v>
      </c>
      <c r="Q596" s="116">
        <v>250</v>
      </c>
      <c r="R596" s="116"/>
      <c r="S596" s="20">
        <f t="shared" ref="S596:S598" si="69">SUM(C596:P596)</f>
        <v>2575</v>
      </c>
    </row>
    <row r="597" spans="2:19" ht="15.75" thickBot="1" x14ac:dyDescent="0.3">
      <c r="B597" s="115">
        <v>44150</v>
      </c>
      <c r="C597" s="117">
        <v>650</v>
      </c>
      <c r="D597" s="61">
        <v>190</v>
      </c>
      <c r="E597" s="61">
        <v>35</v>
      </c>
      <c r="F597" s="61">
        <v>70</v>
      </c>
      <c r="G597" s="61">
        <v>30</v>
      </c>
      <c r="H597" s="61">
        <v>90</v>
      </c>
      <c r="I597" s="61">
        <v>35</v>
      </c>
      <c r="J597" s="61">
        <v>200</v>
      </c>
      <c r="K597" s="61">
        <v>190</v>
      </c>
      <c r="L597" s="61"/>
      <c r="M597" s="61">
        <v>190</v>
      </c>
      <c r="N597" s="61">
        <v>190</v>
      </c>
      <c r="O597" s="61">
        <v>250</v>
      </c>
      <c r="P597" s="61">
        <v>350</v>
      </c>
      <c r="Q597" s="61">
        <v>200</v>
      </c>
      <c r="R597" s="61"/>
      <c r="S597" s="20">
        <f t="shared" si="69"/>
        <v>2470</v>
      </c>
    </row>
    <row r="598" spans="2:19" ht="15.75" thickBot="1" x14ac:dyDescent="0.3">
      <c r="B598" s="115">
        <v>44164</v>
      </c>
      <c r="C598" s="117">
        <v>500</v>
      </c>
      <c r="D598" s="61">
        <v>100</v>
      </c>
      <c r="E598" s="61">
        <v>25</v>
      </c>
      <c r="F598" s="61">
        <v>55</v>
      </c>
      <c r="G598" s="61">
        <v>20</v>
      </c>
      <c r="H598" s="61">
        <v>80</v>
      </c>
      <c r="I598" s="61">
        <v>30</v>
      </c>
      <c r="J598" s="61">
        <v>180</v>
      </c>
      <c r="K598" s="61">
        <v>130</v>
      </c>
      <c r="L598" s="61"/>
      <c r="M598" s="61">
        <v>160</v>
      </c>
      <c r="N598" s="61">
        <v>100</v>
      </c>
      <c r="O598" s="61">
        <v>200</v>
      </c>
      <c r="P598" s="61">
        <v>200</v>
      </c>
      <c r="Q598" s="61">
        <v>190</v>
      </c>
      <c r="R598" s="61"/>
      <c r="S598" s="20">
        <f t="shared" si="69"/>
        <v>1780</v>
      </c>
    </row>
    <row r="599" spans="2:19" ht="15.75" thickBot="1" x14ac:dyDescent="0.3">
      <c r="B599" s="31"/>
      <c r="C599" s="130">
        <f>SUM(C596:C598)</f>
        <v>1850</v>
      </c>
      <c r="D599" s="130">
        <f t="shared" ref="D599:S599" si="70">SUM(D596:D598)</f>
        <v>470</v>
      </c>
      <c r="E599" s="130">
        <f t="shared" si="70"/>
        <v>100</v>
      </c>
      <c r="F599" s="130">
        <f t="shared" si="70"/>
        <v>185</v>
      </c>
      <c r="G599" s="130">
        <f t="shared" si="70"/>
        <v>85</v>
      </c>
      <c r="H599" s="130">
        <f t="shared" si="70"/>
        <v>270</v>
      </c>
      <c r="I599" s="130">
        <f t="shared" si="70"/>
        <v>90</v>
      </c>
      <c r="J599" s="130">
        <f t="shared" si="70"/>
        <v>605</v>
      </c>
      <c r="K599" s="130">
        <f t="shared" si="70"/>
        <v>440</v>
      </c>
      <c r="L599" s="130">
        <f t="shared" si="70"/>
        <v>5</v>
      </c>
      <c r="M599" s="130">
        <f t="shared" si="70"/>
        <v>575</v>
      </c>
      <c r="N599" s="130">
        <f t="shared" si="70"/>
        <v>500</v>
      </c>
      <c r="O599" s="130">
        <f t="shared" si="70"/>
        <v>800</v>
      </c>
      <c r="P599" s="130">
        <f t="shared" si="70"/>
        <v>850</v>
      </c>
      <c r="Q599" s="130">
        <f t="shared" si="70"/>
        <v>640</v>
      </c>
      <c r="R599" s="130">
        <f t="shared" si="70"/>
        <v>0</v>
      </c>
      <c r="S599" s="130">
        <f t="shared" si="70"/>
        <v>6825</v>
      </c>
    </row>
    <row r="600" spans="2:19" x14ac:dyDescent="0.25">
      <c r="B600" s="3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</row>
    <row r="601" spans="2:19" x14ac:dyDescent="0.25">
      <c r="B601" s="3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</row>
    <row r="602" spans="2:19" ht="18.75" x14ac:dyDescent="0.25">
      <c r="B602" s="31"/>
      <c r="C602" s="71"/>
      <c r="D602" s="121" t="s">
        <v>135</v>
      </c>
      <c r="E602" s="121" t="s">
        <v>38</v>
      </c>
      <c r="F602" s="121"/>
      <c r="G602" s="121"/>
      <c r="H602" s="71"/>
      <c r="I602" s="121" t="s">
        <v>28</v>
      </c>
      <c r="J602" s="121"/>
      <c r="K602" s="121"/>
      <c r="L602" s="121"/>
      <c r="M602" s="121"/>
      <c r="N602" s="71"/>
      <c r="O602" s="170">
        <v>2019</v>
      </c>
      <c r="P602" s="71"/>
      <c r="Q602" s="71"/>
      <c r="R602" s="71"/>
      <c r="S602" s="71"/>
    </row>
    <row r="603" spans="2:19" ht="15.75" thickBot="1" x14ac:dyDescent="0.3">
      <c r="B603" s="3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</row>
    <row r="604" spans="2:19" ht="15.75" thickBot="1" x14ac:dyDescent="0.3">
      <c r="B604" s="31"/>
      <c r="C604" s="17" t="s">
        <v>3</v>
      </c>
      <c r="D604" s="18" t="s">
        <v>4</v>
      </c>
      <c r="E604" s="18" t="s">
        <v>5</v>
      </c>
      <c r="F604" s="18" t="s">
        <v>6</v>
      </c>
      <c r="G604" s="18" t="s">
        <v>7</v>
      </c>
      <c r="H604" s="18" t="s">
        <v>8</v>
      </c>
      <c r="I604" s="18" t="s">
        <v>9</v>
      </c>
      <c r="J604" s="18" t="s">
        <v>10</v>
      </c>
      <c r="K604" s="18" t="s">
        <v>11</v>
      </c>
      <c r="L604" s="18" t="s">
        <v>12</v>
      </c>
      <c r="M604" s="18" t="s">
        <v>13</v>
      </c>
      <c r="N604" s="18" t="s">
        <v>14</v>
      </c>
      <c r="O604" s="18" t="s">
        <v>15</v>
      </c>
      <c r="P604" s="18" t="s">
        <v>16</v>
      </c>
      <c r="Q604" s="18" t="s">
        <v>17</v>
      </c>
      <c r="R604" s="18" t="s">
        <v>18</v>
      </c>
      <c r="S604" s="18" t="s">
        <v>19</v>
      </c>
    </row>
    <row r="605" spans="2:19" ht="15.75" thickBot="1" x14ac:dyDescent="0.3">
      <c r="B605" s="115">
        <v>44146</v>
      </c>
      <c r="C605" s="54">
        <v>300</v>
      </c>
      <c r="D605" s="116">
        <v>140</v>
      </c>
      <c r="E605" s="116">
        <v>80</v>
      </c>
      <c r="F605" s="116">
        <v>80</v>
      </c>
      <c r="G605" s="116">
        <v>40</v>
      </c>
      <c r="H605" s="116">
        <v>220</v>
      </c>
      <c r="I605" s="116">
        <v>40</v>
      </c>
      <c r="J605" s="116">
        <v>225</v>
      </c>
      <c r="K605" s="116">
        <v>270</v>
      </c>
      <c r="L605" s="116">
        <v>5</v>
      </c>
      <c r="M605" s="116">
        <v>220</v>
      </c>
      <c r="N605" s="116">
        <v>200</v>
      </c>
      <c r="O605" s="116">
        <v>250</v>
      </c>
      <c r="P605" s="116">
        <v>290</v>
      </c>
      <c r="Q605" s="116">
        <v>250</v>
      </c>
      <c r="R605" s="116"/>
      <c r="S605" s="20">
        <f t="shared" ref="S605:S607" si="71">SUM(C605:P605)</f>
        <v>2360</v>
      </c>
    </row>
    <row r="606" spans="2:19" ht="15.75" thickBot="1" x14ac:dyDescent="0.3">
      <c r="B606" s="115">
        <v>44160</v>
      </c>
      <c r="C606" s="52">
        <v>225</v>
      </c>
      <c r="D606" s="62">
        <v>225</v>
      </c>
      <c r="E606" s="62">
        <v>100</v>
      </c>
      <c r="F606" s="62">
        <v>60</v>
      </c>
      <c r="G606" s="62">
        <v>50</v>
      </c>
      <c r="H606" s="62">
        <v>190</v>
      </c>
      <c r="I606" s="62">
        <v>35</v>
      </c>
      <c r="J606" s="62">
        <v>190</v>
      </c>
      <c r="K606" s="62">
        <v>225</v>
      </c>
      <c r="L606" s="62">
        <v>5</v>
      </c>
      <c r="M606" s="62">
        <v>190</v>
      </c>
      <c r="N606" s="62">
        <v>150</v>
      </c>
      <c r="O606" s="62">
        <v>190</v>
      </c>
      <c r="P606" s="62">
        <v>200</v>
      </c>
      <c r="Q606" s="62">
        <v>150</v>
      </c>
      <c r="R606" s="62"/>
      <c r="S606" s="20">
        <f t="shared" si="71"/>
        <v>2035</v>
      </c>
    </row>
    <row r="607" spans="2:19" ht="15.75" thickBot="1" x14ac:dyDescent="0.3">
      <c r="B607" s="31"/>
      <c r="C607" s="175">
        <v>525</v>
      </c>
      <c r="D607" s="176">
        <v>365</v>
      </c>
      <c r="E607" s="176">
        <v>180</v>
      </c>
      <c r="F607" s="176">
        <v>140</v>
      </c>
      <c r="G607" s="176">
        <v>90</v>
      </c>
      <c r="H607" s="176">
        <v>410</v>
      </c>
      <c r="I607" s="171">
        <v>75</v>
      </c>
      <c r="J607" s="176">
        <v>415</v>
      </c>
      <c r="K607" s="176">
        <v>495</v>
      </c>
      <c r="L607" s="176">
        <v>10</v>
      </c>
      <c r="M607" s="176">
        <v>410</v>
      </c>
      <c r="N607" s="176">
        <v>350</v>
      </c>
      <c r="O607" s="176">
        <v>440</v>
      </c>
      <c r="P607" s="176">
        <v>490</v>
      </c>
      <c r="Q607" s="176">
        <v>400</v>
      </c>
      <c r="R607" s="176"/>
      <c r="S607" s="8">
        <f t="shared" si="71"/>
        <v>4395</v>
      </c>
    </row>
    <row r="608" spans="2:19" ht="15.75" thickBot="1" x14ac:dyDescent="0.3">
      <c r="B608" s="31"/>
      <c r="C608" s="177">
        <f>SUM(C605:C607)</f>
        <v>1050</v>
      </c>
      <c r="D608" s="177">
        <f t="shared" ref="D608:S608" si="72">SUM(D605:D607)</f>
        <v>730</v>
      </c>
      <c r="E608" s="177">
        <f t="shared" si="72"/>
        <v>360</v>
      </c>
      <c r="F608" s="177">
        <f t="shared" si="72"/>
        <v>280</v>
      </c>
      <c r="G608" s="177">
        <f t="shared" si="72"/>
        <v>180</v>
      </c>
      <c r="H608" s="177">
        <f t="shared" si="72"/>
        <v>820</v>
      </c>
      <c r="I608" s="177">
        <f t="shared" si="72"/>
        <v>150</v>
      </c>
      <c r="J608" s="177">
        <f t="shared" si="72"/>
        <v>830</v>
      </c>
      <c r="K608" s="177">
        <f t="shared" si="72"/>
        <v>990</v>
      </c>
      <c r="L608" s="177">
        <f t="shared" si="72"/>
        <v>20</v>
      </c>
      <c r="M608" s="177">
        <f t="shared" si="72"/>
        <v>820</v>
      </c>
      <c r="N608" s="177">
        <f t="shared" si="72"/>
        <v>700</v>
      </c>
      <c r="O608" s="177">
        <f t="shared" si="72"/>
        <v>880</v>
      </c>
      <c r="P608" s="177">
        <f t="shared" si="72"/>
        <v>980</v>
      </c>
      <c r="Q608" s="177">
        <f t="shared" si="72"/>
        <v>800</v>
      </c>
      <c r="R608" s="177">
        <f t="shared" si="72"/>
        <v>0</v>
      </c>
      <c r="S608" s="177">
        <f t="shared" si="72"/>
        <v>8790</v>
      </c>
    </row>
    <row r="609" spans="2:19" ht="15.75" thickBot="1" x14ac:dyDescent="0.3">
      <c r="B609" s="31"/>
      <c r="C609" s="154" t="s">
        <v>19</v>
      </c>
      <c r="D609" s="84"/>
      <c r="E609" s="172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</row>
    <row r="610" spans="2:19" ht="15.75" thickBot="1" x14ac:dyDescent="0.3"/>
    <row r="611" spans="2:19" ht="15.75" thickBot="1" x14ac:dyDescent="0.3">
      <c r="M611" s="161" t="s">
        <v>77</v>
      </c>
      <c r="N611" s="161"/>
      <c r="O611" s="109">
        <f>+SUM(Q571,Q582,Q591,Q599,Q608)</f>
        <v>7540</v>
      </c>
      <c r="P611" s="88"/>
      <c r="Q611" s="88"/>
      <c r="R611" s="84" t="s">
        <v>50</v>
      </c>
      <c r="S611" s="85">
        <f>+SUM(S582,S591,S599,S608)</f>
        <v>57040</v>
      </c>
    </row>
  </sheetData>
  <mergeCells count="96">
    <mergeCell ref="X53:Z53"/>
    <mergeCell ref="X54:Z54"/>
    <mergeCell ref="X55:Z55"/>
    <mergeCell ref="X56:Z56"/>
    <mergeCell ref="X51:Z51"/>
    <mergeCell ref="X52:Z52"/>
    <mergeCell ref="X50:Z50"/>
    <mergeCell ref="W47:Z48"/>
    <mergeCell ref="Q111:R111"/>
    <mergeCell ref="C149:D149"/>
    <mergeCell ref="C141:D141"/>
    <mergeCell ref="E149:F149"/>
    <mergeCell ref="G111:H111"/>
    <mergeCell ref="K111:L111"/>
    <mergeCell ref="C116:D116"/>
    <mergeCell ref="E116:F116"/>
    <mergeCell ref="H116:J116"/>
    <mergeCell ref="C73:D73"/>
    <mergeCell ref="E73:F73"/>
    <mergeCell ref="H73:L73"/>
    <mergeCell ref="C101:F101"/>
    <mergeCell ref="H101:L101"/>
    <mergeCell ref="M223:N223"/>
    <mergeCell ref="E141:F141"/>
    <mergeCell ref="H141:L141"/>
    <mergeCell ref="H149:L149"/>
    <mergeCell ref="H158:L158"/>
    <mergeCell ref="C158:D158"/>
    <mergeCell ref="C130:D130"/>
    <mergeCell ref="E130:F130"/>
    <mergeCell ref="H130:L130"/>
    <mergeCell ref="D173:E173"/>
    <mergeCell ref="F173:G173"/>
    <mergeCell ref="I173:K173"/>
    <mergeCell ref="M279:N279"/>
    <mergeCell ref="M333:N333"/>
    <mergeCell ref="M388:N388"/>
    <mergeCell ref="M442:N442"/>
    <mergeCell ref="F340:G340"/>
    <mergeCell ref="I340:J340"/>
    <mergeCell ref="F354:G354"/>
    <mergeCell ref="I354:L354"/>
    <mergeCell ref="F365:G365"/>
    <mergeCell ref="I365:L365"/>
    <mergeCell ref="I373:L373"/>
    <mergeCell ref="E381:F381"/>
    <mergeCell ref="I381:L381"/>
    <mergeCell ref="I318:L318"/>
    <mergeCell ref="E326:F326"/>
    <mergeCell ref="I326:L326"/>
    <mergeCell ref="F310:G310"/>
    <mergeCell ref="I310:L310"/>
    <mergeCell ref="C263:D263"/>
    <mergeCell ref="I263:L263"/>
    <mergeCell ref="C272:D272"/>
    <mergeCell ref="I272:L272"/>
    <mergeCell ref="F286:G286"/>
    <mergeCell ref="I286:J286"/>
    <mergeCell ref="F300:G300"/>
    <mergeCell ref="I300:L300"/>
    <mergeCell ref="I309:J309"/>
    <mergeCell ref="F230:G230"/>
    <mergeCell ref="I230:J230"/>
    <mergeCell ref="F244:G244"/>
    <mergeCell ref="I244:L244"/>
    <mergeCell ref="C254:E254"/>
    <mergeCell ref="J254:K254"/>
    <mergeCell ref="AK2:AK3"/>
    <mergeCell ref="AJ2:AJ3"/>
    <mergeCell ref="AL2:AL3"/>
    <mergeCell ref="T2:U3"/>
    <mergeCell ref="W2:X3"/>
    <mergeCell ref="Z2:AA3"/>
    <mergeCell ref="AC2:AD3"/>
    <mergeCell ref="AF2:AH3"/>
    <mergeCell ref="C84:D84"/>
    <mergeCell ref="E84:F84"/>
    <mergeCell ref="H84:L84"/>
    <mergeCell ref="C92:F92"/>
    <mergeCell ref="H92:L92"/>
    <mergeCell ref="M557:N557"/>
    <mergeCell ref="T47:V47"/>
    <mergeCell ref="M501:N501"/>
    <mergeCell ref="W20:X20"/>
    <mergeCell ref="E206:F206"/>
    <mergeCell ref="I206:M206"/>
    <mergeCell ref="E215:F215"/>
    <mergeCell ref="I215:M215"/>
    <mergeCell ref="D187:E187"/>
    <mergeCell ref="F187:G187"/>
    <mergeCell ref="I187:M187"/>
    <mergeCell ref="F198:G198"/>
    <mergeCell ref="I198:M198"/>
    <mergeCell ref="C59:D59"/>
    <mergeCell ref="E59:G59"/>
    <mergeCell ref="H59:J59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Heredia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Heiner Garcia caballero</dc:creator>
  <cp:lastModifiedBy>Teresita Granados</cp:lastModifiedBy>
  <dcterms:created xsi:type="dcterms:W3CDTF">2019-02-25T20:10:56Z</dcterms:created>
  <dcterms:modified xsi:type="dcterms:W3CDTF">2023-08-01T20:57:53Z</dcterms:modified>
</cp:coreProperties>
</file>