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_Granados\Desktop\Respaldos disco D\TGRANADOS\CONTROL FACTURAS\"/>
    </mc:Choice>
  </mc:AlternateContent>
  <xr:revisionPtr revIDLastSave="0" documentId="13_ncr:1_{7152270C-1FD8-42A6-BC3C-EE51B0A2C0BD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REPORTE" sheetId="1" r:id="rId1"/>
    <sheet name="CUADRO HEREDIA" sheetId="2" r:id="rId2"/>
    <sheet name="No tradicion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1" i="2" l="1"/>
  <c r="H1021" i="2"/>
  <c r="G1021" i="2"/>
  <c r="I1006" i="2"/>
  <c r="H1006" i="2"/>
  <c r="H1007" i="2" s="1"/>
  <c r="D1006" i="2" s="1"/>
  <c r="G1006" i="2"/>
  <c r="I991" i="2"/>
  <c r="H991" i="2"/>
  <c r="H992" i="2" s="1"/>
  <c r="D991" i="2" s="1"/>
  <c r="G991" i="2"/>
  <c r="N25" i="2" s="1"/>
  <c r="L25" i="2" s="1"/>
  <c r="H1022" i="2" l="1"/>
  <c r="D1021" i="2" s="1"/>
  <c r="J26" i="3"/>
  <c r="J17" i="3" l="1"/>
  <c r="I890" i="2"/>
  <c r="H890" i="2"/>
  <c r="H891" i="2" s="1"/>
  <c r="D890" i="2" s="1"/>
  <c r="G890" i="2"/>
  <c r="I873" i="2" l="1"/>
  <c r="H873" i="2"/>
  <c r="G873" i="2"/>
  <c r="N24" i="2" s="1"/>
  <c r="L24" i="2" l="1"/>
  <c r="Q26" i="2"/>
  <c r="H874" i="2"/>
  <c r="D873" i="2" s="1"/>
  <c r="I856" i="2"/>
  <c r="H856" i="2"/>
  <c r="H857" i="2" s="1"/>
  <c r="D856" i="2" s="1"/>
  <c r="G856" i="2"/>
  <c r="I839" i="2" l="1"/>
  <c r="H839" i="2"/>
  <c r="G839" i="2"/>
  <c r="H840" i="2" l="1"/>
  <c r="D839" i="2" s="1"/>
  <c r="I16" i="3" l="1"/>
  <c r="O24" i="2"/>
  <c r="O25" i="2"/>
  <c r="D715" i="2"/>
  <c r="D717" i="2" s="1"/>
  <c r="H807" i="2"/>
  <c r="I741" i="2" l="1"/>
  <c r="H741" i="2"/>
  <c r="H742" i="2" s="1"/>
  <c r="D741" i="2" s="1"/>
  <c r="G741" i="2"/>
  <c r="I724" i="2"/>
  <c r="H724" i="2"/>
  <c r="G724" i="2"/>
  <c r="H725" i="2" l="1"/>
  <c r="D724" i="2" s="1"/>
  <c r="I790" i="2"/>
  <c r="H790" i="2"/>
  <c r="H791" i="2" s="1"/>
  <c r="D790" i="2" s="1"/>
  <c r="G790" i="2"/>
  <c r="N23" i="2" s="1"/>
  <c r="I774" i="2"/>
  <c r="H774" i="2"/>
  <c r="G774" i="2"/>
  <c r="D774" i="2"/>
  <c r="O23" i="2" l="1"/>
  <c r="L23" i="2"/>
  <c r="Q25" i="2"/>
  <c r="I758" i="2"/>
  <c r="H758" i="2" l="1"/>
  <c r="H759" i="2" s="1"/>
  <c r="D758" i="2" s="1"/>
  <c r="H702" i="2" l="1"/>
  <c r="I699" i="2"/>
  <c r="I708" i="2" s="1"/>
  <c r="H699" i="2"/>
  <c r="N696" i="2"/>
  <c r="N697" i="2"/>
  <c r="G708" i="2"/>
  <c r="N698" i="2" l="1"/>
  <c r="N714" i="2"/>
  <c r="N22" i="2"/>
  <c r="N710" i="2"/>
  <c r="N713" i="2"/>
  <c r="N715" i="2" s="1"/>
  <c r="N709" i="2"/>
  <c r="H708" i="2"/>
  <c r="H709" i="2" s="1"/>
  <c r="O22" i="2" l="1"/>
  <c r="L22" i="2"/>
  <c r="Q24" i="2"/>
  <c r="N711" i="2"/>
  <c r="O712" i="2" s="1"/>
  <c r="H692" i="2"/>
  <c r="H693" i="2" s="1"/>
  <c r="I688" i="2"/>
  <c r="H689" i="2" s="1"/>
  <c r="H688" i="2"/>
  <c r="G688" i="2"/>
  <c r="G3660" i="1"/>
  <c r="H3660" i="1" s="1"/>
  <c r="G3659" i="1"/>
  <c r="G3661" i="1" s="1"/>
  <c r="I3573" i="1"/>
  <c r="I3659" i="1" l="1"/>
  <c r="H3659" i="1"/>
  <c r="H3661" i="1" s="1"/>
  <c r="G3563" i="1" l="1"/>
  <c r="H3563" i="1" s="1"/>
  <c r="G3562" i="1"/>
  <c r="I3562" i="1" s="1"/>
  <c r="I3447" i="1"/>
  <c r="I671" i="2"/>
  <c r="H671" i="2"/>
  <c r="H672" i="2" s="1"/>
  <c r="G671" i="2"/>
  <c r="G3564" i="1" l="1"/>
  <c r="H3562" i="1"/>
  <c r="H3564" i="1" s="1"/>
  <c r="G3437" i="1"/>
  <c r="H3437" i="1" s="1"/>
  <c r="G3436" i="1"/>
  <c r="I3436" i="1" s="1"/>
  <c r="I3333" i="1"/>
  <c r="H3436" i="1" l="1"/>
  <c r="H3438" i="1" s="1"/>
  <c r="G3438" i="1"/>
  <c r="I637" i="2" l="1"/>
  <c r="H637" i="2"/>
  <c r="G637" i="2"/>
  <c r="G3324" i="1"/>
  <c r="H3324" i="1" s="1"/>
  <c r="G3323" i="1"/>
  <c r="G3325" i="1" s="1"/>
  <c r="H638" i="2" l="1"/>
  <c r="D637" i="2" s="1"/>
  <c r="H3323" i="1"/>
  <c r="I3323" i="1"/>
  <c r="H3325" i="1" l="1"/>
  <c r="I620" i="2"/>
  <c r="H620" i="2"/>
  <c r="H621" i="2" s="1"/>
  <c r="G620" i="2"/>
  <c r="N21" i="2" s="1"/>
  <c r="O21" i="2" l="1"/>
  <c r="L21" i="2"/>
  <c r="Q23" i="2"/>
  <c r="I25" i="3" l="1"/>
  <c r="I34" i="3"/>
  <c r="I35" i="3"/>
  <c r="I36" i="3"/>
  <c r="I37" i="3"/>
  <c r="I38" i="3"/>
  <c r="I588" i="2"/>
  <c r="H588" i="2"/>
  <c r="G588" i="2"/>
  <c r="H589" i="2" l="1"/>
  <c r="D588" i="2" s="1"/>
  <c r="I572" i="2"/>
  <c r="H572" i="2"/>
  <c r="G572" i="2"/>
  <c r="G3000" i="1"/>
  <c r="G2999" i="1"/>
  <c r="I2999" i="1" s="1"/>
  <c r="H2999" i="1" l="1"/>
  <c r="G3001" i="1"/>
  <c r="H573" i="2"/>
  <c r="D572" i="2" s="1"/>
  <c r="H3000" i="1"/>
  <c r="I555" i="2"/>
  <c r="H555" i="2"/>
  <c r="H556" i="2" s="1"/>
  <c r="G555" i="2"/>
  <c r="G2902" i="1"/>
  <c r="G2901" i="1"/>
  <c r="I2901" i="1" s="1"/>
  <c r="H3001" i="1" l="1"/>
  <c r="G2903" i="1"/>
  <c r="H2901" i="1"/>
  <c r="H2902" i="1"/>
  <c r="H2903" i="1" s="1"/>
  <c r="G2806" i="1" l="1"/>
  <c r="G2700" i="1" l="1"/>
  <c r="H2700" i="1" s="1"/>
  <c r="G2699" i="1"/>
  <c r="I2699" i="1" s="1"/>
  <c r="G2701" i="1" l="1"/>
  <c r="H2699" i="1"/>
  <c r="H2701" i="1" s="1"/>
  <c r="I539" i="2" l="1"/>
  <c r="H539" i="2"/>
  <c r="H540" i="2" s="1"/>
  <c r="I524" i="2"/>
  <c r="H524" i="2"/>
  <c r="G539" i="2"/>
  <c r="N20" i="2" s="1"/>
  <c r="G524" i="2"/>
  <c r="O20" i="2" l="1"/>
  <c r="L20" i="2"/>
  <c r="Q22" i="2"/>
  <c r="H525" i="2"/>
  <c r="I508" i="2"/>
  <c r="H508" i="2"/>
  <c r="G508" i="2"/>
  <c r="H509" i="2" l="1"/>
  <c r="D508" i="2" s="1"/>
  <c r="I492" i="2"/>
  <c r="H492" i="2"/>
  <c r="G492" i="2"/>
  <c r="G2595" i="1"/>
  <c r="H2595" i="1" s="1"/>
  <c r="G2594" i="1"/>
  <c r="I2594" i="1" s="1"/>
  <c r="H493" i="2" l="1"/>
  <c r="D492" i="2" s="1"/>
  <c r="G2596" i="1"/>
  <c r="H2594" i="1"/>
  <c r="H2596" i="1" s="1"/>
  <c r="G2497" i="1" l="1"/>
  <c r="H2497" i="1" s="1"/>
  <c r="G2496" i="1"/>
  <c r="I2496" i="1" s="1"/>
  <c r="I476" i="2"/>
  <c r="H476" i="2"/>
  <c r="H477" i="2" s="1"/>
  <c r="D476" i="2" s="1"/>
  <c r="G476" i="2"/>
  <c r="H2496" i="1" l="1"/>
  <c r="H2498" i="1" s="1"/>
  <c r="G2498" i="1"/>
  <c r="I460" i="2" l="1"/>
  <c r="H460" i="2"/>
  <c r="G460" i="2"/>
  <c r="G2399" i="1"/>
  <c r="H2399" i="1" s="1"/>
  <c r="G2398" i="1"/>
  <c r="I2398" i="1" s="1"/>
  <c r="H461" i="2" l="1"/>
  <c r="D460" i="2" s="1"/>
  <c r="H2398" i="1"/>
  <c r="H2400" i="1" s="1"/>
  <c r="G2400" i="1"/>
  <c r="I444" i="2" l="1"/>
  <c r="H444" i="2"/>
  <c r="G444" i="2"/>
  <c r="N19" i="2" s="1"/>
  <c r="G2304" i="1"/>
  <c r="I2304" i="1" s="1"/>
  <c r="O19" i="2" l="1"/>
  <c r="L19" i="2"/>
  <c r="Q21" i="2"/>
  <c r="H445" i="2"/>
  <c r="D444" i="2" s="1"/>
  <c r="H2304" i="1"/>
  <c r="H2306" i="1" s="1"/>
  <c r="G2275" i="1" l="1"/>
  <c r="H2275" i="1" s="1"/>
  <c r="G2274" i="1"/>
  <c r="I2274" i="1" s="1"/>
  <c r="H2274" i="1" l="1"/>
  <c r="H2276" i="1" s="1"/>
  <c r="G2276" i="1"/>
  <c r="I410" i="2" l="1"/>
  <c r="H410" i="2"/>
  <c r="G410" i="2"/>
  <c r="H411" i="2" l="1"/>
  <c r="D410" i="2" s="1"/>
  <c r="A360" i="2"/>
  <c r="A361" i="2" s="1"/>
  <c r="A384" i="2" s="1"/>
  <c r="I393" i="2" l="1"/>
  <c r="H393" i="2"/>
  <c r="G393" i="2"/>
  <c r="N18" i="2" s="1"/>
  <c r="O18" i="2" l="1"/>
  <c r="L18" i="2"/>
  <c r="Q20" i="2"/>
  <c r="H394" i="2"/>
  <c r="D393" i="2" l="1"/>
  <c r="A385" i="2"/>
  <c r="A401" i="2" s="1"/>
  <c r="A402" i="2" s="1"/>
  <c r="A418" i="2" s="1"/>
  <c r="A419" i="2" s="1"/>
  <c r="A435" i="2" s="1"/>
  <c r="A436" i="2" s="1"/>
  <c r="A452" i="2" s="1"/>
  <c r="A453" i="2" s="1"/>
  <c r="A468" i="2" s="1"/>
  <c r="A469" i="2" s="1"/>
  <c r="A484" i="2" s="1"/>
  <c r="A485" i="2" s="1"/>
  <c r="A500" i="2" s="1"/>
  <c r="A501" i="2" s="1"/>
  <c r="I12" i="3"/>
  <c r="A516" i="2" l="1"/>
  <c r="A517" i="2"/>
  <c r="A531" i="2" s="1"/>
  <c r="A532" i="2" s="1"/>
  <c r="A547" i="2" s="1"/>
  <c r="A548" i="2" s="1"/>
  <c r="A564" i="2" s="1"/>
  <c r="A565" i="2" s="1"/>
  <c r="A581" i="2" s="1"/>
  <c r="A582" i="2" s="1"/>
  <c r="A592" i="2" s="1"/>
  <c r="A593" i="2" s="1"/>
  <c r="A612" i="2" s="1"/>
  <c r="A613" i="2" s="1"/>
  <c r="A628" i="2" s="1"/>
  <c r="A629" i="2" s="1"/>
  <c r="A646" i="2" s="1"/>
  <c r="A647" i="2" s="1"/>
  <c r="A662" i="2" s="1"/>
  <c r="A663" i="2" s="1"/>
  <c r="A679" i="2" s="1"/>
  <c r="A680" i="2" s="1"/>
  <c r="A699" i="2" s="1"/>
  <c r="A700" i="2" s="1"/>
  <c r="A715" i="2" s="1"/>
  <c r="A716" i="2" s="1"/>
  <c r="A732" i="2" s="1"/>
  <c r="A733" i="2" s="1"/>
  <c r="A749" i="2" s="1"/>
  <c r="A750" i="2" s="1"/>
  <c r="A765" i="2" s="1"/>
  <c r="A766" i="2" s="1"/>
  <c r="A781" i="2" s="1"/>
  <c r="A782" i="2" s="1"/>
  <c r="A797" i="2" s="1"/>
  <c r="A798" i="2" s="1"/>
  <c r="A814" i="2" s="1"/>
  <c r="A815" i="2" s="1"/>
  <c r="I33" i="3"/>
  <c r="I39" i="3" l="1"/>
  <c r="I27" i="3"/>
  <c r="J25" i="3"/>
  <c r="J24" i="3"/>
  <c r="I20" i="3"/>
  <c r="J19" i="3"/>
  <c r="J18" i="3"/>
  <c r="J11" i="3"/>
  <c r="J10" i="3"/>
  <c r="J9" i="3"/>
  <c r="I8" i="3"/>
  <c r="I21" i="3" s="1"/>
  <c r="J7" i="3"/>
  <c r="J6" i="3"/>
  <c r="J5" i="3"/>
  <c r="I289" i="2" l="1"/>
  <c r="H289" i="2"/>
  <c r="G289" i="2"/>
  <c r="N17" i="2" s="1"/>
  <c r="D289" i="2"/>
  <c r="H1518" i="1"/>
  <c r="G1517" i="1"/>
  <c r="I1517" i="1" s="1"/>
  <c r="O17" i="2" l="1"/>
  <c r="L17" i="2"/>
  <c r="Q19" i="2"/>
  <c r="I42" i="3"/>
  <c r="G1519" i="1"/>
  <c r="H1517" i="1"/>
  <c r="H1519" i="1" s="1"/>
  <c r="G1333" i="1" l="1"/>
  <c r="H1333" i="1" s="1"/>
  <c r="G1332" i="1"/>
  <c r="H1332" i="1" s="1"/>
  <c r="H1264" i="1"/>
  <c r="G1263" i="1"/>
  <c r="I1263" i="1" s="1"/>
  <c r="I255" i="2"/>
  <c r="H255" i="2"/>
  <c r="H256" i="2" s="1"/>
  <c r="G255" i="2"/>
  <c r="I239" i="2"/>
  <c r="H239" i="2"/>
  <c r="H240" i="2" s="1"/>
  <c r="D239" i="2" s="1"/>
  <c r="G239" i="2"/>
  <c r="D255" i="2" l="1"/>
  <c r="I1332" i="1"/>
  <c r="G1334" i="1"/>
  <c r="H1334" i="1"/>
  <c r="G1265" i="1"/>
  <c r="H1263" i="1"/>
  <c r="H1265" i="1" s="1"/>
  <c r="H217" i="2" l="1"/>
  <c r="H213" i="2"/>
  <c r="G223" i="2"/>
  <c r="H223" i="2" s="1"/>
  <c r="H224" i="2" s="1"/>
  <c r="G222" i="2"/>
  <c r="H222" i="2" s="1"/>
  <c r="G224" i="2" l="1"/>
  <c r="H121" i="2"/>
  <c r="G121" i="2"/>
  <c r="G122" i="2" s="1"/>
  <c r="C121" i="2" s="1"/>
  <c r="F121" i="2"/>
  <c r="H200" i="2" l="1"/>
  <c r="G200" i="2"/>
  <c r="F200" i="2"/>
  <c r="H186" i="2"/>
  <c r="G186" i="2"/>
  <c r="F186" i="2"/>
  <c r="H171" i="2"/>
  <c r="G171" i="2"/>
  <c r="G172" i="2" s="1"/>
  <c r="C171" i="2" s="1"/>
  <c r="F171" i="2"/>
  <c r="G1067" i="1"/>
  <c r="I1067" i="1" s="1"/>
  <c r="G971" i="1"/>
  <c r="I971" i="1" s="1"/>
  <c r="G914" i="1"/>
  <c r="I914" i="1" s="1"/>
  <c r="G187" i="2" l="1"/>
  <c r="C186" i="2" s="1"/>
  <c r="N16" i="2"/>
  <c r="G201" i="2"/>
  <c r="H914" i="1"/>
  <c r="H915" i="1" s="1"/>
  <c r="H971" i="1"/>
  <c r="H972" i="1" s="1"/>
  <c r="H1067" i="1"/>
  <c r="H1068" i="1" s="1"/>
  <c r="O16" i="2" l="1"/>
  <c r="L16" i="2"/>
  <c r="Q18" i="2"/>
  <c r="C200" i="2"/>
  <c r="C156" i="2"/>
  <c r="H139" i="2" l="1"/>
  <c r="G139" i="2"/>
  <c r="G140" i="2" s="1"/>
  <c r="F139" i="2"/>
  <c r="C139" i="2" l="1"/>
  <c r="G734" i="1"/>
  <c r="I734" i="1" s="1"/>
  <c r="H734" i="1" l="1"/>
  <c r="H735" i="1" s="1"/>
  <c r="H106" i="2" l="1"/>
  <c r="G106" i="2"/>
  <c r="G107" i="2" s="1"/>
  <c r="F106" i="2"/>
  <c r="N15" i="2" s="1"/>
  <c r="H89" i="2"/>
  <c r="G89" i="2"/>
  <c r="F89" i="2"/>
  <c r="G511" i="1"/>
  <c r="G461" i="1"/>
  <c r="L15" i="2" l="1"/>
  <c r="Q17" i="2"/>
  <c r="C100" i="2"/>
  <c r="C106" i="2"/>
  <c r="O15" i="2"/>
  <c r="G90" i="2"/>
  <c r="H72" i="2"/>
  <c r="G72" i="2"/>
  <c r="G73" i="2" s="1"/>
  <c r="F72" i="2"/>
  <c r="G398" i="1"/>
  <c r="G389" i="1"/>
  <c r="C83" i="2" l="1"/>
  <c r="C89" i="2" s="1"/>
  <c r="C65" i="2"/>
  <c r="C72" i="2" l="1"/>
  <c r="F54" i="2" l="1"/>
  <c r="G48" i="2"/>
  <c r="H48" i="2"/>
  <c r="G49" i="2"/>
  <c r="H49" i="2"/>
  <c r="G50" i="2"/>
  <c r="H50" i="2"/>
  <c r="G51" i="2"/>
  <c r="H51" i="2"/>
  <c r="G52" i="2"/>
  <c r="H52" i="2"/>
  <c r="H47" i="2"/>
  <c r="G47" i="2"/>
  <c r="H54" i="2" l="1"/>
  <c r="G54" i="2"/>
  <c r="G55" i="2"/>
  <c r="G32" i="2"/>
  <c r="H32" i="2"/>
  <c r="G33" i="2"/>
  <c r="H33" i="2"/>
  <c r="G34" i="2"/>
  <c r="H34" i="2"/>
  <c r="G35" i="2"/>
  <c r="H35" i="2"/>
  <c r="G36" i="2"/>
  <c r="H36" i="2"/>
  <c r="H31" i="2"/>
  <c r="G31" i="2"/>
  <c r="F38" i="2"/>
  <c r="G193" i="1"/>
  <c r="C48" i="2" l="1"/>
  <c r="G38" i="2"/>
  <c r="H38" i="2"/>
  <c r="F20" i="2"/>
  <c r="N14" i="2" s="1"/>
  <c r="G15" i="2"/>
  <c r="H15" i="2"/>
  <c r="G16" i="2"/>
  <c r="H16" i="2"/>
  <c r="G17" i="2"/>
  <c r="H17" i="2"/>
  <c r="G18" i="2"/>
  <c r="H18" i="2"/>
  <c r="H14" i="2"/>
  <c r="G14" i="2"/>
  <c r="C11" i="2"/>
  <c r="P14" i="2" l="1"/>
  <c r="L14" i="2"/>
  <c r="Q16" i="2"/>
  <c r="P17" i="2" s="1"/>
  <c r="G20" i="2"/>
  <c r="H20" i="2"/>
  <c r="N26" i="2"/>
  <c r="L26" i="2" s="1"/>
  <c r="G21" i="2"/>
  <c r="G39" i="2"/>
  <c r="C32" i="2" l="1"/>
  <c r="C38" i="2" s="1"/>
  <c r="A375" i="2"/>
  <c r="O14" i="2"/>
  <c r="C12" i="2"/>
  <c r="C13" i="2" s="1"/>
  <c r="C22" i="2" s="1"/>
  <c r="Q14" i="2" l="1"/>
  <c r="O26" i="2"/>
  <c r="D23" i="2"/>
  <c r="E23" i="2" s="1"/>
  <c r="F23" i="2" s="1"/>
  <c r="C31" i="2"/>
  <c r="C33" i="2" s="1"/>
  <c r="C47" i="2" s="1"/>
  <c r="C49" i="2" s="1"/>
  <c r="C64" i="2" s="1"/>
  <c r="C66" i="2" s="1"/>
  <c r="C82" i="2" s="1"/>
  <c r="C84" i="2" s="1"/>
  <c r="C99" i="2" s="1"/>
  <c r="C101" i="2" s="1"/>
</calcChain>
</file>

<file path=xl/sharedStrings.xml><?xml version="1.0" encoding="utf-8"?>
<sst xmlns="http://schemas.openxmlformats.org/spreadsheetml/2006/main" count="11890" uniqueCount="1045">
  <si>
    <t>LUMAR-RABSA-TECNOAMBIENTE</t>
  </si>
  <si>
    <t>Mensual</t>
  </si>
  <si>
    <t>Factura</t>
  </si>
  <si>
    <t>Fecha Factura</t>
  </si>
  <si>
    <t>Día</t>
  </si>
  <si>
    <t>Fecha servicio</t>
  </si>
  <si>
    <t>Peso neto</t>
  </si>
  <si>
    <t xml:space="preserve">Valor Recolección </t>
  </si>
  <si>
    <t xml:space="preserve">Valor Disposición </t>
  </si>
  <si>
    <t>Tipo de Servicio</t>
  </si>
  <si>
    <t>Multa</t>
  </si>
  <si>
    <t>Observaciones</t>
  </si>
  <si>
    <t xml:space="preserve">factura </t>
  </si>
  <si>
    <t>servicio</t>
  </si>
  <si>
    <t>neto</t>
  </si>
  <si>
    <t>Lunes</t>
  </si>
  <si>
    <t xml:space="preserve">RESIDENCIAL </t>
  </si>
  <si>
    <t xml:space="preserve">Factura </t>
  </si>
  <si>
    <t>2604</t>
  </si>
  <si>
    <t>Martes</t>
  </si>
  <si>
    <t>Saldo</t>
  </si>
  <si>
    <t>Miércoles</t>
  </si>
  <si>
    <t>Jueves</t>
  </si>
  <si>
    <t>Viernes</t>
  </si>
  <si>
    <t>Sábado</t>
  </si>
  <si>
    <t>Domingo</t>
  </si>
  <si>
    <t>NO TRADICIONAL</t>
  </si>
  <si>
    <t xml:space="preserve">TOTAL </t>
  </si>
  <si>
    <t>LUMAR INVESTMENTS S.A.</t>
  </si>
  <si>
    <t xml:space="preserve">BOLETAS POR FACTURA </t>
  </si>
  <si>
    <t xml:space="preserve">Factura : </t>
  </si>
  <si>
    <t xml:space="preserve">Fecha: </t>
  </si>
  <si>
    <t xml:space="preserve">Cliente: </t>
  </si>
  <si>
    <t xml:space="preserve">Municipalidad de Heredia </t>
  </si>
  <si>
    <t>Ruta</t>
  </si>
  <si>
    <t>Fecha</t>
  </si>
  <si>
    <t>Hora</t>
  </si>
  <si>
    <t>No.Boleta</t>
  </si>
  <si>
    <t>Placa</t>
  </si>
  <si>
    <t>Tonelaje</t>
  </si>
  <si>
    <t>Transporte y Recolección</t>
  </si>
  <si>
    <t>Disposición Final de Desechos Sólidos</t>
  </si>
  <si>
    <t>Herd-05 Guarari-Ebais</t>
  </si>
  <si>
    <t>07:25</t>
  </si>
  <si>
    <t>C161311</t>
  </si>
  <si>
    <t>Herd-02 Guarari-La Milpa</t>
  </si>
  <si>
    <t>07:35</t>
  </si>
  <si>
    <t>C161326</t>
  </si>
  <si>
    <t>Herd-08 Real Santa María</t>
  </si>
  <si>
    <t>07:39</t>
  </si>
  <si>
    <t>C161313</t>
  </si>
  <si>
    <t>Herd-11 Las ilianas-Mercado-Hospital</t>
  </si>
  <si>
    <t>08:18</t>
  </si>
  <si>
    <t>C161307</t>
  </si>
  <si>
    <t>09:28</t>
  </si>
  <si>
    <t>CL271608</t>
  </si>
  <si>
    <t>10:01</t>
  </si>
  <si>
    <t>10:41</t>
  </si>
  <si>
    <t>12:08</t>
  </si>
  <si>
    <t>13:30</t>
  </si>
  <si>
    <t>13:53</t>
  </si>
  <si>
    <t>14:02</t>
  </si>
  <si>
    <t>15:16</t>
  </si>
  <si>
    <t>CL285781</t>
  </si>
  <si>
    <t>Herd-03 La Aurora-Los Arcos</t>
  </si>
  <si>
    <t>06:33</t>
  </si>
  <si>
    <t>Herd-09 San Francisco</t>
  </si>
  <si>
    <t>07:41</t>
  </si>
  <si>
    <t>Herd-12 Los Cafetales-Mercado-Hospital</t>
  </si>
  <si>
    <t>08:14</t>
  </si>
  <si>
    <t>08:49</t>
  </si>
  <si>
    <t>09:43</t>
  </si>
  <si>
    <t>11:29</t>
  </si>
  <si>
    <t>11:34</t>
  </si>
  <si>
    <t>12:16</t>
  </si>
  <si>
    <t>12:25</t>
  </si>
  <si>
    <t>12:38</t>
  </si>
  <si>
    <t>Herd-06 Casa Blanca</t>
  </si>
  <si>
    <t>13:03</t>
  </si>
  <si>
    <t>C168230</t>
  </si>
  <si>
    <t>14:49</t>
  </si>
  <si>
    <t>14:51</t>
  </si>
  <si>
    <t>15:07</t>
  </si>
  <si>
    <t>16:19</t>
  </si>
  <si>
    <t>16:20</t>
  </si>
  <si>
    <t>C168186</t>
  </si>
  <si>
    <t>Herd-13 Heredia Noche</t>
  </si>
  <si>
    <t>19:40</t>
  </si>
  <si>
    <t>19:45</t>
  </si>
  <si>
    <t>19:49</t>
  </si>
  <si>
    <t>C168187</t>
  </si>
  <si>
    <t>19:50</t>
  </si>
  <si>
    <t>20:08</t>
  </si>
  <si>
    <t>20:15</t>
  </si>
  <si>
    <t>Herd-01 Mercedes centrol-Milenio</t>
  </si>
  <si>
    <t>06:35</t>
  </si>
  <si>
    <t>Herd-04 Mercedes Sur</t>
  </si>
  <si>
    <t>06:40</t>
  </si>
  <si>
    <t>Herd-07 Mercedes Norte-cadenas</t>
  </si>
  <si>
    <t>06:49</t>
  </si>
  <si>
    <t>Herd-10 Cubujuqui-Mercado-Hospital</t>
  </si>
  <si>
    <t>06:55</t>
  </si>
  <si>
    <t>Herd-14 Gondolas</t>
  </si>
  <si>
    <t>09:36</t>
  </si>
  <si>
    <t>C168360</t>
  </si>
  <si>
    <t>09:55</t>
  </si>
  <si>
    <t>09:57</t>
  </si>
  <si>
    <t>C168413</t>
  </si>
  <si>
    <t>10:05</t>
  </si>
  <si>
    <t>10:25</t>
  </si>
  <si>
    <t>10:28</t>
  </si>
  <si>
    <t>11:36</t>
  </si>
  <si>
    <t>12:14</t>
  </si>
  <si>
    <t>12:21</t>
  </si>
  <si>
    <t>12:46</t>
  </si>
  <si>
    <t>13:02</t>
  </si>
  <si>
    <t>13:08</t>
  </si>
  <si>
    <t>13:56</t>
  </si>
  <si>
    <t>04:00</t>
  </si>
  <si>
    <t>07:36</t>
  </si>
  <si>
    <t>07:58</t>
  </si>
  <si>
    <t>08:07</t>
  </si>
  <si>
    <t>08:30</t>
  </si>
  <si>
    <t>11:12</t>
  </si>
  <si>
    <t>11:19</t>
  </si>
  <si>
    <t>11:20</t>
  </si>
  <si>
    <t>11:41</t>
  </si>
  <si>
    <t>12:35</t>
  </si>
  <si>
    <t>14:42</t>
  </si>
  <si>
    <t>15:10</t>
  </si>
  <si>
    <t>15:14</t>
  </si>
  <si>
    <t>19:10</t>
  </si>
  <si>
    <t>20:00</t>
  </si>
  <si>
    <t>20:09</t>
  </si>
  <si>
    <t>20:13</t>
  </si>
  <si>
    <t>20:20</t>
  </si>
  <si>
    <t>07:55</t>
  </si>
  <si>
    <t>08:05</t>
  </si>
  <si>
    <t>08:35</t>
  </si>
  <si>
    <t>08:46</t>
  </si>
  <si>
    <t>C168231</t>
  </si>
  <si>
    <t>09:21</t>
  </si>
  <si>
    <t>c161311</t>
  </si>
  <si>
    <t>11:50</t>
  </si>
  <si>
    <t>12:06</t>
  </si>
  <si>
    <t>12:40</t>
  </si>
  <si>
    <t>13:25</t>
  </si>
  <si>
    <t>13:28</t>
  </si>
  <si>
    <t>Herd-15 La Feria</t>
  </si>
  <si>
    <t>17:11</t>
  </si>
  <si>
    <t>17:21</t>
  </si>
  <si>
    <t>TOTAL</t>
  </si>
  <si>
    <t>OC 60325</t>
  </si>
  <si>
    <t xml:space="preserve">2582 Reajuste </t>
  </si>
  <si>
    <t>2585</t>
  </si>
  <si>
    <t xml:space="preserve">20 Dic. </t>
  </si>
  <si>
    <t xml:space="preserve">21 al 23 Dic. </t>
  </si>
  <si>
    <t xml:space="preserve">26 al 30 Dic. </t>
  </si>
  <si>
    <t xml:space="preserve">Saldo </t>
  </si>
  <si>
    <t>07:48</t>
  </si>
  <si>
    <t>07:59</t>
  </si>
  <si>
    <t>08:27</t>
  </si>
  <si>
    <t>08:37</t>
  </si>
  <si>
    <t>08:55</t>
  </si>
  <si>
    <t>10:32</t>
  </si>
  <si>
    <t>12:04</t>
  </si>
  <si>
    <t>12:19</t>
  </si>
  <si>
    <t>12:32</t>
  </si>
  <si>
    <t>12:58</t>
  </si>
  <si>
    <t>19:32</t>
  </si>
  <si>
    <t>CL303853</t>
  </si>
  <si>
    <t>19:57</t>
  </si>
  <si>
    <t>19:58</t>
  </si>
  <si>
    <t>20:02</t>
  </si>
  <si>
    <t>20:21</t>
  </si>
  <si>
    <t>07:30</t>
  </si>
  <si>
    <t>07:33</t>
  </si>
  <si>
    <t>08:38</t>
  </si>
  <si>
    <t>10:47</t>
  </si>
  <si>
    <t>11:01</t>
  </si>
  <si>
    <t>11:37</t>
  </si>
  <si>
    <t>11:48</t>
  </si>
  <si>
    <t>13:35</t>
  </si>
  <si>
    <t>14:36</t>
  </si>
  <si>
    <t>15:03</t>
  </si>
  <si>
    <t>15:06</t>
  </si>
  <si>
    <t>18:01</t>
  </si>
  <si>
    <t>07:06</t>
  </si>
  <si>
    <t>07:40</t>
  </si>
  <si>
    <t>10:07</t>
  </si>
  <si>
    <t>10:35</t>
  </si>
  <si>
    <t>10:57</t>
  </si>
  <si>
    <t>C166547</t>
  </si>
  <si>
    <t>C168185</t>
  </si>
  <si>
    <t>13:04</t>
  </si>
  <si>
    <t>13:22</t>
  </si>
  <si>
    <t>13:59</t>
  </si>
  <si>
    <t>14:12</t>
  </si>
  <si>
    <t>15:09</t>
  </si>
  <si>
    <t>19:44</t>
  </si>
  <si>
    <t>19:48</t>
  </si>
  <si>
    <t>20:05</t>
  </si>
  <si>
    <t>08:23</t>
  </si>
  <si>
    <t>08:26</t>
  </si>
  <si>
    <t>08:48</t>
  </si>
  <si>
    <t>09:31</t>
  </si>
  <si>
    <t>10:31</t>
  </si>
  <si>
    <t>11:14</t>
  </si>
  <si>
    <t>07:43</t>
  </si>
  <si>
    <t>08:08</t>
  </si>
  <si>
    <t>08:32</t>
  </si>
  <si>
    <t>08:57</t>
  </si>
  <si>
    <t>11:06</t>
  </si>
  <si>
    <t>11:27</t>
  </si>
  <si>
    <t>12:39</t>
  </si>
  <si>
    <t>13:10</t>
  </si>
  <si>
    <t>14:32</t>
  </si>
  <si>
    <t>19:54</t>
  </si>
  <si>
    <t>C162760</t>
  </si>
  <si>
    <t>20:06</t>
  </si>
  <si>
    <t>20:07</t>
  </si>
  <si>
    <t>07:53</t>
  </si>
  <si>
    <t>08:03</t>
  </si>
  <si>
    <t>08:06</t>
  </si>
  <si>
    <t>09:50</t>
  </si>
  <si>
    <t>11:28</t>
  </si>
  <si>
    <t>12:03</t>
  </si>
  <si>
    <t>12:07</t>
  </si>
  <si>
    <t>12:15</t>
  </si>
  <si>
    <t>12:28</t>
  </si>
  <si>
    <t>17:10</t>
  </si>
  <si>
    <t>17:13</t>
  </si>
  <si>
    <t>OC</t>
  </si>
  <si>
    <t>07:31</t>
  </si>
  <si>
    <t>08:09</t>
  </si>
  <si>
    <t>08:53</t>
  </si>
  <si>
    <t>09:14</t>
  </si>
  <si>
    <t>10:15</t>
  </si>
  <si>
    <t>12:12</t>
  </si>
  <si>
    <t>12:31</t>
  </si>
  <si>
    <t>12:42</t>
  </si>
  <si>
    <t>19:47</t>
  </si>
  <si>
    <t>20:16</t>
  </si>
  <si>
    <t>07:54</t>
  </si>
  <si>
    <t>08:24</t>
  </si>
  <si>
    <t>08:43</t>
  </si>
  <si>
    <t>10:34</t>
  </si>
  <si>
    <t>11:30</t>
  </si>
  <si>
    <t>11:38</t>
  </si>
  <si>
    <t>12:23</t>
  </si>
  <si>
    <t>14:17</t>
  </si>
  <si>
    <t>14:53</t>
  </si>
  <si>
    <t>15:22</t>
  </si>
  <si>
    <t>16:00</t>
  </si>
  <si>
    <t>07:21</t>
  </si>
  <si>
    <t>08:13</t>
  </si>
  <si>
    <t>08:16</t>
  </si>
  <si>
    <t>10:50</t>
  </si>
  <si>
    <t>12:13</t>
  </si>
  <si>
    <t>13:52</t>
  </si>
  <si>
    <t>13:58</t>
  </si>
  <si>
    <t>14:08</t>
  </si>
  <si>
    <t>14:28</t>
  </si>
  <si>
    <t>15:04</t>
  </si>
  <si>
    <t>19:55</t>
  </si>
  <si>
    <t>20:04</t>
  </si>
  <si>
    <t>C168485</t>
  </si>
  <si>
    <t>20:14</t>
  </si>
  <si>
    <t>08:29</t>
  </si>
  <si>
    <t>08:42</t>
  </si>
  <si>
    <t>09:11</t>
  </si>
  <si>
    <t>09:22</t>
  </si>
  <si>
    <t>C162767</t>
  </si>
  <si>
    <t>Herd-16 No Tradicional</t>
  </si>
  <si>
    <t>15:23</t>
  </si>
  <si>
    <t>16:29</t>
  </si>
  <si>
    <t>C168233</t>
  </si>
  <si>
    <t>07:51</t>
  </si>
  <si>
    <t>13:11</t>
  </si>
  <si>
    <t>13:12</t>
  </si>
  <si>
    <t>19:52</t>
  </si>
  <si>
    <t>07:17</t>
  </si>
  <si>
    <t>07:19</t>
  </si>
  <si>
    <t>07:32</t>
  </si>
  <si>
    <t>08:34</t>
  </si>
  <si>
    <t>10:24</t>
  </si>
  <si>
    <t>10:58</t>
  </si>
  <si>
    <t>10:59</t>
  </si>
  <si>
    <t>12:53</t>
  </si>
  <si>
    <t>17:20</t>
  </si>
  <si>
    <t>17:25</t>
  </si>
  <si>
    <t>2616</t>
  </si>
  <si>
    <t xml:space="preserve">TONELAJE DISPUESTO EN RELLENO SANITARIO </t>
  </si>
  <si>
    <t>MES</t>
  </si>
  <si>
    <t>TONELADAS</t>
  </si>
  <si>
    <t>COSTO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</si>
  <si>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</si>
  <si>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</si>
  <si>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</si>
  <si>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</si>
  <si>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</si>
  <si>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</si>
  <si>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</si>
  <si>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</si>
  <si>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</si>
  <si>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</si>
  <si>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</si>
  <si>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</si>
  <si>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PERIODO 2018</t>
  </si>
  <si>
    <t>08:11</t>
  </si>
  <si>
    <t>08:41</t>
  </si>
  <si>
    <t>10:33</t>
  </si>
  <si>
    <t>11:44</t>
  </si>
  <si>
    <t>11:56</t>
  </si>
  <si>
    <t>12:43</t>
  </si>
  <si>
    <t>15:17</t>
  </si>
  <si>
    <t>19:51</t>
  </si>
  <si>
    <t>20:03</t>
  </si>
  <si>
    <t>20:12</t>
  </si>
  <si>
    <t>06:50</t>
  </si>
  <si>
    <t>10:55</t>
  </si>
  <si>
    <t>11:10</t>
  </si>
  <si>
    <t>12:10</t>
  </si>
  <si>
    <t>13:17</t>
  </si>
  <si>
    <t>15:32</t>
  </si>
  <si>
    <t>15:42</t>
  </si>
  <si>
    <t>16:49</t>
  </si>
  <si>
    <t>07:47</t>
  </si>
  <si>
    <t>07:52</t>
  </si>
  <si>
    <t>08:20</t>
  </si>
  <si>
    <t>11:17</t>
  </si>
  <si>
    <t>11:21</t>
  </si>
  <si>
    <t>11:51</t>
  </si>
  <si>
    <t>12:22</t>
  </si>
  <si>
    <t>13:13</t>
  </si>
  <si>
    <t>14:45</t>
  </si>
  <si>
    <t>C198232</t>
  </si>
  <si>
    <t>07:57</t>
  </si>
  <si>
    <t>08:28</t>
  </si>
  <si>
    <t>11:35</t>
  </si>
  <si>
    <t>13:23</t>
  </si>
  <si>
    <t>15:31</t>
  </si>
  <si>
    <t>c168230</t>
  </si>
  <si>
    <t>16:33</t>
  </si>
  <si>
    <t>C168232</t>
  </si>
  <si>
    <t>18:39</t>
  </si>
  <si>
    <t>19:46</t>
  </si>
  <si>
    <t>07:27</t>
  </si>
  <si>
    <t>08:31</t>
  </si>
  <si>
    <t>08:50</t>
  </si>
  <si>
    <t>10:36</t>
  </si>
  <si>
    <t>10:44</t>
  </si>
  <si>
    <t>14:09</t>
  </si>
  <si>
    <t>19:31</t>
  </si>
  <si>
    <t>19:59</t>
  </si>
  <si>
    <t>08:02</t>
  </si>
  <si>
    <t>08:04</t>
  </si>
  <si>
    <t>11:53</t>
  </si>
  <si>
    <t>11:58</t>
  </si>
  <si>
    <t>12:05</t>
  </si>
  <si>
    <t>13:19</t>
  </si>
  <si>
    <t>INFORME NO TRADICIONAL</t>
  </si>
  <si>
    <t>2622</t>
  </si>
  <si>
    <t>08:25</t>
  </si>
  <si>
    <t>09:17</t>
  </si>
  <si>
    <t>11:09</t>
  </si>
  <si>
    <t>11:13</t>
  </si>
  <si>
    <t>12:49</t>
  </si>
  <si>
    <t>14:07</t>
  </si>
  <si>
    <t>14:21</t>
  </si>
  <si>
    <t>19:53</t>
  </si>
  <si>
    <t>20:22</t>
  </si>
  <si>
    <t>08:19</t>
  </si>
  <si>
    <t>11:39</t>
  </si>
  <si>
    <t>12:55</t>
  </si>
  <si>
    <t>14:06</t>
  </si>
  <si>
    <t>14:46</t>
  </si>
  <si>
    <t>15:18</t>
  </si>
  <si>
    <t>15:40</t>
  </si>
  <si>
    <t>08:10</t>
  </si>
  <si>
    <t>12:27</t>
  </si>
  <si>
    <t>12:33</t>
  </si>
  <si>
    <t>13:00</t>
  </si>
  <si>
    <t>13:16</t>
  </si>
  <si>
    <t>13:34</t>
  </si>
  <si>
    <t>14:41</t>
  </si>
  <si>
    <t>07:46</t>
  </si>
  <si>
    <t>08:36</t>
  </si>
  <si>
    <t>09:00</t>
  </si>
  <si>
    <t>09:56</t>
  </si>
  <si>
    <t>10:48</t>
  </si>
  <si>
    <t>10:51</t>
  </si>
  <si>
    <t>10:54</t>
  </si>
  <si>
    <t>09:01</t>
  </si>
  <si>
    <t>11:33</t>
  </si>
  <si>
    <t>11:47</t>
  </si>
  <si>
    <t>12:59</t>
  </si>
  <si>
    <t>20:01</t>
  </si>
  <si>
    <t>20:10</t>
  </si>
  <si>
    <t>07:44</t>
  </si>
  <si>
    <t>08:15</t>
  </si>
  <si>
    <t>10:56</t>
  </si>
  <si>
    <t>11:45</t>
  </si>
  <si>
    <t>C168173</t>
  </si>
  <si>
    <t>2654</t>
  </si>
  <si>
    <t>2634</t>
  </si>
  <si>
    <t>C168421</t>
  </si>
  <si>
    <t>08:45</t>
  </si>
  <si>
    <t>09:08</t>
  </si>
  <si>
    <t>11:26</t>
  </si>
  <si>
    <t>C168034</t>
  </si>
  <si>
    <t>13:31</t>
  </si>
  <si>
    <t>cl271608</t>
  </si>
  <si>
    <t>13:54</t>
  </si>
  <si>
    <t>15:37</t>
  </si>
  <si>
    <t>16:03</t>
  </si>
  <si>
    <t>16:13</t>
  </si>
  <si>
    <t>19:56</t>
  </si>
  <si>
    <t>C168184</t>
  </si>
  <si>
    <t>20:23</t>
  </si>
  <si>
    <t>20:25</t>
  </si>
  <si>
    <t>C162761</t>
  </si>
  <si>
    <t>06:36</t>
  </si>
  <si>
    <t>08:00</t>
  </si>
  <si>
    <t>08:12</t>
  </si>
  <si>
    <t>10:19</t>
  </si>
  <si>
    <t>12:20</t>
  </si>
  <si>
    <t>14:59</t>
  </si>
  <si>
    <t>16:12</t>
  </si>
  <si>
    <t>17:30</t>
  </si>
  <si>
    <t>17:49</t>
  </si>
  <si>
    <t>07:26</t>
  </si>
  <si>
    <t>13:49</t>
  </si>
  <si>
    <t>13:57</t>
  </si>
  <si>
    <t>14:50</t>
  </si>
  <si>
    <t>19:14</t>
  </si>
  <si>
    <t>19:29</t>
  </si>
  <si>
    <t>C168172</t>
  </si>
  <si>
    <t>09:10</t>
  </si>
  <si>
    <t>C168455</t>
  </si>
  <si>
    <t>09:15</t>
  </si>
  <si>
    <t>09:49</t>
  </si>
  <si>
    <t>11:43</t>
  </si>
  <si>
    <t>07:02</t>
  </si>
  <si>
    <t>08:22</t>
  </si>
  <si>
    <t>11:32</t>
  </si>
  <si>
    <t>12:02</t>
  </si>
  <si>
    <t>12:24</t>
  </si>
  <si>
    <t>20:26</t>
  </si>
  <si>
    <t>C168170</t>
  </si>
  <si>
    <t>C168171</t>
  </si>
  <si>
    <t>2672</t>
  </si>
  <si>
    <t>2677</t>
  </si>
  <si>
    <t>07:24</t>
  </si>
  <si>
    <t>13:46</t>
  </si>
  <si>
    <t>14:13</t>
  </si>
  <si>
    <t>14:44</t>
  </si>
  <si>
    <t>20:18</t>
  </si>
  <si>
    <t>C168405</t>
  </si>
  <si>
    <t>09:24</t>
  </si>
  <si>
    <t>11:25</t>
  </si>
  <si>
    <t>11:57</t>
  </si>
  <si>
    <t>12:37</t>
  </si>
  <si>
    <t>11:55</t>
  </si>
  <si>
    <t>12:34</t>
  </si>
  <si>
    <t>19:42</t>
  </si>
  <si>
    <t>CL281403</t>
  </si>
  <si>
    <t>20:38</t>
  </si>
  <si>
    <t>C168183</t>
  </si>
  <si>
    <t>12:41</t>
  </si>
  <si>
    <t>13:41</t>
  </si>
  <si>
    <t>16:22</t>
  </si>
  <si>
    <t>19:39</t>
  </si>
  <si>
    <t>07:14</t>
  </si>
  <si>
    <t>10:49</t>
  </si>
  <si>
    <t>12:44</t>
  </si>
  <si>
    <t>17:39</t>
  </si>
  <si>
    <t>17:42</t>
  </si>
  <si>
    <t>04:10</t>
  </si>
  <si>
    <t>07:37</t>
  </si>
  <si>
    <t>09:02</t>
  </si>
  <si>
    <t>12:45</t>
  </si>
  <si>
    <t>18:21</t>
  </si>
  <si>
    <t>18:24</t>
  </si>
  <si>
    <t>20:34</t>
  </si>
  <si>
    <t>INFORME DE FACTURACIÓN</t>
  </si>
  <si>
    <t>04:07</t>
  </si>
  <si>
    <t>04:21</t>
  </si>
  <si>
    <t>c161326</t>
  </si>
  <si>
    <t>09:09</t>
  </si>
  <si>
    <t>09:12</t>
  </si>
  <si>
    <t>10:17</t>
  </si>
  <si>
    <t>11:15</t>
  </si>
  <si>
    <t>11:16</t>
  </si>
  <si>
    <t>16:30</t>
  </si>
  <si>
    <t>04:55</t>
  </si>
  <si>
    <t>06:58</t>
  </si>
  <si>
    <t>08:21</t>
  </si>
  <si>
    <t>10:29</t>
  </si>
  <si>
    <t>12:56</t>
  </si>
  <si>
    <t>13:29</t>
  </si>
  <si>
    <t>15:58</t>
  </si>
  <si>
    <t>19:36</t>
  </si>
  <si>
    <t>07:38</t>
  </si>
  <si>
    <t>11:22</t>
  </si>
  <si>
    <t>17:05</t>
  </si>
  <si>
    <t>17:31</t>
  </si>
  <si>
    <t>09:32</t>
  </si>
  <si>
    <t>09:52</t>
  </si>
  <si>
    <t>10:23</t>
  </si>
  <si>
    <t>13:36</t>
  </si>
  <si>
    <t>13:40</t>
  </si>
  <si>
    <t>14:05</t>
  </si>
  <si>
    <t>14:20</t>
  </si>
  <si>
    <t>19:33</t>
  </si>
  <si>
    <t>06:54</t>
  </si>
  <si>
    <t>07:28</t>
  </si>
  <si>
    <t>10:46</t>
  </si>
  <si>
    <t>13:51</t>
  </si>
  <si>
    <t>14:00</t>
  </si>
  <si>
    <t>15:00</t>
  </si>
  <si>
    <t>10:04</t>
  </si>
  <si>
    <t>19:07</t>
  </si>
  <si>
    <t>08:39</t>
  </si>
  <si>
    <t>09:18</t>
  </si>
  <si>
    <t>10:42</t>
  </si>
  <si>
    <t>10:53</t>
  </si>
  <si>
    <t>11:02</t>
  </si>
  <si>
    <t>07:56</t>
  </si>
  <si>
    <t>12:29</t>
  </si>
  <si>
    <t>12:54</t>
  </si>
  <si>
    <t>14:04</t>
  </si>
  <si>
    <t>17:44</t>
  </si>
  <si>
    <t>2688</t>
  </si>
  <si>
    <t>2695</t>
  </si>
  <si>
    <t>2705</t>
  </si>
  <si>
    <t>2660</t>
  </si>
  <si>
    <t>08:56</t>
  </si>
  <si>
    <t>10:30</t>
  </si>
  <si>
    <t>13:26</t>
  </si>
  <si>
    <t>10:39</t>
  </si>
  <si>
    <t>15:08</t>
  </si>
  <si>
    <t>15:28</t>
  </si>
  <si>
    <t>06:41</t>
  </si>
  <si>
    <t>C159791</t>
  </si>
  <si>
    <t>07:12</t>
  </si>
  <si>
    <t>07:49</t>
  </si>
  <si>
    <t>09:30</t>
  </si>
  <si>
    <t>14:22</t>
  </si>
  <si>
    <t>14:23</t>
  </si>
  <si>
    <t>14:40</t>
  </si>
  <si>
    <t>20:17</t>
  </si>
  <si>
    <t>08:17</t>
  </si>
  <si>
    <t>18:55</t>
  </si>
  <si>
    <t>10:38</t>
  </si>
  <si>
    <t>12:00</t>
  </si>
  <si>
    <t>17:16</t>
  </si>
  <si>
    <t>17:23</t>
  </si>
  <si>
    <t>2716</t>
  </si>
  <si>
    <t xml:space="preserve">Sábado </t>
  </si>
  <si>
    <t>08:51</t>
  </si>
  <si>
    <t>12:30</t>
  </si>
  <si>
    <t>19:43</t>
  </si>
  <si>
    <t>06:51</t>
  </si>
  <si>
    <t>09:05</t>
  </si>
  <si>
    <t>10:43</t>
  </si>
  <si>
    <t>13:24</t>
  </si>
  <si>
    <t>13:37</t>
  </si>
  <si>
    <t>14:48</t>
  </si>
  <si>
    <t>07:11</t>
  </si>
  <si>
    <t>07:16</t>
  </si>
  <si>
    <t>10:09</t>
  </si>
  <si>
    <t>13:15</t>
  </si>
  <si>
    <t>19:20</t>
  </si>
  <si>
    <t>C159125</t>
  </si>
  <si>
    <t>Cl271608</t>
  </si>
  <si>
    <t>07:23</t>
  </si>
  <si>
    <t>09:58</t>
  </si>
  <si>
    <t>11:54</t>
  </si>
  <si>
    <t>18:57</t>
  </si>
  <si>
    <t>C162762</t>
  </si>
  <si>
    <t>20:19</t>
  </si>
  <si>
    <t>07:29</t>
  </si>
  <si>
    <t>10:20</t>
  </si>
  <si>
    <t>Vara Blanca</t>
  </si>
  <si>
    <t>11:46</t>
  </si>
  <si>
    <t>C26795</t>
  </si>
  <si>
    <t>C138565</t>
  </si>
  <si>
    <t>17:37</t>
  </si>
  <si>
    <t>17:38</t>
  </si>
  <si>
    <t>SUB-TOTAL</t>
  </si>
  <si>
    <t>REBAJO</t>
  </si>
  <si>
    <t xml:space="preserve">VARABLANCA SÁBADO </t>
  </si>
  <si>
    <t>No. 0110</t>
  </si>
  <si>
    <t>2721</t>
  </si>
  <si>
    <t>09:07</t>
  </si>
  <si>
    <t>12:52</t>
  </si>
  <si>
    <t>13:33</t>
  </si>
  <si>
    <t>14:29</t>
  </si>
  <si>
    <t>20:53</t>
  </si>
  <si>
    <t>21:09</t>
  </si>
  <si>
    <t>21:15</t>
  </si>
  <si>
    <t>07:15</t>
  </si>
  <si>
    <t>10:08</t>
  </si>
  <si>
    <t>11:52</t>
  </si>
  <si>
    <t>15:36</t>
  </si>
  <si>
    <t>15:51</t>
  </si>
  <si>
    <t>07:45</t>
  </si>
  <si>
    <t>07:50</t>
  </si>
  <si>
    <t>10:37</t>
  </si>
  <si>
    <t>10:52</t>
  </si>
  <si>
    <t>13:44</t>
  </si>
  <si>
    <t>13:47</t>
  </si>
  <si>
    <t>13:48</t>
  </si>
  <si>
    <t>14:26</t>
  </si>
  <si>
    <t>20:55</t>
  </si>
  <si>
    <t>08:44</t>
  </si>
  <si>
    <t>11:11</t>
  </si>
  <si>
    <t>14:47</t>
  </si>
  <si>
    <t>16:09</t>
  </si>
  <si>
    <t>16:10</t>
  </si>
  <si>
    <t>08:33</t>
  </si>
  <si>
    <t>11:59</t>
  </si>
  <si>
    <t>15:01</t>
  </si>
  <si>
    <t>20:52</t>
  </si>
  <si>
    <t>20:57</t>
  </si>
  <si>
    <t>21:03</t>
  </si>
  <si>
    <t>09:41</t>
  </si>
  <si>
    <t>09:46</t>
  </si>
  <si>
    <t>13:18</t>
  </si>
  <si>
    <t xml:space="preserve">Herd-15 La Feria                </t>
  </si>
  <si>
    <t xml:space="preserve">Herd-15 La Feria                                </t>
  </si>
  <si>
    <t>18:00</t>
  </si>
  <si>
    <t>12:47</t>
  </si>
  <si>
    <t>20:27</t>
  </si>
  <si>
    <t>20:29</t>
  </si>
  <si>
    <t>07:42</t>
  </si>
  <si>
    <t xml:space="preserve">Vara Blanca                               </t>
  </si>
  <si>
    <t>10:12</t>
  </si>
  <si>
    <t>14:37</t>
  </si>
  <si>
    <t>15:21</t>
  </si>
  <si>
    <t>11:24</t>
  </si>
  <si>
    <t>13:27</t>
  </si>
  <si>
    <t xml:space="preserve">Herd-15 La Feria                                              </t>
  </si>
  <si>
    <t>17:48</t>
  </si>
  <si>
    <t>20:24</t>
  </si>
  <si>
    <t>07:20</t>
  </si>
  <si>
    <t xml:space="preserve">Vara Blanca                                                     </t>
  </si>
  <si>
    <t>10:22</t>
  </si>
  <si>
    <t>10:40</t>
  </si>
  <si>
    <t>2755</t>
  </si>
  <si>
    <t xml:space="preserve">Rebajo </t>
  </si>
  <si>
    <t>14:56</t>
  </si>
  <si>
    <t>20:46</t>
  </si>
  <si>
    <t>21:11</t>
  </si>
  <si>
    <t>21:22</t>
  </si>
  <si>
    <t>21:51</t>
  </si>
  <si>
    <t xml:space="preserve">Vara Blanca                                  </t>
  </si>
  <si>
    <t>10:00</t>
  </si>
  <si>
    <t>C136585</t>
  </si>
  <si>
    <t>17:29</t>
  </si>
  <si>
    <t>03:10</t>
  </si>
  <si>
    <t>04:19</t>
  </si>
  <si>
    <t>11:05</t>
  </si>
  <si>
    <t>13:06</t>
  </si>
  <si>
    <t>16:43</t>
  </si>
  <si>
    <t>17:01</t>
  </si>
  <si>
    <t>03:25</t>
  </si>
  <si>
    <t>04:17</t>
  </si>
  <si>
    <t>04:50</t>
  </si>
  <si>
    <t>11:03</t>
  </si>
  <si>
    <t>21:19</t>
  </si>
  <si>
    <t>21:26</t>
  </si>
  <si>
    <t>21:36</t>
  </si>
  <si>
    <t>RECOLECCIÓN DE BASURA NO TRADICIONAL PERIÓDO 2016</t>
  </si>
  <si>
    <t xml:space="preserve">Recolección </t>
  </si>
  <si>
    <t xml:space="preserve">Fecha </t>
  </si>
  <si>
    <t>Toneladas</t>
  </si>
  <si>
    <t>Costo</t>
  </si>
  <si>
    <t xml:space="preserve">Ruta </t>
  </si>
  <si>
    <t>Contrato</t>
  </si>
  <si>
    <t>I</t>
  </si>
  <si>
    <t xml:space="preserve">Lunes y jueves </t>
  </si>
  <si>
    <t>Consorcio RABSA - Lumar - Tecnoambiente</t>
  </si>
  <si>
    <t>martes y viernes</t>
  </si>
  <si>
    <t xml:space="preserve">Miércoles y sábado </t>
  </si>
  <si>
    <t>II</t>
  </si>
  <si>
    <t>III</t>
  </si>
  <si>
    <t>IV</t>
  </si>
  <si>
    <t>Varablan.</t>
  </si>
  <si>
    <t>Varablanca</t>
  </si>
  <si>
    <t xml:space="preserve">Año </t>
  </si>
  <si>
    <t>Mes</t>
  </si>
  <si>
    <t xml:space="preserve">Toneladas </t>
  </si>
  <si>
    <t xml:space="preserve">aproximadas en Guarari por mes  </t>
  </si>
  <si>
    <t xml:space="preserve">febrero </t>
  </si>
  <si>
    <t xml:space="preserve">marzo </t>
  </si>
  <si>
    <t>Total Guararí 2018</t>
  </si>
  <si>
    <t>Total Varablanca 2018</t>
  </si>
  <si>
    <t>Total resto del cantón 2018</t>
  </si>
  <si>
    <t xml:space="preserve">11/02/2018 rutas de lunes </t>
  </si>
  <si>
    <t xml:space="preserve">18/02/2018 rutas de martes </t>
  </si>
  <si>
    <t xml:space="preserve">25/02/2018 rutas de miércoles </t>
  </si>
  <si>
    <t>c161313</t>
  </si>
  <si>
    <t>C168428</t>
  </si>
  <si>
    <t xml:space="preserve">Vara Blanca                                            </t>
  </si>
  <si>
    <t xml:space="preserve">Vara Blanca                                                        </t>
  </si>
  <si>
    <t xml:space="preserve">Herd-15 La Feria                          </t>
  </si>
  <si>
    <t xml:space="preserve">Herd-15 La Feria                                 </t>
  </si>
  <si>
    <t>12:48</t>
  </si>
  <si>
    <t>17:57</t>
  </si>
  <si>
    <t>18:05</t>
  </si>
  <si>
    <t>09:23</t>
  </si>
  <si>
    <t>13:09</t>
  </si>
  <si>
    <t>13:38</t>
  </si>
  <si>
    <t>20:40</t>
  </si>
  <si>
    <t>21:00</t>
  </si>
  <si>
    <t>21:17</t>
  </si>
  <si>
    <t>11:42</t>
  </si>
  <si>
    <t>16:07</t>
  </si>
  <si>
    <t>11:08</t>
  </si>
  <si>
    <t>20:30</t>
  </si>
  <si>
    <t>20:44</t>
  </si>
  <si>
    <t>C167991</t>
  </si>
  <si>
    <t>11:04</t>
  </si>
  <si>
    <t>11:31</t>
  </si>
  <si>
    <t>12:36</t>
  </si>
  <si>
    <t>20:35</t>
  </si>
  <si>
    <t xml:space="preserve"> ₡                        -  </t>
  </si>
  <si>
    <t>07:13</t>
  </si>
  <si>
    <t xml:space="preserve">Vara Blanca                                        </t>
  </si>
  <si>
    <t xml:space="preserve">Herd-15 La Feria                             </t>
  </si>
  <si>
    <t>17:58</t>
  </si>
  <si>
    <t>18:15</t>
  </si>
  <si>
    <t xml:space="preserve">Heredia                              </t>
  </si>
  <si>
    <t>06:06</t>
  </si>
  <si>
    <t>CL275822</t>
  </si>
  <si>
    <t>21:13</t>
  </si>
  <si>
    <t>07:34</t>
  </si>
  <si>
    <t>14:16</t>
  </si>
  <si>
    <t>11:23</t>
  </si>
  <si>
    <t>16:46</t>
  </si>
  <si>
    <t>09:39</t>
  </si>
  <si>
    <t>07:10</t>
  </si>
  <si>
    <t xml:space="preserve">Herd-14 Gondolas                               </t>
  </si>
  <si>
    <t>12:17</t>
  </si>
  <si>
    <t>20:33</t>
  </si>
  <si>
    <t>20:37</t>
  </si>
  <si>
    <t>20:45</t>
  </si>
  <si>
    <t>2766</t>
  </si>
  <si>
    <t>2771</t>
  </si>
  <si>
    <t>12:01</t>
  </si>
  <si>
    <t>18:17</t>
  </si>
  <si>
    <t>18:30</t>
  </si>
  <si>
    <t>08:54</t>
  </si>
  <si>
    <t>09:16</t>
  </si>
  <si>
    <t>11:18</t>
  </si>
  <si>
    <t>20:11</t>
  </si>
  <si>
    <t>2779</t>
  </si>
  <si>
    <t>Miercoles</t>
  </si>
  <si>
    <t>11:00</t>
  </si>
  <si>
    <t>13:07</t>
  </si>
  <si>
    <t>15:29</t>
  </si>
  <si>
    <t>08:47</t>
  </si>
  <si>
    <t>CL278197</t>
  </si>
  <si>
    <t>16:17</t>
  </si>
  <si>
    <t>16:38</t>
  </si>
  <si>
    <t>Sabado</t>
  </si>
  <si>
    <t>VARA BLANCA</t>
  </si>
  <si>
    <t xml:space="preserve">Vara Blanca       </t>
  </si>
  <si>
    <t>C159089</t>
  </si>
  <si>
    <t>17:24</t>
  </si>
  <si>
    <t>07:00</t>
  </si>
  <si>
    <t>11:40</t>
  </si>
  <si>
    <t>12:11</t>
  </si>
  <si>
    <t>16:25</t>
  </si>
  <si>
    <t>16:45</t>
  </si>
  <si>
    <t>14:11</t>
  </si>
  <si>
    <t>20:47</t>
  </si>
  <si>
    <t>20:48</t>
  </si>
  <si>
    <t>13:45</t>
  </si>
  <si>
    <t>14:31</t>
  </si>
  <si>
    <t>16:15</t>
  </si>
  <si>
    <t>16:31</t>
  </si>
  <si>
    <t>08:58</t>
  </si>
  <si>
    <t>15:56</t>
  </si>
  <si>
    <t>16:39</t>
  </si>
  <si>
    <t>20:42</t>
  </si>
  <si>
    <t xml:space="preserve">06/05/2018 rutas de lunes </t>
  </si>
  <si>
    <t xml:space="preserve">13/05/2018 rutas de martes </t>
  </si>
  <si>
    <t xml:space="preserve">20/02/2018 rutas de miercoles </t>
  </si>
  <si>
    <t xml:space="preserve">Estimado anual </t>
  </si>
  <si>
    <t>Total de la OC</t>
  </si>
  <si>
    <t xml:space="preserve">Saldo de la OC al 16 de mayo </t>
  </si>
  <si>
    <t xml:space="preserve">estimado mensual </t>
  </si>
  <si>
    <t xml:space="preserve">estimado requerido para finalizar el año </t>
  </si>
  <si>
    <t xml:space="preserve">gastado hasta el 14 de mayo </t>
  </si>
  <si>
    <t>2795</t>
  </si>
  <si>
    <t>07:18</t>
  </si>
  <si>
    <t>10:13</t>
  </si>
  <si>
    <t>17:40</t>
  </si>
  <si>
    <t>07:22</t>
  </si>
  <si>
    <t>13:20</t>
  </si>
  <si>
    <t>CL275781</t>
  </si>
  <si>
    <t>20:41</t>
  </si>
  <si>
    <t>10:27</t>
  </si>
  <si>
    <t>14:52</t>
  </si>
  <si>
    <t>10:14</t>
  </si>
  <si>
    <t>15:11</t>
  </si>
  <si>
    <t>suma de facturas</t>
  </si>
  <si>
    <t>2801</t>
  </si>
  <si>
    <t>C138665</t>
  </si>
  <si>
    <t>17:34</t>
  </si>
  <si>
    <t>06:37</t>
  </si>
  <si>
    <t>07:09</t>
  </si>
  <si>
    <t>14:38</t>
  </si>
  <si>
    <t>14:54</t>
  </si>
  <si>
    <t>15:45</t>
  </si>
  <si>
    <t>17:56</t>
  </si>
  <si>
    <t>20:32</t>
  </si>
  <si>
    <t>13:55</t>
  </si>
  <si>
    <t>17:14</t>
  </si>
  <si>
    <t>03:56</t>
  </si>
  <si>
    <t>03:57</t>
  </si>
  <si>
    <t>17:33</t>
  </si>
  <si>
    <t>14:43</t>
  </si>
  <si>
    <t>20:28</t>
  </si>
  <si>
    <t>2814</t>
  </si>
  <si>
    <t>09:48</t>
  </si>
  <si>
    <t>18:06</t>
  </si>
  <si>
    <t>21:07</t>
  </si>
  <si>
    <t>C168565</t>
  </si>
  <si>
    <t>14:10</t>
  </si>
  <si>
    <t>15:25</t>
  </si>
  <si>
    <t>15:26</t>
  </si>
  <si>
    <t>15:41</t>
  </si>
  <si>
    <t>13:32</t>
  </si>
  <si>
    <t>14:03</t>
  </si>
  <si>
    <t>C167989</t>
  </si>
  <si>
    <t>20:36</t>
  </si>
  <si>
    <t>21:01</t>
  </si>
  <si>
    <t>viernes</t>
  </si>
  <si>
    <t>2515</t>
  </si>
  <si>
    <t>17:55</t>
  </si>
  <si>
    <t>17:45</t>
  </si>
  <si>
    <t>07:04</t>
  </si>
  <si>
    <t>21:45</t>
  </si>
  <si>
    <t>21:04</t>
  </si>
  <si>
    <t>17:32</t>
  </si>
  <si>
    <t>17:03</t>
  </si>
  <si>
    <t>15:55</t>
  </si>
  <si>
    <t>15:24</t>
  </si>
  <si>
    <t>13:42</t>
  </si>
  <si>
    <t>12:26</t>
  </si>
  <si>
    <t>09:27</t>
  </si>
  <si>
    <t>06:59</t>
  </si>
  <si>
    <t>04:31</t>
  </si>
  <si>
    <t>04:11</t>
  </si>
  <si>
    <t>03:58</t>
  </si>
  <si>
    <t>22:10</t>
  </si>
  <si>
    <t>16:24</t>
  </si>
  <si>
    <t>06:32</t>
  </si>
  <si>
    <t>03:39</t>
  </si>
  <si>
    <t>19:25</t>
  </si>
  <si>
    <t>04:20</t>
  </si>
  <si>
    <t>03:30</t>
  </si>
  <si>
    <t>08:59</t>
  </si>
  <si>
    <t>2818</t>
  </si>
  <si>
    <t>2828</t>
  </si>
  <si>
    <t>17:47</t>
  </si>
  <si>
    <t>10:21</t>
  </si>
  <si>
    <t>12:51</t>
  </si>
  <si>
    <t>14:55</t>
  </si>
  <si>
    <t>15:13</t>
  </si>
  <si>
    <t>16:37</t>
  </si>
  <si>
    <t>C168174</t>
  </si>
  <si>
    <t>20:50</t>
  </si>
  <si>
    <t>C198231</t>
  </si>
  <si>
    <t>09:42</t>
  </si>
  <si>
    <t>17:17</t>
  </si>
  <si>
    <t>17:28</t>
  </si>
  <si>
    <t>C1613111</t>
  </si>
  <si>
    <t>13:01</t>
  </si>
  <si>
    <t>14:25</t>
  </si>
  <si>
    <t>21:05</t>
  </si>
  <si>
    <t>14:35</t>
  </si>
  <si>
    <t>15:15</t>
  </si>
  <si>
    <t>08:01</t>
  </si>
  <si>
    <t>08:40</t>
  </si>
  <si>
    <t>12:09</t>
  </si>
  <si>
    <t>09:03</t>
  </si>
  <si>
    <t>C159178</t>
  </si>
  <si>
    <t>C159078</t>
  </si>
  <si>
    <t>20:59</t>
  </si>
  <si>
    <t>2831</t>
  </si>
  <si>
    <t>05/08/2018 rutas de lunes</t>
  </si>
  <si>
    <t xml:space="preserve">19/08/2018 rutas de miércoles </t>
  </si>
  <si>
    <t>12/08/2018 ruta de martes</t>
  </si>
  <si>
    <t>2843</t>
  </si>
  <si>
    <t>60325</t>
  </si>
  <si>
    <t>2844</t>
  </si>
  <si>
    <t>2856</t>
  </si>
  <si>
    <t>10:26</t>
  </si>
  <si>
    <t>09:44</t>
  </si>
  <si>
    <t>07:08</t>
  </si>
  <si>
    <t>06:53</t>
  </si>
  <si>
    <t>06:47</t>
  </si>
  <si>
    <t>06:46</t>
  </si>
  <si>
    <t>21:49</t>
  </si>
  <si>
    <t>03:51</t>
  </si>
  <si>
    <t>03:36</t>
  </si>
  <si>
    <t>13:14</t>
  </si>
  <si>
    <t>14:18</t>
  </si>
  <si>
    <t>06:57</t>
  </si>
  <si>
    <t>19:21</t>
  </si>
  <si>
    <t>11:07</t>
  </si>
  <si>
    <t>14:57</t>
  </si>
  <si>
    <t>14:58</t>
  </si>
  <si>
    <t>06:18</t>
  </si>
  <si>
    <t>06:56</t>
  </si>
  <si>
    <t>C168478</t>
  </si>
  <si>
    <t>15:43</t>
  </si>
  <si>
    <t>16:06</t>
  </si>
  <si>
    <t>12:50</t>
  </si>
  <si>
    <t>20:49</t>
  </si>
  <si>
    <t>2861</t>
  </si>
  <si>
    <t>07:05</t>
  </si>
  <si>
    <t>10:45</t>
  </si>
  <si>
    <t>11:49</t>
  </si>
  <si>
    <t>12:18</t>
  </si>
  <si>
    <t>14:33</t>
  </si>
  <si>
    <t>06:42</t>
  </si>
  <si>
    <t>06:43</t>
  </si>
  <si>
    <t>C167981</t>
  </si>
  <si>
    <t>19:30</t>
  </si>
  <si>
    <t>10:16</t>
  </si>
  <si>
    <t>17:18</t>
  </si>
  <si>
    <t>20:39</t>
  </si>
  <si>
    <t>C159086</t>
  </si>
  <si>
    <t>09:26</t>
  </si>
  <si>
    <t>16:08</t>
  </si>
  <si>
    <t>16:42</t>
  </si>
  <si>
    <t>16:59</t>
  </si>
  <si>
    <t>17:06</t>
  </si>
  <si>
    <t>03:43</t>
  </si>
  <si>
    <t>06:21</t>
  </si>
  <si>
    <t>2870</t>
  </si>
  <si>
    <t>10526</t>
  </si>
  <si>
    <t>2876</t>
  </si>
  <si>
    <t>C-168231</t>
  </si>
  <si>
    <t>C-168185</t>
  </si>
  <si>
    <t>06:14</t>
  </si>
  <si>
    <t>09:45</t>
  </si>
  <si>
    <t>c161307</t>
  </si>
  <si>
    <t>15:59</t>
  </si>
  <si>
    <t>18:53</t>
  </si>
  <si>
    <t>10:18</t>
  </si>
  <si>
    <t>15:53</t>
  </si>
  <si>
    <t>21:32</t>
  </si>
  <si>
    <t>2882</t>
  </si>
  <si>
    <t xml:space="preserve">promedio mensual </t>
  </si>
  <si>
    <t>promedio mensual TON</t>
  </si>
  <si>
    <t>06:52</t>
  </si>
  <si>
    <t>09:40</t>
  </si>
  <si>
    <t>16:35</t>
  </si>
  <si>
    <t>21:16</t>
  </si>
  <si>
    <t>c159078</t>
  </si>
  <si>
    <t xml:space="preserve"> ₡                   -  </t>
  </si>
  <si>
    <t>2890</t>
  </si>
  <si>
    <t>17:02</t>
  </si>
  <si>
    <t>06:30</t>
  </si>
  <si>
    <t>C163466</t>
  </si>
  <si>
    <t>14:30</t>
  </si>
  <si>
    <t>15:57</t>
  </si>
  <si>
    <t>16:27</t>
  </si>
  <si>
    <t>17:00</t>
  </si>
  <si>
    <t>17:15</t>
  </si>
  <si>
    <t>16:05</t>
  </si>
  <si>
    <t>20:51</t>
  </si>
  <si>
    <t>21:06</t>
  </si>
  <si>
    <t>04:01</t>
  </si>
  <si>
    <t>17:12</t>
  </si>
  <si>
    <t>03:53</t>
  </si>
  <si>
    <t>04:25</t>
  </si>
  <si>
    <t>06:11</t>
  </si>
  <si>
    <t>C159140</t>
  </si>
  <si>
    <t>09:20</t>
  </si>
  <si>
    <t>19:16</t>
  </si>
  <si>
    <t>03:52</t>
  </si>
  <si>
    <t>C168434</t>
  </si>
  <si>
    <t>04:28</t>
  </si>
  <si>
    <t>2896</t>
  </si>
  <si>
    <r>
      <t xml:space="preserve">SE APLICA AUMENTO 24,264,815.65 </t>
    </r>
    <r>
      <rPr>
        <b/>
        <sz val="12"/>
        <color rgb="FFFFFF00"/>
        <rFont val="Verdana"/>
        <family val="2"/>
      </rPr>
      <t>ADJ-2013LN-000002-01AMP8-18</t>
    </r>
  </si>
  <si>
    <t>2900</t>
  </si>
  <si>
    <t>provision</t>
  </si>
  <si>
    <t>tone</t>
  </si>
  <si>
    <t>C131311</t>
  </si>
  <si>
    <t>13:50</t>
  </si>
  <si>
    <t>21:21</t>
  </si>
  <si>
    <t>16:34</t>
  </si>
  <si>
    <t>16:36</t>
  </si>
  <si>
    <t>05:34</t>
  </si>
  <si>
    <t>18:10</t>
  </si>
  <si>
    <t>19:28</t>
  </si>
  <si>
    <t>20:31</t>
  </si>
  <si>
    <t>2909</t>
  </si>
  <si>
    <t>06:20</t>
  </si>
  <si>
    <t>16:40</t>
  </si>
  <si>
    <t>09:29</t>
  </si>
  <si>
    <t>C159100</t>
  </si>
  <si>
    <t>16:56</t>
  </si>
  <si>
    <t>04:09</t>
  </si>
  <si>
    <t>04:23</t>
  </si>
  <si>
    <t>04:41</t>
  </si>
  <si>
    <t>15:02</t>
  </si>
  <si>
    <t>04:06</t>
  </si>
  <si>
    <t>04:16</t>
  </si>
  <si>
    <t>16:47</t>
  </si>
  <si>
    <t>15:50</t>
  </si>
  <si>
    <t>20:56</t>
  </si>
  <si>
    <t>C161611</t>
  </si>
  <si>
    <t>16:44</t>
  </si>
  <si>
    <t>C168424</t>
  </si>
  <si>
    <t>13:05</t>
  </si>
  <si>
    <t>15:49</t>
  </si>
  <si>
    <t>17:50</t>
  </si>
  <si>
    <t>03:33</t>
  </si>
  <si>
    <t>04:02</t>
  </si>
  <si>
    <t>09:13</t>
  </si>
  <si>
    <t>c159140</t>
  </si>
  <si>
    <t>03:40</t>
  </si>
  <si>
    <t>03:47</t>
  </si>
  <si>
    <t>C168260</t>
  </si>
  <si>
    <t>2919</t>
  </si>
  <si>
    <t>2928</t>
  </si>
  <si>
    <t>2950</t>
  </si>
  <si>
    <t>2937</t>
  </si>
  <si>
    <t>2944</t>
  </si>
  <si>
    <t>Reajuste de precio</t>
  </si>
  <si>
    <t>04/11/2018 rutas de lunes</t>
  </si>
  <si>
    <t>11/11/2018 ruta de martes</t>
  </si>
  <si>
    <t xml:space="preserve">18/11/2018 rutas de miércoles </t>
  </si>
  <si>
    <t>Total de residuos no tradicionales:</t>
  </si>
  <si>
    <t xml:space="preserve">promedio semanal </t>
  </si>
  <si>
    <t xml:space="preserve">A PARTIR DE ESTE MES NO SE ARCHIVA POR REPORTE SOLO EN EL CUADRO RESUMEN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</si>
</sst>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₡&quot;#,##0.00;[Red]\-&quot;₡&quot;#,##0.00"/>
    <numFmt numFmtId="42" formatCode="_-&quot;₡&quot;* #,##0_-;\-&quot;₡&quot;* #,##0_-;_-&quot;₡&quot;* &quot;-&quot;_-;_-@_-"/>
    <numFmt numFmtId="41" formatCode="_-* #,##0_-;\-* #,##0_-;_-* &quot;-&quot;_-;_-@_-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&quot;₡&quot;* #,##0.00_);_(&quot;₡&quot;* \(#,##0.00\);_(&quot;₡&quot;* &quot;-&quot;??_);_(@_)"/>
    <numFmt numFmtId="165" formatCode="_-[$₡-140A]* #,##0.00_-;\-[$₡-140A]* #,##0.00_-;_-[$₡-140A]* &quot;-&quot;??_-;_-@_-"/>
    <numFmt numFmtId="166" formatCode="0.000"/>
    <numFmt numFmtId="167" formatCode="&quot;₡&quot;#,##0.00;[Red]&quot;₡&quot;#,##0.00"/>
    <numFmt numFmtId="168" formatCode="[$₡-140A]#,##0;[Red][$₡-140A]#,##0"/>
    <numFmt numFmtId="169" formatCode="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theme="1"/>
      <name val="Times New Roman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rgb="FF000000"/>
      <name val="Calibri"/>
      <family val="2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6"/>
      <color rgb="FFFF0000"/>
      <name val="Calibri"/>
      <family val="2"/>
    </font>
    <font>
      <b/>
      <sz val="10"/>
      <color rgb="FFFF0000"/>
      <name val="Verdana"/>
      <family val="2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Arial Narrow"/>
      <family val="2"/>
    </font>
    <font>
      <b/>
      <sz val="14"/>
      <color rgb="FFFF0000"/>
      <name val="Calibri"/>
      <family val="2"/>
      <scheme val="minor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b/>
      <sz val="10"/>
      <color rgb="FFFF0000"/>
      <name val="Georgia"/>
      <family val="1"/>
    </font>
    <font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00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rgb="FFE26B0A"/>
      </patternFill>
    </fill>
    <fill>
      <patternFill patternType="solid">
        <fgColor theme="1"/>
        <bgColor rgb="FF000000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rgb="FFE26B0A"/>
      </patternFill>
    </fill>
    <fill>
      <patternFill patternType="solid">
        <fgColor theme="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E7E6E6"/>
        <bgColor rgb="FFE26B0A"/>
      </patternFill>
    </fill>
    <fill>
      <patternFill patternType="solid">
        <fgColor rgb="FFE7E6E6"/>
        <bgColor rgb="FF000000"/>
      </patternFill>
    </fill>
    <fill>
      <patternFill patternType="solid">
        <fgColor rgb="FF000000"/>
        <bgColor rgb="FFE26B0A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9D08E"/>
        <bgColor rgb="FFFFFF00"/>
      </patternFill>
    </fill>
    <fill>
      <patternFill patternType="solid">
        <fgColor rgb="FFA9D08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FFFF00"/>
      </patternFill>
    </fill>
    <fill>
      <patternFill patternType="solid">
        <fgColor rgb="FFEDEDED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84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  <xf numFmtId="0" fontId="11" fillId="0" borderId="0"/>
    <xf numFmtId="42" fontId="1" fillId="0" borderId="0" applyFont="0" applyFill="0" applyBorder="0" applyAlignment="0" applyProtection="0"/>
    <xf numFmtId="0" fontId="11" fillId="0" borderId="0"/>
    <xf numFmtId="0" fontId="1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>
      <alignment vertical="top"/>
    </xf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0">
    <xf numFmtId="0" fontId="0" fillId="0" borderId="0" xfId="0"/>
    <xf numFmtId="0" fontId="7" fillId="8" borderId="1" xfId="0" applyFont="1" applyFill="1" applyBorder="1"/>
    <xf numFmtId="16" fontId="7" fillId="8" borderId="1" xfId="0" applyNumberFormat="1" applyFont="1" applyFill="1" applyBorder="1" applyAlignment="1">
      <alignment horizontal="center"/>
    </xf>
    <xf numFmtId="2" fontId="7" fillId="8" borderId="1" xfId="0" applyNumberFormat="1" applyFont="1" applyFill="1" applyBorder="1" applyAlignment="1">
      <alignment horizontal="center"/>
    </xf>
    <xf numFmtId="165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vertical="center"/>
    </xf>
    <xf numFmtId="0" fontId="7" fillId="6" borderId="1" xfId="0" applyFont="1" applyFill="1" applyBorder="1"/>
    <xf numFmtId="2" fontId="6" fillId="5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vertical="center"/>
    </xf>
    <xf numFmtId="167" fontId="6" fillId="8" borderId="1" xfId="0" applyNumberFormat="1" applyFont="1" applyFill="1" applyBorder="1" applyAlignment="1">
      <alignment horizontal="right"/>
    </xf>
    <xf numFmtId="166" fontId="13" fillId="3" borderId="4" xfId="0" applyNumberFormat="1" applyFont="1" applyFill="1" applyBorder="1" applyAlignment="1">
      <alignment horizontal="center" vertical="center"/>
    </xf>
    <xf numFmtId="44" fontId="13" fillId="4" borderId="1" xfId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left"/>
    </xf>
    <xf numFmtId="49" fontId="6" fillId="8" borderId="1" xfId="0" applyNumberFormat="1" applyFont="1" applyFill="1" applyBorder="1" applyAlignment="1">
      <alignment horizontal="right"/>
    </xf>
    <xf numFmtId="49" fontId="6" fillId="7" borderId="1" xfId="0" applyNumberFormat="1" applyFont="1" applyFill="1" applyBorder="1" applyAlignment="1">
      <alignment horizontal="left"/>
    </xf>
    <xf numFmtId="49" fontId="6" fillId="7" borderId="1" xfId="0" applyNumberFormat="1" applyFont="1" applyFill="1" applyBorder="1" applyAlignment="1">
      <alignment horizontal="right"/>
    </xf>
    <xf numFmtId="167" fontId="6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" fontId="7" fillId="7" borderId="1" xfId="0" applyNumberFormat="1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165" fontId="7" fillId="7" borderId="1" xfId="0" applyNumberFormat="1" applyFont="1" applyFill="1" applyBorder="1" applyAlignment="1">
      <alignment horizontal="center"/>
    </xf>
    <xf numFmtId="165" fontId="7" fillId="7" borderId="1" xfId="9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 vertical="center" wrapText="1"/>
    </xf>
    <xf numFmtId="44" fontId="13" fillId="10" borderId="1" xfId="1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4" fontId="0" fillId="0" borderId="1" xfId="19" applyFont="1" applyFill="1" applyBorder="1" applyAlignment="1">
      <alignment horizontal="center"/>
    </xf>
    <xf numFmtId="167" fontId="6" fillId="7" borderId="11" xfId="0" applyNumberFormat="1" applyFont="1" applyFill="1" applyBorder="1" applyAlignment="1">
      <alignment horizontal="right"/>
    </xf>
    <xf numFmtId="49" fontId="6" fillId="11" borderId="1" xfId="0" applyNumberFormat="1" applyFont="1" applyFill="1" applyBorder="1" applyAlignment="1">
      <alignment horizontal="left"/>
    </xf>
    <xf numFmtId="167" fontId="6" fillId="11" borderId="1" xfId="0" applyNumberFormat="1" applyFont="1" applyFill="1" applyBorder="1" applyAlignment="1">
      <alignment horizontal="right"/>
    </xf>
    <xf numFmtId="0" fontId="0" fillId="0" borderId="1" xfId="0" applyBorder="1"/>
    <xf numFmtId="16" fontId="13" fillId="7" borderId="1" xfId="0" applyNumberFormat="1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6" fontId="13" fillId="9" borderId="11" xfId="0" applyNumberFormat="1" applyFont="1" applyFill="1" applyBorder="1" applyAlignment="1">
      <alignment horizontal="center" vertical="center" wrapText="1"/>
    </xf>
    <xf numFmtId="166" fontId="13" fillId="9" borderId="4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44" fontId="0" fillId="0" borderId="4" xfId="19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6" fillId="13" borderId="4" xfId="0" applyFont="1" applyFill="1" applyBorder="1" applyAlignment="1">
      <alignment horizontal="center" vertical="center" wrapText="1"/>
    </xf>
    <xf numFmtId="44" fontId="6" fillId="13" borderId="1" xfId="1" applyFont="1" applyFill="1" applyBorder="1" applyAlignment="1">
      <alignment horizontal="center" vertical="center" wrapText="1"/>
    </xf>
    <xf numFmtId="166" fontId="6" fillId="14" borderId="4" xfId="0" applyNumberFormat="1" applyFont="1" applyFill="1" applyBorder="1" applyAlignment="1">
      <alignment horizontal="center" vertical="center"/>
    </xf>
    <xf numFmtId="44" fontId="6" fillId="15" borderId="1" xfId="1" applyFont="1" applyFill="1" applyBorder="1" applyAlignment="1">
      <alignment horizontal="center" vertical="center"/>
    </xf>
    <xf numFmtId="49" fontId="6" fillId="16" borderId="1" xfId="0" applyNumberFormat="1" applyFont="1" applyFill="1" applyBorder="1" applyAlignment="1">
      <alignment horizontal="left"/>
    </xf>
    <xf numFmtId="49" fontId="6" fillId="16" borderId="1" xfId="0" applyNumberFormat="1" applyFont="1" applyFill="1" applyBorder="1" applyAlignment="1">
      <alignment horizontal="right"/>
    </xf>
    <xf numFmtId="167" fontId="6" fillId="16" borderId="1" xfId="0" applyNumberFormat="1" applyFont="1" applyFill="1" applyBorder="1" applyAlignment="1">
      <alignment horizontal="right"/>
    </xf>
    <xf numFmtId="0" fontId="5" fillId="16" borderId="1" xfId="0" applyFont="1" applyFill="1" applyBorder="1"/>
    <xf numFmtId="16" fontId="5" fillId="16" borderId="1" xfId="0" applyNumberFormat="1" applyFont="1" applyFill="1" applyBorder="1" applyAlignment="1">
      <alignment horizontal="center"/>
    </xf>
    <xf numFmtId="2" fontId="5" fillId="16" borderId="1" xfId="0" applyNumberFormat="1" applyFont="1" applyFill="1" applyBorder="1" applyAlignment="1">
      <alignment horizontal="center"/>
    </xf>
    <xf numFmtId="165" fontId="5" fillId="16" borderId="1" xfId="0" applyNumberFormat="1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/>
    </xf>
    <xf numFmtId="49" fontId="6" fillId="17" borderId="1" xfId="0" applyNumberFormat="1" applyFont="1" applyFill="1" applyBorder="1" applyAlignment="1">
      <alignment horizontal="left"/>
    </xf>
    <xf numFmtId="49" fontId="6" fillId="17" borderId="1" xfId="0" applyNumberFormat="1" applyFont="1" applyFill="1" applyBorder="1" applyAlignment="1">
      <alignment horizontal="right"/>
    </xf>
    <xf numFmtId="167" fontId="6" fillId="17" borderId="1" xfId="0" applyNumberFormat="1" applyFont="1" applyFill="1" applyBorder="1" applyAlignment="1">
      <alignment horizontal="right"/>
    </xf>
    <xf numFmtId="0" fontId="5" fillId="17" borderId="1" xfId="0" applyFont="1" applyFill="1" applyBorder="1"/>
    <xf numFmtId="16" fontId="5" fillId="17" borderId="1" xfId="0" applyNumberFormat="1" applyFont="1" applyFill="1" applyBorder="1" applyAlignment="1">
      <alignment horizontal="center"/>
    </xf>
    <xf numFmtId="2" fontId="5" fillId="17" borderId="1" xfId="0" applyNumberFormat="1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/>
    </xf>
    <xf numFmtId="16" fontId="6" fillId="16" borderId="1" xfId="0" applyNumberFormat="1" applyFont="1" applyFill="1" applyBorder="1" applyAlignment="1">
      <alignment horizontal="right"/>
    </xf>
    <xf numFmtId="165" fontId="5" fillId="16" borderId="1" xfId="6" applyNumberFormat="1" applyFont="1" applyFill="1" applyBorder="1" applyAlignment="1">
      <alignment horizontal="center"/>
    </xf>
    <xf numFmtId="2" fontId="5" fillId="18" borderId="1" xfId="0" applyNumberFormat="1" applyFont="1" applyFill="1" applyBorder="1" applyAlignment="1">
      <alignment horizontal="center"/>
    </xf>
    <xf numFmtId="0" fontId="6" fillId="18" borderId="1" xfId="0" applyFont="1" applyFill="1" applyBorder="1" applyAlignment="1">
      <alignment vertical="center"/>
    </xf>
    <xf numFmtId="167" fontId="6" fillId="18" borderId="1" xfId="0" applyNumberFormat="1" applyFont="1" applyFill="1" applyBorder="1" applyAlignment="1">
      <alignment vertical="center"/>
    </xf>
    <xf numFmtId="0" fontId="5" fillId="19" borderId="1" xfId="0" applyFont="1" applyFill="1" applyBorder="1"/>
    <xf numFmtId="2" fontId="6" fillId="18" borderId="1" xfId="0" applyNumberFormat="1" applyFont="1" applyFill="1" applyBorder="1" applyAlignment="1">
      <alignment horizontal="center" vertical="center"/>
    </xf>
    <xf numFmtId="167" fontId="6" fillId="18" borderId="1" xfId="0" applyNumberFormat="1" applyFont="1" applyFill="1" applyBorder="1" applyAlignment="1">
      <alignment horizontal="center"/>
    </xf>
    <xf numFmtId="2" fontId="6" fillId="18" borderId="1" xfId="0" applyNumberFormat="1" applyFont="1" applyFill="1" applyBorder="1" applyAlignment="1">
      <alignment vertical="center"/>
    </xf>
    <xf numFmtId="166" fontId="6" fillId="12" borderId="11" xfId="0" applyNumberFormat="1" applyFont="1" applyFill="1" applyBorder="1" applyAlignment="1">
      <alignment horizontal="center" vertical="center" wrapText="1"/>
    </xf>
    <xf numFmtId="166" fontId="6" fillId="12" borderId="4" xfId="0" applyNumberFormat="1" applyFont="1" applyFill="1" applyBorder="1" applyAlignment="1">
      <alignment horizontal="center" vertical="center" wrapText="1"/>
    </xf>
    <xf numFmtId="44" fontId="13" fillId="10" borderId="1" xfId="58" applyFont="1" applyFill="1" applyBorder="1" applyAlignment="1">
      <alignment horizontal="center" vertical="center" wrapText="1"/>
    </xf>
    <xf numFmtId="44" fontId="13" fillId="4" borderId="1" xfId="58" applyFont="1" applyFill="1" applyBorder="1" applyAlignment="1">
      <alignment horizontal="center" vertical="center"/>
    </xf>
    <xf numFmtId="16" fontId="13" fillId="7" borderId="1" xfId="0" applyNumberFormat="1" applyFont="1" applyFill="1" applyBorder="1" applyAlignment="1">
      <alignment horizontal="right"/>
    </xf>
    <xf numFmtId="165" fontId="7" fillId="7" borderId="1" xfId="6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2" fontId="0" fillId="11" borderId="20" xfId="0" applyNumberFormat="1" applyFill="1" applyBorder="1" applyAlignment="1">
      <alignment horizontal="center" vertical="center"/>
    </xf>
    <xf numFmtId="168" fontId="14" fillId="2" borderId="2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168" fontId="14" fillId="2" borderId="26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166" fontId="2" fillId="0" borderId="23" xfId="0" applyNumberFormat="1" applyFont="1" applyBorder="1" applyAlignment="1">
      <alignment horizontal="center"/>
    </xf>
    <xf numFmtId="168" fontId="14" fillId="2" borderId="24" xfId="0" applyNumberFormat="1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4" fontId="15" fillId="0" borderId="1" xfId="19" applyFont="1" applyFill="1" applyBorder="1" applyAlignment="1">
      <alignment horizontal="center"/>
    </xf>
    <xf numFmtId="0" fontId="5" fillId="16" borderId="1" xfId="0" applyFont="1" applyFill="1" applyBorder="1" applyAlignment="1">
      <alignment horizontal="left" vertical="center"/>
    </xf>
    <xf numFmtId="165" fontId="5" fillId="17" borderId="1" xfId="0" applyNumberFormat="1" applyFont="1" applyFill="1" applyBorder="1" applyAlignment="1">
      <alignment horizontal="center"/>
    </xf>
    <xf numFmtId="0" fontId="5" fillId="17" borderId="1" xfId="0" applyFont="1" applyFill="1" applyBorder="1" applyAlignment="1">
      <alignment horizontal="left" vertical="center"/>
    </xf>
    <xf numFmtId="165" fontId="5" fillId="17" borderId="1" xfId="6" applyNumberFormat="1" applyFont="1" applyFill="1" applyBorder="1" applyAlignment="1">
      <alignment horizontal="center"/>
    </xf>
    <xf numFmtId="0" fontId="6" fillId="16" borderId="1" xfId="0" applyFont="1" applyFill="1" applyBorder="1"/>
    <xf numFmtId="16" fontId="6" fillId="16" borderId="1" xfId="0" applyNumberFormat="1" applyFont="1" applyFill="1" applyBorder="1" applyAlignment="1">
      <alignment horizontal="center"/>
    </xf>
    <xf numFmtId="2" fontId="6" fillId="17" borderId="1" xfId="0" applyNumberFormat="1" applyFont="1" applyFill="1" applyBorder="1" applyAlignment="1">
      <alignment horizontal="center"/>
    </xf>
    <xf numFmtId="0" fontId="6" fillId="16" borderId="1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20" borderId="14" xfId="0" applyFill="1" applyBorder="1" applyAlignment="1">
      <alignment horizontal="left"/>
    </xf>
    <xf numFmtId="0" fontId="0" fillId="20" borderId="15" xfId="0" applyFill="1" applyBorder="1" applyAlignment="1">
      <alignment horizontal="center"/>
    </xf>
    <xf numFmtId="14" fontId="0" fillId="20" borderId="1" xfId="0" applyNumberForma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44" fontId="0" fillId="20" borderId="1" xfId="19" applyFont="1" applyFill="1" applyBorder="1" applyAlignment="1">
      <alignment horizontal="center"/>
    </xf>
    <xf numFmtId="0" fontId="0" fillId="20" borderId="0" xfId="0" applyFill="1"/>
    <xf numFmtId="2" fontId="2" fillId="20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7" fontId="6" fillId="5" borderId="14" xfId="0" applyNumberFormat="1" applyFont="1" applyFill="1" applyBorder="1" applyAlignment="1">
      <alignment horizontal="center"/>
    </xf>
    <xf numFmtId="167" fontId="6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 vertical="top"/>
    </xf>
    <xf numFmtId="14" fontId="20" fillId="0" borderId="0" xfId="0" applyNumberFormat="1" applyFont="1" applyAlignment="1">
      <alignment horizontal="left"/>
    </xf>
    <xf numFmtId="0" fontId="20" fillId="21" borderId="27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21" borderId="3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/>
    </xf>
    <xf numFmtId="0" fontId="17" fillId="0" borderId="15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7" fillId="0" borderId="1" xfId="19" applyFont="1" applyFill="1" applyBorder="1" applyAlignment="1">
      <alignment horizontal="center"/>
    </xf>
    <xf numFmtId="0" fontId="17" fillId="0" borderId="14" xfId="0" applyFont="1" applyBorder="1"/>
    <xf numFmtId="0" fontId="17" fillId="0" borderId="5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14" fontId="17" fillId="0" borderId="15" xfId="0" applyNumberFormat="1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4" fontId="22" fillId="0" borderId="3" xfId="1" applyFont="1" applyFill="1" applyBorder="1" applyAlignment="1">
      <alignment horizontal="center"/>
    </xf>
    <xf numFmtId="2" fontId="17" fillId="0" borderId="0" xfId="0" applyNumberFormat="1" applyFont="1"/>
    <xf numFmtId="165" fontId="7" fillId="8" borderId="1" xfId="59" applyNumberFormat="1" applyFont="1" applyFill="1" applyBorder="1" applyAlignment="1">
      <alignment horizontal="center"/>
    </xf>
    <xf numFmtId="165" fontId="7" fillId="7" borderId="1" xfId="59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14" xfId="0" applyBorder="1"/>
    <xf numFmtId="14" fontId="0" fillId="0" borderId="15" xfId="0" applyNumberFormat="1" applyBorder="1"/>
    <xf numFmtId="44" fontId="2" fillId="0" borderId="3" xfId="57" applyFont="1" applyFill="1" applyBorder="1" applyAlignment="1">
      <alignment horizontal="center"/>
    </xf>
    <xf numFmtId="2" fontId="0" fillId="0" borderId="0" xfId="0" applyNumberFormat="1"/>
    <xf numFmtId="44" fontId="16" fillId="0" borderId="28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0" fontId="17" fillId="0" borderId="4" xfId="0" applyFont="1" applyBorder="1" applyAlignment="1">
      <alignment horizontal="center"/>
    </xf>
    <xf numFmtId="14" fontId="17" fillId="0" borderId="4" xfId="0" applyNumberFormat="1" applyFont="1" applyBorder="1" applyAlignment="1">
      <alignment horizontal="center"/>
    </xf>
    <xf numFmtId="4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10" xfId="0" applyFont="1" applyBorder="1" applyAlignment="1">
      <alignment horizontal="center"/>
    </xf>
    <xf numFmtId="44" fontId="17" fillId="0" borderId="4" xfId="19" applyFont="1" applyFill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4" fontId="22" fillId="0" borderId="3" xfId="0" applyNumberFormat="1" applyFont="1" applyBorder="1" applyAlignment="1">
      <alignment horizontal="center"/>
    </xf>
    <xf numFmtId="166" fontId="13" fillId="9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/>
    </xf>
    <xf numFmtId="165" fontId="5" fillId="17" borderId="1" xfId="59" applyNumberFormat="1" applyFont="1" applyFill="1" applyBorder="1" applyAlignment="1">
      <alignment horizontal="center"/>
    </xf>
    <xf numFmtId="165" fontId="5" fillId="16" borderId="1" xfId="59" applyNumberFormat="1" applyFont="1" applyFill="1" applyBorder="1" applyAlignment="1">
      <alignment horizontal="center"/>
    </xf>
    <xf numFmtId="0" fontId="7" fillId="0" borderId="0" xfId="0" applyFont="1"/>
    <xf numFmtId="44" fontId="0" fillId="0" borderId="1" xfId="60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  <xf numFmtId="14" fontId="0" fillId="0" borderId="15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65" fontId="24" fillId="17" borderId="1" xfId="0" applyNumberFormat="1" applyFont="1" applyFill="1" applyBorder="1" applyAlignment="1">
      <alignment horizontal="center"/>
    </xf>
    <xf numFmtId="164" fontId="0" fillId="0" borderId="0" xfId="0" applyNumberFormat="1"/>
    <xf numFmtId="0" fontId="3" fillId="0" borderId="23" xfId="0" applyFont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4" fontId="2" fillId="7" borderId="15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4" fontId="0" fillId="7" borderId="1" xfId="19" applyFont="1" applyFill="1" applyBorder="1" applyAlignment="1">
      <alignment horizontal="center"/>
    </xf>
    <xf numFmtId="44" fontId="2" fillId="7" borderId="1" xfId="19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left"/>
    </xf>
    <xf numFmtId="4" fontId="2" fillId="0" borderId="3" xfId="0" applyNumberFormat="1" applyFont="1" applyBorder="1" applyAlignment="1">
      <alignment horizontal="center"/>
    </xf>
    <xf numFmtId="44" fontId="2" fillId="0" borderId="3" xfId="1" applyFont="1" applyFill="1" applyBorder="1" applyAlignment="1">
      <alignment horizontal="center"/>
    </xf>
    <xf numFmtId="2" fontId="25" fillId="0" borderId="3" xfId="0" applyNumberFormat="1" applyFont="1" applyBorder="1" applyAlignment="1">
      <alignment horizontal="left"/>
    </xf>
    <xf numFmtId="4" fontId="25" fillId="0" borderId="3" xfId="0" applyNumberFormat="1" applyFont="1" applyBorder="1" applyAlignment="1">
      <alignment horizontal="center"/>
    </xf>
    <xf numFmtId="8" fontId="26" fillId="0" borderId="16" xfId="1" applyNumberFormat="1" applyFont="1" applyFill="1" applyBorder="1" applyAlignment="1"/>
    <xf numFmtId="8" fontId="26" fillId="0" borderId="17" xfId="1" applyNumberFormat="1" applyFont="1" applyFill="1" applyBorder="1" applyAlignment="1"/>
    <xf numFmtId="2" fontId="2" fillId="0" borderId="16" xfId="0" applyNumberFormat="1" applyFont="1" applyBorder="1"/>
    <xf numFmtId="44" fontId="16" fillId="0" borderId="31" xfId="0" applyNumberFormat="1" applyFont="1" applyBorder="1" applyAlignment="1">
      <alignment horizontal="center"/>
    </xf>
    <xf numFmtId="165" fontId="0" fillId="0" borderId="0" xfId="0" applyNumberFormat="1"/>
    <xf numFmtId="167" fontId="7" fillId="0" borderId="0" xfId="0" applyNumberFormat="1" applyFont="1"/>
    <xf numFmtId="0" fontId="24" fillId="16" borderId="1" xfId="0" applyFont="1" applyFill="1" applyBorder="1"/>
    <xf numFmtId="16" fontId="24" fillId="16" borderId="1" xfId="0" applyNumberFormat="1" applyFont="1" applyFill="1" applyBorder="1" applyAlignment="1">
      <alignment horizontal="center"/>
    </xf>
    <xf numFmtId="2" fontId="24" fillId="16" borderId="1" xfId="0" applyNumberFormat="1" applyFont="1" applyFill="1" applyBorder="1" applyAlignment="1">
      <alignment horizontal="center"/>
    </xf>
    <xf numFmtId="0" fontId="17" fillId="0" borderId="8" xfId="0" applyFont="1" applyBorder="1"/>
    <xf numFmtId="0" fontId="17" fillId="0" borderId="5" xfId="0" applyFont="1" applyBorder="1"/>
    <xf numFmtId="0" fontId="22" fillId="16" borderId="14" xfId="0" applyFont="1" applyFill="1" applyBorder="1"/>
    <xf numFmtId="0" fontId="22" fillId="16" borderId="15" xfId="0" applyFont="1" applyFill="1" applyBorder="1"/>
    <xf numFmtId="14" fontId="22" fillId="16" borderId="15" xfId="0" applyNumberFormat="1" applyFont="1" applyFill="1" applyBorder="1" applyAlignment="1">
      <alignment horizontal="center"/>
    </xf>
    <xf numFmtId="0" fontId="22" fillId="16" borderId="1" xfId="0" applyFont="1" applyFill="1" applyBorder="1" applyAlignment="1">
      <alignment horizontal="center"/>
    </xf>
    <xf numFmtId="4" fontId="22" fillId="16" borderId="1" xfId="0" applyNumberFormat="1" applyFont="1" applyFill="1" applyBorder="1" applyAlignment="1">
      <alignment horizontal="center"/>
    </xf>
    <xf numFmtId="44" fontId="22" fillId="16" borderId="1" xfId="19" applyFont="1" applyFill="1" applyBorder="1" applyAlignment="1">
      <alignment horizontal="center"/>
    </xf>
    <xf numFmtId="0" fontId="17" fillId="0" borderId="15" xfId="0" applyFont="1" applyBorder="1"/>
    <xf numFmtId="2" fontId="22" fillId="0" borderId="3" xfId="0" applyNumberFormat="1" applyFont="1" applyBorder="1" applyAlignment="1">
      <alignment horizontal="left"/>
    </xf>
    <xf numFmtId="2" fontId="27" fillId="0" borderId="3" xfId="0" applyNumberFormat="1" applyFont="1" applyBorder="1" applyAlignment="1">
      <alignment horizontal="left"/>
    </xf>
    <xf numFmtId="4" fontId="27" fillId="0" borderId="3" xfId="0" applyNumberFormat="1" applyFont="1" applyBorder="1" applyAlignment="1">
      <alignment horizontal="center"/>
    </xf>
    <xf numFmtId="2" fontId="22" fillId="0" borderId="16" xfId="0" applyNumberFormat="1" applyFont="1" applyBorder="1"/>
    <xf numFmtId="0" fontId="17" fillId="0" borderId="10" xfId="0" applyFont="1" applyBorder="1"/>
    <xf numFmtId="0" fontId="22" fillId="23" borderId="14" xfId="0" applyFont="1" applyFill="1" applyBorder="1"/>
    <xf numFmtId="0" fontId="22" fillId="23" borderId="15" xfId="0" applyFont="1" applyFill="1" applyBorder="1"/>
    <xf numFmtId="14" fontId="22" fillId="23" borderId="1" xfId="0" applyNumberFormat="1" applyFont="1" applyFill="1" applyBorder="1" applyAlignment="1">
      <alignment horizontal="center"/>
    </xf>
    <xf numFmtId="0" fontId="22" fillId="23" borderId="1" xfId="0" applyFont="1" applyFill="1" applyBorder="1" applyAlignment="1">
      <alignment horizontal="center"/>
    </xf>
    <xf numFmtId="4" fontId="22" fillId="23" borderId="1" xfId="0" applyNumberFormat="1" applyFont="1" applyFill="1" applyBorder="1" applyAlignment="1">
      <alignment horizontal="center"/>
    </xf>
    <xf numFmtId="44" fontId="22" fillId="23" borderId="1" xfId="19" applyFont="1" applyFill="1" applyBorder="1" applyAlignment="1">
      <alignment horizontal="center"/>
    </xf>
    <xf numFmtId="166" fontId="6" fillId="12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166" fontId="6" fillId="14" borderId="1" xfId="0" applyNumberFormat="1" applyFont="1" applyFill="1" applyBorder="1" applyAlignment="1">
      <alignment horizontal="center" vertical="center"/>
    </xf>
    <xf numFmtId="0" fontId="29" fillId="17" borderId="1" xfId="0" applyFont="1" applyFill="1" applyBorder="1"/>
    <xf numFmtId="16" fontId="29" fillId="17" borderId="1" xfId="0" applyNumberFormat="1" applyFont="1" applyFill="1" applyBorder="1" applyAlignment="1">
      <alignment horizontal="center"/>
    </xf>
    <xf numFmtId="2" fontId="29" fillId="16" borderId="1" xfId="0" applyNumberFormat="1" applyFont="1" applyFill="1" applyBorder="1" applyAlignment="1">
      <alignment horizontal="center"/>
    </xf>
    <xf numFmtId="165" fontId="29" fillId="16" borderId="1" xfId="0" applyNumberFormat="1" applyFont="1" applyFill="1" applyBorder="1" applyAlignment="1">
      <alignment horizontal="center"/>
    </xf>
    <xf numFmtId="44" fontId="0" fillId="0" borderId="0" xfId="0" applyNumberFormat="1"/>
    <xf numFmtId="0" fontId="2" fillId="24" borderId="14" xfId="0" applyFont="1" applyFill="1" applyBorder="1" applyAlignment="1">
      <alignment horizontal="left"/>
    </xf>
    <xf numFmtId="0" fontId="2" fillId="24" borderId="15" xfId="0" applyFont="1" applyFill="1" applyBorder="1" applyAlignment="1">
      <alignment horizontal="left"/>
    </xf>
    <xf numFmtId="14" fontId="2" fillId="24" borderId="1" xfId="0" applyNumberFormat="1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4" fontId="2" fillId="24" borderId="1" xfId="0" applyNumberFormat="1" applyFont="1" applyFill="1" applyBorder="1" applyAlignment="1">
      <alignment horizontal="center"/>
    </xf>
    <xf numFmtId="44" fontId="2" fillId="24" borderId="1" xfId="19" applyFont="1" applyFill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4" fontId="0" fillId="0" borderId="18" xfId="19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1" fillId="2" borderId="1" xfId="0" applyFont="1" applyFill="1" applyBorder="1" applyAlignment="1">
      <alignment horizontal="center" vertical="justify"/>
    </xf>
    <xf numFmtId="14" fontId="14" fillId="2" borderId="5" xfId="0" applyNumberFormat="1" applyFont="1" applyFill="1" applyBorder="1" applyAlignment="1">
      <alignment horizontal="center"/>
    </xf>
    <xf numFmtId="2" fontId="14" fillId="11" borderId="18" xfId="0" applyNumberFormat="1" applyFont="1" applyFill="1" applyBorder="1" applyAlignment="1">
      <alignment horizontal="center" vertical="center"/>
    </xf>
    <xf numFmtId="168" fontId="14" fillId="2" borderId="5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4" fontId="14" fillId="2" borderId="12" xfId="0" applyNumberFormat="1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2" fontId="32" fillId="2" borderId="1" xfId="0" applyNumberFormat="1" applyFont="1" applyFill="1" applyBorder="1" applyAlignment="1">
      <alignment horizontal="center" vertical="center"/>
    </xf>
    <xf numFmtId="0" fontId="14" fillId="2" borderId="13" xfId="0" applyFont="1" applyFill="1" applyBorder="1"/>
    <xf numFmtId="2" fontId="0" fillId="11" borderId="18" xfId="0" applyNumberFormat="1" applyFill="1" applyBorder="1" applyAlignment="1">
      <alignment horizontal="center"/>
    </xf>
    <xf numFmtId="16" fontId="0" fillId="2" borderId="0" xfId="0" applyNumberFormat="1" applyFill="1"/>
    <xf numFmtId="0" fontId="0" fillId="2" borderId="12" xfId="0" applyFill="1" applyBorder="1"/>
    <xf numFmtId="0" fontId="0" fillId="2" borderId="11" xfId="0" applyFill="1" applyBorder="1"/>
    <xf numFmtId="0" fontId="0" fillId="2" borderId="13" xfId="0" applyFill="1" applyBorder="1"/>
    <xf numFmtId="0" fontId="31" fillId="2" borderId="18" xfId="0" applyFont="1" applyFill="1" applyBorder="1" applyAlignment="1">
      <alignment horizontal="center" vertical="center"/>
    </xf>
    <xf numFmtId="168" fontId="14" fillId="2" borderId="4" xfId="0" applyNumberFormat="1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14" fontId="14" fillId="2" borderId="11" xfId="0" applyNumberFormat="1" applyFont="1" applyFill="1" applyBorder="1" applyAlignment="1">
      <alignment horizontal="center"/>
    </xf>
    <xf numFmtId="2" fontId="0" fillId="11" borderId="6" xfId="0" applyNumberFormat="1" applyFill="1" applyBorder="1" applyAlignment="1">
      <alignment horizontal="center"/>
    </xf>
    <xf numFmtId="168" fontId="14" fillId="2" borderId="1" xfId="0" applyNumberFormat="1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10" xfId="0" applyFill="1" applyBorder="1"/>
    <xf numFmtId="0" fontId="33" fillId="2" borderId="0" xfId="0" applyFont="1" applyFill="1" applyAlignment="1">
      <alignment horizontal="center" vertical="center"/>
    </xf>
    <xf numFmtId="14" fontId="14" fillId="2" borderId="4" xfId="0" applyNumberFormat="1" applyFont="1" applyFill="1" applyBorder="1" applyAlignment="1">
      <alignment vertical="center"/>
    </xf>
    <xf numFmtId="2" fontId="32" fillId="2" borderId="14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8" fontId="0" fillId="0" borderId="0" xfId="0" applyNumberFormat="1"/>
    <xf numFmtId="0" fontId="36" fillId="0" borderId="21" xfId="0" applyFont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5" fillId="0" borderId="2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16" fontId="7" fillId="7" borderId="1" xfId="0" applyNumberFormat="1" applyFont="1" applyFill="1" applyBorder="1" applyAlignment="1">
      <alignment horizontal="right"/>
    </xf>
    <xf numFmtId="14" fontId="0" fillId="0" borderId="8" xfId="0" applyNumberFormat="1" applyBorder="1" applyAlignment="1">
      <alignment horizontal="left"/>
    </xf>
    <xf numFmtId="20" fontId="0" fillId="0" borderId="4" xfId="0" applyNumberFormat="1" applyBorder="1" applyAlignment="1">
      <alignment horizontal="center"/>
    </xf>
    <xf numFmtId="44" fontId="0" fillId="0" borderId="4" xfId="61" applyFont="1" applyFill="1" applyBorder="1" applyAlignment="1">
      <alignment horizontal="center"/>
    </xf>
    <xf numFmtId="14" fontId="0" fillId="0" borderId="14" xfId="0" applyNumberFormat="1" applyBorder="1" applyAlignment="1">
      <alignment horizontal="left"/>
    </xf>
    <xf numFmtId="44" fontId="0" fillId="0" borderId="1" xfId="61" applyFont="1" applyFill="1" applyBorder="1" applyAlignment="1">
      <alignment horizontal="center"/>
    </xf>
    <xf numFmtId="14" fontId="2" fillId="7" borderId="14" xfId="0" applyNumberFormat="1" applyFont="1" applyFill="1" applyBorder="1" applyAlignment="1">
      <alignment horizontal="left"/>
    </xf>
    <xf numFmtId="14" fontId="2" fillId="7" borderId="1" xfId="0" applyNumberFormat="1" applyFont="1" applyFill="1" applyBorder="1" applyAlignment="1">
      <alignment horizontal="center"/>
    </xf>
    <xf numFmtId="20" fontId="2" fillId="7" borderId="1" xfId="0" applyNumberFormat="1" applyFont="1" applyFill="1" applyBorder="1" applyAlignment="1">
      <alignment horizontal="center"/>
    </xf>
    <xf numFmtId="4" fontId="2" fillId="7" borderId="1" xfId="0" applyNumberFormat="1" applyFont="1" applyFill="1" applyBorder="1" applyAlignment="1">
      <alignment horizontal="center"/>
    </xf>
    <xf numFmtId="44" fontId="2" fillId="7" borderId="1" xfId="61" applyFont="1" applyFill="1" applyBorder="1" applyAlignment="1">
      <alignment horizontal="center"/>
    </xf>
    <xf numFmtId="44" fontId="2" fillId="0" borderId="3" xfId="62" applyFont="1" applyFill="1" applyBorder="1" applyAlignment="1">
      <alignment horizontal="center"/>
    </xf>
    <xf numFmtId="16" fontId="5" fillId="17" borderId="1" xfId="0" applyNumberFormat="1" applyFont="1" applyFill="1" applyBorder="1"/>
    <xf numFmtId="165" fontId="29" fillId="17" borderId="1" xfId="0" applyNumberFormat="1" applyFont="1" applyFill="1" applyBorder="1" applyAlignment="1">
      <alignment horizontal="center"/>
    </xf>
    <xf numFmtId="2" fontId="29" fillId="17" borderId="1" xfId="0" applyNumberFormat="1" applyFont="1" applyFill="1" applyBorder="1" applyAlignment="1">
      <alignment horizontal="center"/>
    </xf>
    <xf numFmtId="0" fontId="29" fillId="17" borderId="1" xfId="0" applyFont="1" applyFill="1" applyBorder="1" applyAlignment="1">
      <alignment horizontal="center" vertical="center"/>
    </xf>
    <xf numFmtId="0" fontId="2" fillId="7" borderId="14" xfId="0" applyFont="1" applyFill="1" applyBorder="1"/>
    <xf numFmtId="44" fontId="2" fillId="0" borderId="3" xfId="271" applyFont="1" applyFill="1" applyBorder="1" applyAlignment="1">
      <alignment horizontal="center"/>
    </xf>
    <xf numFmtId="16" fontId="29" fillId="17" borderId="1" xfId="0" applyNumberFormat="1" applyFont="1" applyFill="1" applyBorder="1"/>
    <xf numFmtId="44" fontId="0" fillId="0" borderId="1" xfId="68" applyFont="1" applyFill="1" applyBorder="1" applyAlignment="1">
      <alignment horizontal="center"/>
    </xf>
    <xf numFmtId="44" fontId="0" fillId="0" borderId="4" xfId="68" applyFont="1" applyFill="1" applyBorder="1" applyAlignment="1">
      <alignment horizontal="center"/>
    </xf>
    <xf numFmtId="44" fontId="2" fillId="0" borderId="3" xfId="65" applyFont="1" applyFill="1" applyBorder="1" applyAlignment="1">
      <alignment horizontal="center"/>
    </xf>
    <xf numFmtId="44" fontId="2" fillId="7" borderId="1" xfId="68" applyFont="1" applyFill="1" applyBorder="1" applyAlignment="1">
      <alignment horizontal="center"/>
    </xf>
    <xf numFmtId="44" fontId="6" fillId="15" borderId="1" xfId="69" applyFont="1" applyFill="1" applyBorder="1" applyAlignment="1">
      <alignment horizontal="center" vertical="center"/>
    </xf>
    <xf numFmtId="16" fontId="5" fillId="16" borderId="1" xfId="0" applyNumberFormat="1" applyFont="1" applyFill="1" applyBorder="1"/>
    <xf numFmtId="16" fontId="29" fillId="16" borderId="1" xfId="0" applyNumberFormat="1" applyFont="1" applyFill="1" applyBorder="1"/>
    <xf numFmtId="44" fontId="2" fillId="0" borderId="3" xfId="272" applyFont="1" applyFill="1" applyBorder="1" applyAlignment="1">
      <alignment horizontal="center"/>
    </xf>
    <xf numFmtId="0" fontId="29" fillId="17" borderId="1" xfId="0" applyFont="1" applyFill="1" applyBorder="1" applyAlignment="1">
      <alignment horizontal="center"/>
    </xf>
    <xf numFmtId="0" fontId="29" fillId="16" borderId="1" xfId="0" applyFont="1" applyFill="1" applyBorder="1" applyAlignment="1">
      <alignment horizontal="center" vertical="center"/>
    </xf>
    <xf numFmtId="44" fontId="13" fillId="4" borderId="1" xfId="270" applyFont="1" applyFill="1" applyBorder="1" applyAlignment="1">
      <alignment horizontal="center" vertical="center"/>
    </xf>
    <xf numFmtId="0" fontId="2" fillId="7" borderId="15" xfId="0" applyFont="1" applyFill="1" applyBorder="1"/>
    <xf numFmtId="44" fontId="6" fillId="13" borderId="1" xfId="69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/>
    </xf>
    <xf numFmtId="0" fontId="0" fillId="0" borderId="15" xfId="0" applyBorder="1"/>
    <xf numFmtId="16" fontId="29" fillId="16" borderId="1" xfId="0" applyNumberFormat="1" applyFont="1" applyFill="1" applyBorder="1" applyAlignment="1">
      <alignment horizontal="center"/>
    </xf>
    <xf numFmtId="44" fontId="6" fillId="13" borderId="1" xfId="63" applyFont="1" applyFill="1" applyBorder="1" applyAlignment="1">
      <alignment horizontal="center" vertical="center" wrapText="1"/>
    </xf>
    <xf numFmtId="44" fontId="6" fillId="15" borderId="1" xfId="63" applyFont="1" applyFill="1" applyBorder="1" applyAlignment="1">
      <alignment horizontal="center" vertical="center"/>
    </xf>
    <xf numFmtId="44" fontId="13" fillId="10" borderId="1" xfId="270" applyFont="1" applyFill="1" applyBorder="1" applyAlignment="1">
      <alignment horizontal="center" vertical="center" wrapText="1"/>
    </xf>
    <xf numFmtId="44" fontId="2" fillId="0" borderId="3" xfId="64" applyFont="1" applyFill="1" applyBorder="1" applyAlignment="1">
      <alignment horizontal="center"/>
    </xf>
    <xf numFmtId="44" fontId="13" fillId="4" borderId="1" xfId="62" applyFont="1" applyFill="1" applyBorder="1" applyAlignment="1">
      <alignment horizontal="center" vertical="center"/>
    </xf>
    <xf numFmtId="44" fontId="13" fillId="10" borderId="1" xfId="62" applyFont="1" applyFill="1" applyBorder="1" applyAlignment="1">
      <alignment horizontal="center" vertical="center" wrapText="1"/>
    </xf>
    <xf numFmtId="16" fontId="29" fillId="8" borderId="1" xfId="0" applyNumberFormat="1" applyFont="1" applyFill="1" applyBorder="1" applyAlignment="1">
      <alignment horizontal="center"/>
    </xf>
    <xf numFmtId="2" fontId="29" fillId="7" borderId="1" xfId="0" applyNumberFormat="1" applyFont="1" applyFill="1" applyBorder="1" applyAlignment="1">
      <alignment horizontal="center"/>
    </xf>
    <xf numFmtId="165" fontId="29" fillId="7" borderId="1" xfId="0" applyNumberFormat="1" applyFont="1" applyFill="1" applyBorder="1" applyAlignment="1">
      <alignment horizontal="center"/>
    </xf>
    <xf numFmtId="16" fontId="7" fillId="7" borderId="1" xfId="0" applyNumberFormat="1" applyFont="1" applyFill="1" applyBorder="1"/>
    <xf numFmtId="16" fontId="7" fillId="8" borderId="1" xfId="0" applyNumberFormat="1" applyFont="1" applyFill="1" applyBorder="1"/>
    <xf numFmtId="16" fontId="29" fillId="8" borderId="1" xfId="0" applyNumberFormat="1" applyFont="1" applyFill="1" applyBorder="1"/>
    <xf numFmtId="2" fontId="29" fillId="8" borderId="1" xfId="0" applyNumberFormat="1" applyFont="1" applyFill="1" applyBorder="1" applyAlignment="1">
      <alignment horizontal="center"/>
    </xf>
    <xf numFmtId="165" fontId="29" fillId="8" borderId="1" xfId="0" applyNumberFormat="1" applyFont="1" applyFill="1" applyBorder="1" applyAlignment="1">
      <alignment horizontal="center"/>
    </xf>
    <xf numFmtId="0" fontId="29" fillId="8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/>
    </xf>
    <xf numFmtId="16" fontId="29" fillId="7" borderId="1" xfId="0" applyNumberFormat="1" applyFont="1" applyFill="1" applyBorder="1"/>
    <xf numFmtId="16" fontId="29" fillId="7" borderId="1" xfId="0" applyNumberFormat="1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/>
    </xf>
    <xf numFmtId="44" fontId="13" fillId="10" borderId="1" xfId="317" applyFont="1" applyFill="1" applyBorder="1" applyAlignment="1">
      <alignment horizontal="center" vertical="center" wrapText="1"/>
    </xf>
    <xf numFmtId="44" fontId="13" fillId="4" borderId="1" xfId="317" applyFont="1" applyFill="1" applyBorder="1" applyAlignment="1">
      <alignment horizontal="center" vertical="center"/>
    </xf>
    <xf numFmtId="16" fontId="5" fillId="16" borderId="1" xfId="0" applyNumberFormat="1" applyFont="1" applyFill="1" applyBorder="1" applyAlignment="1">
      <alignment horizontal="left"/>
    </xf>
    <xf numFmtId="16" fontId="29" fillId="17" borderId="1" xfId="0" applyNumberFormat="1" applyFont="1" applyFill="1" applyBorder="1" applyAlignment="1">
      <alignment horizontal="left"/>
    </xf>
    <xf numFmtId="16" fontId="5" fillId="17" borderId="1" xfId="0" applyNumberFormat="1" applyFont="1" applyFill="1" applyBorder="1" applyAlignment="1">
      <alignment horizontal="left"/>
    </xf>
    <xf numFmtId="44" fontId="2" fillId="0" borderId="3" xfId="318" applyFont="1" applyFill="1" applyBorder="1" applyAlignment="1">
      <alignment horizontal="center"/>
    </xf>
    <xf numFmtId="167" fontId="0" fillId="0" borderId="0" xfId="0" applyNumberFormat="1"/>
    <xf numFmtId="0" fontId="0" fillId="0" borderId="25" xfId="0" applyBorder="1"/>
    <xf numFmtId="0" fontId="0" fillId="0" borderId="26" xfId="0" applyBorder="1"/>
    <xf numFmtId="0" fontId="0" fillId="0" borderId="23" xfId="0" applyBorder="1"/>
    <xf numFmtId="0" fontId="0" fillId="0" borderId="24" xfId="0" applyBorder="1"/>
    <xf numFmtId="0" fontId="0" fillId="25" borderId="0" xfId="0" applyFill="1" applyAlignment="1">
      <alignment horizontal="center" vertical="center"/>
    </xf>
    <xf numFmtId="167" fontId="0" fillId="25" borderId="0" xfId="0" applyNumberFormat="1" applyFill="1"/>
    <xf numFmtId="167" fontId="0" fillId="20" borderId="23" xfId="0" applyNumberFormat="1" applyFill="1" applyBorder="1"/>
    <xf numFmtId="0" fontId="0" fillId="27" borderId="0" xfId="0" applyFill="1"/>
    <xf numFmtId="167" fontId="6" fillId="28" borderId="0" xfId="0" applyNumberFormat="1" applyFont="1" applyFill="1" applyAlignment="1">
      <alignment horizontal="right"/>
    </xf>
    <xf numFmtId="0" fontId="0" fillId="26" borderId="25" xfId="0" applyFill="1" applyBorder="1"/>
    <xf numFmtId="167" fontId="6" fillId="26" borderId="25" xfId="0" applyNumberFormat="1" applyFont="1" applyFill="1" applyBorder="1" applyAlignment="1">
      <alignment horizontal="right"/>
    </xf>
    <xf numFmtId="0" fontId="24" fillId="7" borderId="1" xfId="0" applyFont="1" applyFill="1" applyBorder="1"/>
    <xf numFmtId="16" fontId="24" fillId="7" borderId="1" xfId="0" applyNumberFormat="1" applyFont="1" applyFill="1" applyBorder="1" applyAlignment="1">
      <alignment horizontal="center"/>
    </xf>
    <xf numFmtId="2" fontId="24" fillId="7" borderId="1" xfId="0" applyNumberFormat="1" applyFont="1" applyFill="1" applyBorder="1" applyAlignment="1">
      <alignment horizontal="center"/>
    </xf>
    <xf numFmtId="16" fontId="24" fillId="17" borderId="1" xfId="0" applyNumberFormat="1" applyFont="1" applyFill="1" applyBorder="1" applyAlignment="1">
      <alignment horizontal="center"/>
    </xf>
    <xf numFmtId="2" fontId="24" fillId="17" borderId="1" xfId="0" applyNumberFormat="1" applyFont="1" applyFill="1" applyBorder="1" applyAlignment="1">
      <alignment horizontal="center"/>
    </xf>
    <xf numFmtId="44" fontId="2" fillId="0" borderId="3" xfId="320" applyFont="1" applyFill="1" applyBorder="1" applyAlignment="1">
      <alignment horizontal="center"/>
    </xf>
    <xf numFmtId="0" fontId="2" fillId="29" borderId="14" xfId="0" applyFont="1" applyFill="1" applyBorder="1"/>
    <xf numFmtId="0" fontId="2" fillId="29" borderId="15" xfId="0" applyFont="1" applyFill="1" applyBorder="1"/>
    <xf numFmtId="14" fontId="2" fillId="29" borderId="1" xfId="0" applyNumberFormat="1" applyFont="1" applyFill="1" applyBorder="1" applyAlignment="1">
      <alignment horizontal="center"/>
    </xf>
    <xf numFmtId="0" fontId="2" fillId="29" borderId="1" xfId="0" applyFont="1" applyFill="1" applyBorder="1" applyAlignment="1">
      <alignment horizontal="center"/>
    </xf>
    <xf numFmtId="4" fontId="2" fillId="29" borderId="1" xfId="0" applyNumberFormat="1" applyFont="1" applyFill="1" applyBorder="1" applyAlignment="1">
      <alignment horizontal="center"/>
    </xf>
    <xf numFmtId="44" fontId="2" fillId="29" borderId="1" xfId="19" applyFont="1" applyFill="1" applyBorder="1" applyAlignment="1">
      <alignment horizontal="center"/>
    </xf>
    <xf numFmtId="167" fontId="0" fillId="20" borderId="0" xfId="0" applyNumberFormat="1" applyFill="1"/>
    <xf numFmtId="4" fontId="0" fillId="0" borderId="0" xfId="0" applyNumberForma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3" xfId="0" applyNumberFormat="1" applyFont="1" applyBorder="1" applyAlignment="1">
      <alignment horizontal="center" vertical="center" wrapText="1"/>
    </xf>
    <xf numFmtId="44" fontId="0" fillId="0" borderId="4" xfId="321" applyFont="1" applyFill="1" applyBorder="1" applyAlignment="1">
      <alignment horizontal="center"/>
    </xf>
    <xf numFmtId="44" fontId="0" fillId="0" borderId="1" xfId="321" applyFont="1" applyFill="1" applyBorder="1" applyAlignment="1">
      <alignment horizontal="center"/>
    </xf>
    <xf numFmtId="44" fontId="2" fillId="29" borderId="1" xfId="321" applyFont="1" applyFill="1" applyBorder="1" applyAlignment="1">
      <alignment horizontal="center"/>
    </xf>
    <xf numFmtId="44" fontId="2" fillId="0" borderId="3" xfId="63" applyFont="1" applyFill="1" applyBorder="1" applyAlignment="1">
      <alignment horizontal="center"/>
    </xf>
    <xf numFmtId="2" fontId="17" fillId="17" borderId="1" xfId="0" applyNumberFormat="1" applyFont="1" applyFill="1" applyBorder="1" applyAlignment="1">
      <alignment horizontal="center"/>
    </xf>
    <xf numFmtId="44" fontId="2" fillId="0" borderId="32" xfId="0" applyNumberFormat="1" applyFont="1" applyBorder="1"/>
    <xf numFmtId="4" fontId="3" fillId="0" borderId="27" xfId="0" applyNumberFormat="1" applyFont="1" applyBorder="1" applyAlignment="1">
      <alignment horizontal="center" vertical="center" wrapText="1"/>
    </xf>
    <xf numFmtId="44" fontId="13" fillId="10" borderId="1" xfId="323" applyFont="1" applyFill="1" applyBorder="1" applyAlignment="1">
      <alignment horizontal="center" vertical="center" wrapText="1"/>
    </xf>
    <xf numFmtId="44" fontId="13" fillId="4" borderId="1" xfId="323" applyFont="1" applyFill="1" applyBorder="1" applyAlignment="1">
      <alignment horizontal="center" vertical="center"/>
    </xf>
    <xf numFmtId="4" fontId="0" fillId="0" borderId="0" xfId="0" applyNumberFormat="1"/>
    <xf numFmtId="0" fontId="2" fillId="30" borderId="14" xfId="0" applyFont="1" applyFill="1" applyBorder="1"/>
    <xf numFmtId="0" fontId="2" fillId="30" borderId="15" xfId="0" applyFont="1" applyFill="1" applyBorder="1"/>
    <xf numFmtId="14" fontId="2" fillId="30" borderId="1" xfId="0" applyNumberFormat="1" applyFont="1" applyFill="1" applyBorder="1" applyAlignment="1">
      <alignment horizontal="center"/>
    </xf>
    <xf numFmtId="0" fontId="2" fillId="30" borderId="1" xfId="0" applyFont="1" applyFill="1" applyBorder="1" applyAlignment="1">
      <alignment horizontal="center"/>
    </xf>
    <xf numFmtId="4" fontId="2" fillId="30" borderId="1" xfId="0" applyNumberFormat="1" applyFont="1" applyFill="1" applyBorder="1" applyAlignment="1">
      <alignment horizontal="center"/>
    </xf>
    <xf numFmtId="44" fontId="2" fillId="30" borderId="1" xfId="19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4" fontId="13" fillId="10" borderId="1" xfId="610" applyFont="1" applyFill="1" applyBorder="1" applyAlignment="1">
      <alignment horizontal="center" vertical="center" wrapText="1"/>
    </xf>
    <xf numFmtId="44" fontId="13" fillId="4" borderId="1" xfId="610" applyFont="1" applyFill="1" applyBorder="1" applyAlignment="1">
      <alignment horizontal="center" vertical="center"/>
    </xf>
    <xf numFmtId="167" fontId="25" fillId="0" borderId="0" xfId="0" applyNumberFormat="1" applyFont="1"/>
    <xf numFmtId="44" fontId="2" fillId="0" borderId="3" xfId="609" applyFont="1" applyFill="1" applyBorder="1" applyAlignment="1">
      <alignment horizontal="center"/>
    </xf>
    <xf numFmtId="0" fontId="0" fillId="0" borderId="4" xfId="0" applyBorder="1"/>
    <xf numFmtId="14" fontId="0" fillId="31" borderId="1" xfId="0" applyNumberFormat="1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4" fontId="0" fillId="31" borderId="1" xfId="0" applyNumberFormat="1" applyFill="1" applyBorder="1" applyAlignment="1">
      <alignment horizontal="center"/>
    </xf>
    <xf numFmtId="44" fontId="0" fillId="31" borderId="1" xfId="19" applyFont="1" applyFill="1" applyBorder="1" applyAlignment="1">
      <alignment horizontal="center"/>
    </xf>
    <xf numFmtId="44" fontId="13" fillId="10" borderId="1" xfId="611" applyFont="1" applyFill="1" applyBorder="1" applyAlignment="1">
      <alignment horizontal="center" vertical="center" wrapText="1"/>
    </xf>
    <xf numFmtId="44" fontId="13" fillId="4" borderId="1" xfId="611" applyFont="1" applyFill="1" applyBorder="1" applyAlignment="1">
      <alignment horizontal="center" vertical="center"/>
    </xf>
    <xf numFmtId="0" fontId="2" fillId="32" borderId="14" xfId="0" applyFont="1" applyFill="1" applyBorder="1"/>
    <xf numFmtId="0" fontId="2" fillId="32" borderId="15" xfId="0" applyFont="1" applyFill="1" applyBorder="1"/>
    <xf numFmtId="14" fontId="2" fillId="32" borderId="1" xfId="0" applyNumberFormat="1" applyFont="1" applyFill="1" applyBorder="1" applyAlignment="1">
      <alignment horizontal="center"/>
    </xf>
    <xf numFmtId="0" fontId="2" fillId="32" borderId="1" xfId="0" applyFont="1" applyFill="1" applyBorder="1" applyAlignment="1">
      <alignment horizontal="center"/>
    </xf>
    <xf numFmtId="4" fontId="2" fillId="32" borderId="1" xfId="0" applyNumberFormat="1" applyFont="1" applyFill="1" applyBorder="1" applyAlignment="1">
      <alignment horizontal="center"/>
    </xf>
    <xf numFmtId="44" fontId="2" fillId="32" borderId="1" xfId="19" applyFont="1" applyFill="1" applyBorder="1" applyAlignment="1">
      <alignment horizontal="center"/>
    </xf>
    <xf numFmtId="0" fontId="2" fillId="33" borderId="14" xfId="0" applyFont="1" applyFill="1" applyBorder="1"/>
    <xf numFmtId="0" fontId="2" fillId="33" borderId="15" xfId="0" applyFont="1" applyFill="1" applyBorder="1"/>
    <xf numFmtId="14" fontId="2" fillId="33" borderId="1" xfId="0" applyNumberFormat="1" applyFont="1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4" fontId="2" fillId="33" borderId="1" xfId="0" applyNumberFormat="1" applyFont="1" applyFill="1" applyBorder="1" applyAlignment="1">
      <alignment horizontal="center"/>
    </xf>
    <xf numFmtId="44" fontId="2" fillId="33" borderId="1" xfId="19" applyFont="1" applyFill="1" applyBorder="1" applyAlignment="1">
      <alignment horizontal="center"/>
    </xf>
    <xf numFmtId="16" fontId="7" fillId="7" borderId="1" xfId="0" applyNumberFormat="1" applyFont="1" applyFill="1" applyBorder="1" applyAlignment="1">
      <alignment horizontal="left"/>
    </xf>
    <xf numFmtId="16" fontId="29" fillId="8" borderId="1" xfId="0" applyNumberFormat="1" applyFont="1" applyFill="1" applyBorder="1" applyAlignment="1">
      <alignment horizontal="left"/>
    </xf>
    <xf numFmtId="16" fontId="7" fillId="8" borderId="1" xfId="0" applyNumberFormat="1" applyFont="1" applyFill="1" applyBorder="1" applyAlignment="1">
      <alignment horizontal="left"/>
    </xf>
    <xf numFmtId="2" fontId="0" fillId="8" borderId="1" xfId="0" applyNumberFormat="1" applyFill="1" applyBorder="1" applyAlignment="1">
      <alignment horizontal="center"/>
    </xf>
    <xf numFmtId="44" fontId="0" fillId="0" borderId="4" xfId="612" applyFont="1" applyFill="1" applyBorder="1" applyAlignment="1">
      <alignment horizontal="center"/>
    </xf>
    <xf numFmtId="44" fontId="0" fillId="0" borderId="1" xfId="612" applyFont="1" applyFill="1" applyBorder="1" applyAlignment="1">
      <alignment horizontal="center"/>
    </xf>
    <xf numFmtId="44" fontId="2" fillId="33" borderId="1" xfId="612" applyFont="1" applyFill="1" applyBorder="1" applyAlignment="1">
      <alignment horizontal="center"/>
    </xf>
    <xf numFmtId="44" fontId="2" fillId="0" borderId="3" xfId="319" applyFont="1" applyFill="1" applyBorder="1" applyAlignment="1">
      <alignment horizontal="center"/>
    </xf>
    <xf numFmtId="0" fontId="40" fillId="0" borderId="14" xfId="0" applyFont="1" applyBorder="1" applyAlignment="1">
      <alignment horizontal="left"/>
    </xf>
    <xf numFmtId="0" fontId="40" fillId="0" borderId="15" xfId="0" applyFont="1" applyBorder="1" applyAlignment="1">
      <alignment horizontal="left"/>
    </xf>
    <xf numFmtId="14" fontId="4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4" fontId="40" fillId="0" borderId="4" xfId="0" applyNumberFormat="1" applyFont="1" applyBorder="1" applyAlignment="1">
      <alignment horizontal="center"/>
    </xf>
    <xf numFmtId="4" fontId="37" fillId="0" borderId="24" xfId="0" applyNumberFormat="1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/>
    </xf>
    <xf numFmtId="0" fontId="40" fillId="0" borderId="14" xfId="0" applyFont="1" applyBorder="1"/>
    <xf numFmtId="0" fontId="40" fillId="0" borderId="15" xfId="0" applyFont="1" applyBorder="1"/>
    <xf numFmtId="0" fontId="41" fillId="0" borderId="14" xfId="0" applyFont="1" applyBorder="1"/>
    <xf numFmtId="14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4" fontId="41" fillId="0" borderId="1" xfId="0" applyNumberFormat="1" applyFont="1" applyBorder="1" applyAlignment="1">
      <alignment horizontal="center"/>
    </xf>
    <xf numFmtId="44" fontId="0" fillId="0" borderId="4" xfId="613" applyFont="1" applyFill="1" applyBorder="1" applyAlignment="1">
      <alignment horizontal="center"/>
    </xf>
    <xf numFmtId="44" fontId="0" fillId="0" borderId="1" xfId="613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14" fontId="2" fillId="8" borderId="1" xfId="0" applyNumberFormat="1" applyFont="1" applyFill="1" applyBorder="1" applyAlignment="1">
      <alignment horizontal="center"/>
    </xf>
    <xf numFmtId="20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" fontId="2" fillId="8" borderId="1" xfId="0" applyNumberFormat="1" applyFont="1" applyFill="1" applyBorder="1" applyAlignment="1">
      <alignment horizontal="center"/>
    </xf>
    <xf numFmtId="44" fontId="2" fillId="8" borderId="1" xfId="613" applyFont="1" applyFill="1" applyBorder="1" applyAlignment="1">
      <alignment horizontal="center"/>
    </xf>
    <xf numFmtId="44" fontId="2" fillId="0" borderId="3" xfId="610" applyFont="1" applyFill="1" applyBorder="1" applyAlignment="1">
      <alignment horizontal="center"/>
    </xf>
    <xf numFmtId="0" fontId="42" fillId="0" borderId="0" xfId="0" applyFont="1"/>
    <xf numFmtId="0" fontId="43" fillId="0" borderId="0" xfId="0" applyFont="1" applyAlignment="1">
      <alignment horizontal="center"/>
    </xf>
    <xf numFmtId="2" fontId="42" fillId="0" borderId="0" xfId="0" applyNumberFormat="1" applyFont="1"/>
    <xf numFmtId="168" fontId="42" fillId="0" borderId="0" xfId="0" applyNumberFormat="1" applyFont="1"/>
    <xf numFmtId="0" fontId="43" fillId="0" borderId="0" xfId="0" applyFont="1" applyAlignment="1">
      <alignment horizontal="right"/>
    </xf>
    <xf numFmtId="166" fontId="0" fillId="0" borderId="0" xfId="0" applyNumberFormat="1"/>
    <xf numFmtId="44" fontId="0" fillId="0" borderId="1" xfId="614" applyFont="1" applyFill="1" applyBorder="1" applyAlignment="1">
      <alignment horizontal="center"/>
    </xf>
    <xf numFmtId="44" fontId="16" fillId="0" borderId="3" xfId="0" applyNumberFormat="1" applyFont="1" applyBorder="1"/>
    <xf numFmtId="44" fontId="16" fillId="0" borderId="17" xfId="0" applyNumberFormat="1" applyFont="1" applyBorder="1"/>
    <xf numFmtId="44" fontId="16" fillId="0" borderId="34" xfId="0" applyNumberFormat="1" applyFont="1" applyBorder="1"/>
    <xf numFmtId="44" fontId="2" fillId="8" borderId="1" xfId="19" applyFont="1" applyFill="1" applyBorder="1" applyAlignment="1">
      <alignment horizontal="center"/>
    </xf>
    <xf numFmtId="0" fontId="30" fillId="0" borderId="0" xfId="0" applyFont="1" applyAlignment="1">
      <alignment vertical="center"/>
    </xf>
    <xf numFmtId="0" fontId="44" fillId="0" borderId="0" xfId="0" applyFont="1" applyAlignment="1">
      <alignment horizontal="center"/>
    </xf>
    <xf numFmtId="165" fontId="44" fillId="0" borderId="0" xfId="0" applyNumberFormat="1" applyFont="1" applyAlignment="1">
      <alignment horizontal="center"/>
    </xf>
    <xf numFmtId="0" fontId="44" fillId="0" borderId="0" xfId="0" applyFont="1"/>
    <xf numFmtId="0" fontId="0" fillId="0" borderId="33" xfId="0" applyBorder="1"/>
    <xf numFmtId="0" fontId="12" fillId="18" borderId="1" xfId="0" applyFont="1" applyFill="1" applyBorder="1" applyAlignment="1">
      <alignment horizontal="center" vertical="center"/>
    </xf>
    <xf numFmtId="10" fontId="0" fillId="0" borderId="0" xfId="0" applyNumberFormat="1"/>
    <xf numFmtId="169" fontId="6" fillId="17" borderId="1" xfId="0" applyNumberFormat="1" applyFont="1" applyFill="1" applyBorder="1" applyAlignment="1">
      <alignment horizontal="right"/>
    </xf>
    <xf numFmtId="16" fontId="5" fillId="34" borderId="1" xfId="0" applyNumberFormat="1" applyFont="1" applyFill="1" applyBorder="1" applyAlignment="1">
      <alignment horizontal="left"/>
    </xf>
    <xf numFmtId="16" fontId="5" fillId="34" borderId="1" xfId="0" applyNumberFormat="1" applyFont="1" applyFill="1" applyBorder="1"/>
    <xf numFmtId="2" fontId="5" fillId="34" borderId="1" xfId="0" applyNumberFormat="1" applyFont="1" applyFill="1" applyBorder="1" applyAlignment="1">
      <alignment horizontal="center"/>
    </xf>
    <xf numFmtId="165" fontId="5" fillId="34" borderId="1" xfId="0" applyNumberFormat="1" applyFont="1" applyFill="1" applyBorder="1" applyAlignment="1">
      <alignment horizontal="center"/>
    </xf>
    <xf numFmtId="0" fontId="5" fillId="34" borderId="1" xfId="0" applyFont="1" applyFill="1" applyBorder="1" applyAlignment="1">
      <alignment horizontal="center" vertical="center"/>
    </xf>
    <xf numFmtId="44" fontId="6" fillId="13" borderId="1" xfId="615" applyFont="1" applyFill="1" applyBorder="1" applyAlignment="1">
      <alignment horizontal="center" vertical="center" wrapText="1"/>
    </xf>
    <xf numFmtId="44" fontId="6" fillId="15" borderId="1" xfId="615" applyFont="1" applyFill="1" applyBorder="1" applyAlignment="1">
      <alignment horizontal="center" vertical="center"/>
    </xf>
    <xf numFmtId="44" fontId="6" fillId="13" borderId="1" xfId="616" applyFont="1" applyFill="1" applyBorder="1" applyAlignment="1">
      <alignment horizontal="center" vertical="center" wrapText="1"/>
    </xf>
    <xf numFmtId="44" fontId="6" fillId="15" borderId="1" xfId="616" applyFont="1" applyFill="1" applyBorder="1" applyAlignment="1">
      <alignment horizontal="center" vertical="center"/>
    </xf>
    <xf numFmtId="44" fontId="6" fillId="13" borderId="1" xfId="617" applyFont="1" applyFill="1" applyBorder="1" applyAlignment="1">
      <alignment horizontal="center" vertical="center" wrapText="1"/>
    </xf>
    <xf numFmtId="44" fontId="6" fillId="15" borderId="1" xfId="617" applyFont="1" applyFill="1" applyBorder="1" applyAlignment="1">
      <alignment horizontal="center" vertical="center"/>
    </xf>
    <xf numFmtId="44" fontId="6" fillId="13" borderId="1" xfId="7843" applyFont="1" applyFill="1" applyBorder="1" applyAlignment="1">
      <alignment horizontal="center" vertical="center" wrapText="1"/>
    </xf>
    <xf numFmtId="44" fontId="6" fillId="15" borderId="1" xfId="7843" applyFont="1" applyFill="1" applyBorder="1" applyAlignment="1">
      <alignment horizontal="center" vertical="center"/>
    </xf>
    <xf numFmtId="44" fontId="6" fillId="13" borderId="1" xfId="7844" applyFont="1" applyFill="1" applyBorder="1" applyAlignment="1">
      <alignment horizontal="center" vertical="center" wrapText="1"/>
    </xf>
    <xf numFmtId="44" fontId="6" fillId="15" borderId="1" xfId="7844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2" fontId="2" fillId="0" borderId="0" xfId="0" applyNumberFormat="1" applyFont="1"/>
    <xf numFmtId="44" fontId="6" fillId="13" borderId="1" xfId="7845" applyFont="1" applyFill="1" applyBorder="1" applyAlignment="1">
      <alignment horizontal="center" vertical="center" wrapText="1"/>
    </xf>
    <xf numFmtId="44" fontId="6" fillId="15" borderId="1" xfId="7845" applyFont="1" applyFill="1" applyBorder="1" applyAlignment="1">
      <alignment horizontal="center" vertical="center"/>
    </xf>
    <xf numFmtId="16" fontId="29" fillId="16" borderId="1" xfId="0" applyNumberFormat="1" applyFont="1" applyFill="1" applyBorder="1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8" fontId="26" fillId="0" borderId="16" xfId="1" applyNumberFormat="1" applyFont="1" applyFill="1" applyBorder="1" applyAlignment="1"/>
    <xf numFmtId="8" fontId="26" fillId="0" borderId="17" xfId="1" applyNumberFormat="1" applyFont="1" applyFill="1" applyBorder="1" applyAlignment="1"/>
    <xf numFmtId="44" fontId="16" fillId="0" borderId="32" xfId="0" applyNumberFormat="1" applyFont="1" applyBorder="1" applyAlignment="1">
      <alignment horizontal="center"/>
    </xf>
    <xf numFmtId="44" fontId="16" fillId="0" borderId="17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4" fontId="16" fillId="0" borderId="16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8" fontId="26" fillId="0" borderId="16" xfId="63" applyNumberFormat="1" applyFont="1" applyFill="1" applyBorder="1" applyAlignment="1"/>
    <xf numFmtId="8" fontId="26" fillId="0" borderId="17" xfId="63" applyNumberFormat="1" applyFont="1" applyFill="1" applyBorder="1" applyAlignment="1"/>
    <xf numFmtId="8" fontId="26" fillId="0" borderId="16" xfId="610" applyNumberFormat="1" applyFont="1" applyFill="1" applyBorder="1" applyAlignment="1">
      <alignment horizontal="center"/>
    </xf>
    <xf numFmtId="8" fontId="26" fillId="0" borderId="17" xfId="610" applyNumberFormat="1" applyFont="1" applyFill="1" applyBorder="1" applyAlignment="1">
      <alignment horizontal="center"/>
    </xf>
    <xf numFmtId="8" fontId="26" fillId="0" borderId="16" xfId="318" applyNumberFormat="1" applyFont="1" applyFill="1" applyBorder="1" applyAlignment="1"/>
    <xf numFmtId="8" fontId="26" fillId="0" borderId="17" xfId="318" applyNumberFormat="1" applyFont="1" applyFill="1" applyBorder="1" applyAlignment="1"/>
    <xf numFmtId="8" fontId="26" fillId="0" borderId="16" xfId="320" applyNumberFormat="1" applyFont="1" applyFill="1" applyBorder="1" applyAlignment="1"/>
    <xf numFmtId="8" fontId="26" fillId="0" borderId="17" xfId="320" applyNumberFormat="1" applyFont="1" applyFill="1" applyBorder="1" applyAlignment="1"/>
    <xf numFmtId="8" fontId="26" fillId="0" borderId="16" xfId="271" applyNumberFormat="1" applyFont="1" applyFill="1" applyBorder="1" applyAlignment="1"/>
    <xf numFmtId="8" fontId="26" fillId="0" borderId="17" xfId="271" applyNumberFormat="1" applyFont="1" applyFill="1" applyBorder="1" applyAlignment="1"/>
    <xf numFmtId="8" fontId="26" fillId="0" borderId="16" xfId="272" applyNumberFormat="1" applyFont="1" applyFill="1" applyBorder="1" applyAlignment="1"/>
    <xf numFmtId="8" fontId="26" fillId="0" borderId="17" xfId="272" applyNumberFormat="1" applyFont="1" applyFill="1" applyBorder="1" applyAlignment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40" fillId="0" borderId="1" xfId="0" applyFont="1" applyBorder="1" applyAlignment="1">
      <alignment horizontal="left"/>
    </xf>
    <xf numFmtId="8" fontId="26" fillId="0" borderId="16" xfId="65" applyNumberFormat="1" applyFont="1" applyFill="1" applyBorder="1" applyAlignment="1"/>
    <xf numFmtId="8" fontId="26" fillId="0" borderId="17" xfId="65" applyNumberFormat="1" applyFont="1" applyFill="1" applyBorder="1" applyAlignment="1"/>
    <xf numFmtId="8" fontId="26" fillId="0" borderId="16" xfId="64" applyNumberFormat="1" applyFont="1" applyFill="1" applyBorder="1" applyAlignment="1"/>
    <xf numFmtId="8" fontId="26" fillId="0" borderId="17" xfId="64" applyNumberFormat="1" applyFont="1" applyFill="1" applyBorder="1" applyAlignment="1"/>
    <xf numFmtId="0" fontId="16" fillId="20" borderId="9" xfId="0" applyFont="1" applyFill="1" applyBorder="1" applyAlignment="1">
      <alignment horizontal="center"/>
    </xf>
    <xf numFmtId="0" fontId="20" fillId="21" borderId="29" xfId="0" applyFont="1" applyFill="1" applyBorder="1" applyAlignment="1">
      <alignment horizontal="center" vertical="center" wrapText="1"/>
    </xf>
    <xf numFmtId="0" fontId="20" fillId="21" borderId="30" xfId="0" applyFont="1" applyFill="1" applyBorder="1" applyAlignment="1">
      <alignment horizontal="center" vertical="center" wrapText="1"/>
    </xf>
    <xf numFmtId="44" fontId="23" fillId="0" borderId="28" xfId="0" applyNumberFormat="1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0" fillId="21" borderId="16" xfId="0" applyFont="1" applyFill="1" applyBorder="1" applyAlignment="1">
      <alignment horizontal="center" vertical="center" wrapText="1"/>
    </xf>
    <xf numFmtId="0" fontId="20" fillId="21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21" borderId="19" xfId="0" applyFont="1" applyFill="1" applyBorder="1" applyAlignment="1">
      <alignment horizontal="center" vertical="center" wrapText="1"/>
    </xf>
    <xf numFmtId="0" fontId="20" fillId="21" borderId="21" xfId="0" applyFont="1" applyFill="1" applyBorder="1" applyAlignment="1">
      <alignment horizontal="center" vertical="center" wrapText="1"/>
    </xf>
    <xf numFmtId="44" fontId="16" fillId="0" borderId="28" xfId="0" applyNumberFormat="1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8" fontId="28" fillId="0" borderId="16" xfId="1" applyNumberFormat="1" applyFont="1" applyFill="1" applyBorder="1" applyAlignment="1"/>
    <xf numFmtId="8" fontId="28" fillId="0" borderId="17" xfId="1" applyNumberFormat="1" applyFont="1" applyFill="1" applyBorder="1" applyAlignment="1"/>
    <xf numFmtId="44" fontId="23" fillId="0" borderId="32" xfId="0" applyNumberFormat="1" applyFont="1" applyBorder="1" applyAlignment="1">
      <alignment horizontal="center"/>
    </xf>
    <xf numFmtId="44" fontId="23" fillId="0" borderId="17" xfId="0" applyNumberFormat="1" applyFont="1" applyBorder="1" applyAlignment="1">
      <alignment horizontal="center"/>
    </xf>
    <xf numFmtId="8" fontId="26" fillId="0" borderId="16" xfId="62" applyNumberFormat="1" applyFont="1" applyFill="1" applyBorder="1" applyAlignment="1"/>
    <xf numFmtId="8" fontId="26" fillId="0" borderId="17" xfId="62" applyNumberFormat="1" applyFont="1" applyFill="1" applyBorder="1" applyAlignment="1"/>
    <xf numFmtId="8" fontId="26" fillId="0" borderId="16" xfId="609" applyNumberFormat="1" applyFont="1" applyFill="1" applyBorder="1" applyAlignment="1"/>
    <xf numFmtId="8" fontId="26" fillId="0" borderId="17" xfId="609" applyNumberFormat="1" applyFont="1" applyFill="1" applyBorder="1" applyAlignment="1"/>
    <xf numFmtId="8" fontId="26" fillId="0" borderId="16" xfId="319" applyNumberFormat="1" applyFont="1" applyFill="1" applyBorder="1" applyAlignment="1"/>
    <xf numFmtId="8" fontId="26" fillId="0" borderId="17" xfId="319" applyNumberFormat="1" applyFont="1" applyFill="1" applyBorder="1" applyAlignment="1"/>
    <xf numFmtId="0" fontId="0" fillId="31" borderId="14" xfId="0" applyFill="1" applyBorder="1" applyAlignment="1">
      <alignment horizontal="left"/>
    </xf>
    <xf numFmtId="0" fontId="0" fillId="31" borderId="15" xfId="0" applyFill="1" applyBorder="1" applyAlignment="1">
      <alignment horizontal="left"/>
    </xf>
    <xf numFmtId="167" fontId="6" fillId="18" borderId="1" xfId="0" applyNumberFormat="1" applyFont="1" applyFill="1" applyBorder="1" applyAlignment="1">
      <alignment horizontal="center"/>
    </xf>
    <xf numFmtId="0" fontId="12" fillId="18" borderId="1" xfId="0" applyFont="1" applyFill="1" applyBorder="1" applyAlignment="1">
      <alignment horizontal="center" vertical="center"/>
    </xf>
    <xf numFmtId="166" fontId="6" fillId="12" borderId="1" xfId="0" applyNumberFormat="1" applyFont="1" applyFill="1" applyBorder="1" applyAlignment="1">
      <alignment horizontal="center" vertical="center" wrapText="1"/>
    </xf>
    <xf numFmtId="167" fontId="6" fillId="18" borderId="14" xfId="0" applyNumberFormat="1" applyFont="1" applyFill="1" applyBorder="1" applyAlignment="1">
      <alignment horizontal="center"/>
    </xf>
    <xf numFmtId="167" fontId="6" fillId="18" borderId="15" xfId="0" applyNumberFormat="1" applyFont="1" applyFill="1" applyBorder="1" applyAlignment="1">
      <alignment horizontal="center"/>
    </xf>
    <xf numFmtId="166" fontId="13" fillId="9" borderId="1" xfId="0" applyNumberFormat="1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0" fontId="12" fillId="18" borderId="6" xfId="0" applyFont="1" applyFill="1" applyBorder="1" applyAlignment="1">
      <alignment horizontal="center" vertical="center"/>
    </xf>
    <xf numFmtId="0" fontId="12" fillId="18" borderId="7" xfId="0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horizontal="center" vertical="center"/>
    </xf>
    <xf numFmtId="0" fontId="12" fillId="18" borderId="0" xfId="0" applyFont="1" applyFill="1" applyAlignment="1">
      <alignment horizontal="center" vertical="center"/>
    </xf>
    <xf numFmtId="0" fontId="12" fillId="18" borderId="13" xfId="0" applyFont="1" applyFill="1" applyBorder="1" applyAlignment="1">
      <alignment horizontal="center" vertical="center"/>
    </xf>
    <xf numFmtId="0" fontId="12" fillId="18" borderId="8" xfId="0" applyFont="1" applyFill="1" applyBorder="1" applyAlignment="1">
      <alignment horizontal="center" vertical="center"/>
    </xf>
    <xf numFmtId="0" fontId="12" fillId="18" borderId="9" xfId="0" applyFont="1" applyFill="1" applyBorder="1" applyAlignment="1">
      <alignment horizontal="center" vertical="center"/>
    </xf>
    <xf numFmtId="0" fontId="12" fillId="18" borderId="10" xfId="0" applyFont="1" applyFill="1" applyBorder="1" applyAlignment="1">
      <alignment horizontal="center" vertical="center"/>
    </xf>
    <xf numFmtId="166" fontId="6" fillId="12" borderId="18" xfId="0" applyNumberFormat="1" applyFont="1" applyFill="1" applyBorder="1" applyAlignment="1">
      <alignment horizontal="center" vertical="center" wrapText="1"/>
    </xf>
    <xf numFmtId="166" fontId="6" fillId="12" borderId="4" xfId="0" applyNumberFormat="1" applyFont="1" applyFill="1" applyBorder="1" applyAlignment="1">
      <alignment horizontal="center" vertical="center" wrapText="1"/>
    </xf>
    <xf numFmtId="166" fontId="6" fillId="12" borderId="11" xfId="0" applyNumberFormat="1" applyFont="1" applyFill="1" applyBorder="1" applyAlignment="1">
      <alignment horizontal="center" vertical="center" wrapText="1"/>
    </xf>
    <xf numFmtId="166" fontId="13" fillId="9" borderId="11" xfId="0" applyNumberFormat="1" applyFont="1" applyFill="1" applyBorder="1" applyAlignment="1">
      <alignment horizontal="center" vertical="center" wrapText="1"/>
    </xf>
    <xf numFmtId="166" fontId="13" fillId="9" borderId="4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6" fontId="13" fillId="9" borderId="18" xfId="0" applyNumberFormat="1" applyFont="1" applyFill="1" applyBorder="1" applyAlignment="1">
      <alignment horizontal="center" vertical="center" wrapText="1"/>
    </xf>
    <xf numFmtId="167" fontId="6" fillId="5" borderId="14" xfId="0" applyNumberFormat="1" applyFont="1" applyFill="1" applyBorder="1" applyAlignment="1">
      <alignment horizontal="center"/>
    </xf>
    <xf numFmtId="167" fontId="6" fillId="5" borderId="15" xfId="0" applyNumberFormat="1" applyFont="1" applyFill="1" applyBorder="1" applyAlignment="1">
      <alignment horizontal="center"/>
    </xf>
    <xf numFmtId="0" fontId="12" fillId="22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167" fontId="0" fillId="6" borderId="0" xfId="0" applyNumberFormat="1" applyFill="1" applyAlignment="1">
      <alignment horizontal="center"/>
    </xf>
    <xf numFmtId="167" fontId="0" fillId="6" borderId="26" xfId="0" applyNumberFormat="1" applyFill="1" applyBorder="1" applyAlignment="1">
      <alignment horizontal="center"/>
    </xf>
    <xf numFmtId="0" fontId="0" fillId="20" borderId="22" xfId="0" applyFill="1" applyBorder="1" applyAlignment="1">
      <alignment horizontal="center"/>
    </xf>
    <xf numFmtId="0" fontId="0" fillId="20" borderId="23" xfId="0" applyFill="1" applyBorder="1" applyAlignment="1">
      <alignment horizont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0" fillId="2" borderId="0" xfId="0" applyFont="1" applyFill="1" applyAlignment="1">
      <alignment horizontal="center" vertical="justify"/>
    </xf>
    <xf numFmtId="0" fontId="31" fillId="2" borderId="18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</cellXfs>
  <cellStyles count="7846">
    <cellStyle name="Millares [0] 10" xfId="67" xr:uid="{00000000-0005-0000-0000-000000000000}"/>
    <cellStyle name="Millares [0] 10 2" xfId="1647" xr:uid="{00000000-0005-0000-0000-000001000000}"/>
    <cellStyle name="Millares [0] 10 3" xfId="4056" xr:uid="{00000000-0005-0000-0000-000002000000}"/>
    <cellStyle name="Millares [0] 10 4" xfId="6466" xr:uid="{00000000-0005-0000-0000-000003000000}"/>
    <cellStyle name="Millares [0] 11" xfId="2299" xr:uid="{00000000-0005-0000-0000-000004000000}"/>
    <cellStyle name="Millares [0] 11 2" xfId="4710" xr:uid="{00000000-0005-0000-0000-000005000000}"/>
    <cellStyle name="Millares [0] 11 3" xfId="7121" xr:uid="{00000000-0005-0000-0000-000006000000}"/>
    <cellStyle name="Millares [0] 12" xfId="624" xr:uid="{00000000-0005-0000-0000-000007000000}"/>
    <cellStyle name="Millares [0] 13" xfId="3029" xr:uid="{00000000-0005-0000-0000-000008000000}"/>
    <cellStyle name="Millares [0] 14" xfId="5440" xr:uid="{00000000-0005-0000-0000-000009000000}"/>
    <cellStyle name="Millares [0] 2" xfId="5" xr:uid="{00000000-0005-0000-0000-00000A000000}"/>
    <cellStyle name="Millares [0] 2 10" xfId="325" xr:uid="{00000000-0005-0000-0000-00000B000000}"/>
    <cellStyle name="Millares [0] 2 10 2" xfId="2594" xr:uid="{00000000-0005-0000-0000-00000C000000}"/>
    <cellStyle name="Millares [0] 2 10 2 2" xfId="5005" xr:uid="{00000000-0005-0000-0000-00000D000000}"/>
    <cellStyle name="Millares [0] 2 10 2 3" xfId="7416" xr:uid="{00000000-0005-0000-0000-00000E000000}"/>
    <cellStyle name="Millares [0] 2 10 3" xfId="1942" xr:uid="{00000000-0005-0000-0000-00000F000000}"/>
    <cellStyle name="Millares [0] 2 10 3 2" xfId="4351" xr:uid="{00000000-0005-0000-0000-000010000000}"/>
    <cellStyle name="Millares [0] 2 10 3 3" xfId="6761" xr:uid="{00000000-0005-0000-0000-000011000000}"/>
    <cellStyle name="Millares [0] 2 10 4" xfId="918" xr:uid="{00000000-0005-0000-0000-000012000000}"/>
    <cellStyle name="Millares [0] 2 10 5" xfId="3324" xr:uid="{00000000-0005-0000-0000-000013000000}"/>
    <cellStyle name="Millares [0] 2 10 6" xfId="5734" xr:uid="{00000000-0005-0000-0000-000014000000}"/>
    <cellStyle name="Millares [0] 2 11" xfId="1205" xr:uid="{00000000-0005-0000-0000-000015000000}"/>
    <cellStyle name="Millares [0] 2 11 2" xfId="2882" xr:uid="{00000000-0005-0000-0000-000016000000}"/>
    <cellStyle name="Millares [0] 2 11 2 2" xfId="5293" xr:uid="{00000000-0005-0000-0000-000017000000}"/>
    <cellStyle name="Millares [0] 2 11 2 3" xfId="7704" xr:uid="{00000000-0005-0000-0000-000018000000}"/>
    <cellStyle name="Millares [0] 2 11 3" xfId="1641" xr:uid="{00000000-0005-0000-0000-000019000000}"/>
    <cellStyle name="Millares [0] 2 11 3 2" xfId="4050" xr:uid="{00000000-0005-0000-0000-00001A000000}"/>
    <cellStyle name="Millares [0] 2 11 3 3" xfId="6460" xr:uid="{00000000-0005-0000-0000-00001B000000}"/>
    <cellStyle name="Millares [0] 2 11 4" xfId="3612" xr:uid="{00000000-0005-0000-0000-00001C000000}"/>
    <cellStyle name="Millares [0] 2 11 5" xfId="6022" xr:uid="{00000000-0005-0000-0000-00001D000000}"/>
    <cellStyle name="Millares [0] 2 12" xfId="1252" xr:uid="{00000000-0005-0000-0000-00001E000000}"/>
    <cellStyle name="Millares [0] 2 12 2" xfId="2929" xr:uid="{00000000-0005-0000-0000-00001F000000}"/>
    <cellStyle name="Millares [0] 2 12 2 2" xfId="5340" xr:uid="{00000000-0005-0000-0000-000020000000}"/>
    <cellStyle name="Millares [0] 2 12 2 3" xfId="7751" xr:uid="{00000000-0005-0000-0000-000021000000}"/>
    <cellStyle name="Millares [0] 2 12 3" xfId="1995" xr:uid="{00000000-0005-0000-0000-000022000000}"/>
    <cellStyle name="Millares [0] 2 12 3 2" xfId="4405" xr:uid="{00000000-0005-0000-0000-000023000000}"/>
    <cellStyle name="Millares [0] 2 12 3 3" xfId="6815" xr:uid="{00000000-0005-0000-0000-000024000000}"/>
    <cellStyle name="Millares [0] 2 12 4" xfId="3659" xr:uid="{00000000-0005-0000-0000-000025000000}"/>
    <cellStyle name="Millares [0] 2 12 5" xfId="6069" xr:uid="{00000000-0005-0000-0000-000026000000}"/>
    <cellStyle name="Millares [0] 2 13" xfId="2247" xr:uid="{00000000-0005-0000-0000-000027000000}"/>
    <cellStyle name="Millares [0] 2 13 2" xfId="4658" xr:uid="{00000000-0005-0000-0000-000028000000}"/>
    <cellStyle name="Millares [0] 2 13 3" xfId="7068" xr:uid="{00000000-0005-0000-0000-000029000000}"/>
    <cellStyle name="Millares [0] 2 14" xfId="2294" xr:uid="{00000000-0005-0000-0000-00002A000000}"/>
    <cellStyle name="Millares [0] 2 14 2" xfId="4705" xr:uid="{00000000-0005-0000-0000-00002B000000}"/>
    <cellStyle name="Millares [0] 2 14 3" xfId="7116" xr:uid="{00000000-0005-0000-0000-00002C000000}"/>
    <cellStyle name="Millares [0] 2 15" xfId="1343" xr:uid="{00000000-0005-0000-0000-00002D000000}"/>
    <cellStyle name="Millares [0] 2 15 2" xfId="3751" xr:uid="{00000000-0005-0000-0000-00002E000000}"/>
    <cellStyle name="Millares [0] 2 15 3" xfId="6161" xr:uid="{00000000-0005-0000-0000-00002F000000}"/>
    <cellStyle name="Millares [0] 2 16" xfId="619" xr:uid="{00000000-0005-0000-0000-000030000000}"/>
    <cellStyle name="Millares [0] 2 17" xfId="3024" xr:uid="{00000000-0005-0000-0000-000031000000}"/>
    <cellStyle name="Millares [0] 2 18" xfId="5435" xr:uid="{00000000-0005-0000-0000-000032000000}"/>
    <cellStyle name="Millares [0] 2 2" xfId="21" xr:uid="{00000000-0005-0000-0000-000033000000}"/>
    <cellStyle name="Millares [0] 2 2 10" xfId="2306" xr:uid="{00000000-0005-0000-0000-000034000000}"/>
    <cellStyle name="Millares [0] 2 2 10 2" xfId="4717" xr:uid="{00000000-0005-0000-0000-000035000000}"/>
    <cellStyle name="Millares [0] 2 2 10 3" xfId="7128" xr:uid="{00000000-0005-0000-0000-000036000000}"/>
    <cellStyle name="Millares [0] 2 2 11" xfId="1376" xr:uid="{00000000-0005-0000-0000-000037000000}"/>
    <cellStyle name="Millares [0] 2 2 11 2" xfId="3785" xr:uid="{00000000-0005-0000-0000-000038000000}"/>
    <cellStyle name="Millares [0] 2 2 11 3" xfId="6195" xr:uid="{00000000-0005-0000-0000-000039000000}"/>
    <cellStyle name="Millares [0] 2 2 12" xfId="630" xr:uid="{00000000-0005-0000-0000-00003A000000}"/>
    <cellStyle name="Millares [0] 2 2 13" xfId="3036" xr:uid="{00000000-0005-0000-0000-00003B000000}"/>
    <cellStyle name="Millares [0] 2 2 14" xfId="5446" xr:uid="{00000000-0005-0000-0000-00003C000000}"/>
    <cellStyle name="Millares [0] 2 2 2" xfId="150" xr:uid="{00000000-0005-0000-0000-00003D000000}"/>
    <cellStyle name="Millares [0] 2 2 2 2" xfId="370" xr:uid="{00000000-0005-0000-0000-00003E000000}"/>
    <cellStyle name="Millares [0] 2 2 2 2 2" xfId="2640" xr:uid="{00000000-0005-0000-0000-00003F000000}"/>
    <cellStyle name="Millares [0] 2 2 2 2 2 2" xfId="5051" xr:uid="{00000000-0005-0000-0000-000040000000}"/>
    <cellStyle name="Millares [0] 2 2 2 2 2 3" xfId="7462" xr:uid="{00000000-0005-0000-0000-000041000000}"/>
    <cellStyle name="Millares [0] 2 2 2 2 3" xfId="1775" xr:uid="{00000000-0005-0000-0000-000042000000}"/>
    <cellStyle name="Millares [0] 2 2 2 2 3 2" xfId="4184" xr:uid="{00000000-0005-0000-0000-000043000000}"/>
    <cellStyle name="Millares [0] 2 2 2 2 3 3" xfId="6594" xr:uid="{00000000-0005-0000-0000-000044000000}"/>
    <cellStyle name="Millares [0] 2 2 2 2 4" xfId="964" xr:uid="{00000000-0005-0000-0000-000045000000}"/>
    <cellStyle name="Millares [0] 2 2 2 2 5" xfId="3370" xr:uid="{00000000-0005-0000-0000-000046000000}"/>
    <cellStyle name="Millares [0] 2 2 2 2 6" xfId="5780" xr:uid="{00000000-0005-0000-0000-000047000000}"/>
    <cellStyle name="Millares [0] 2 2 2 3" xfId="1324" xr:uid="{00000000-0005-0000-0000-000048000000}"/>
    <cellStyle name="Millares [0] 2 2 2 3 2" xfId="3002" xr:uid="{00000000-0005-0000-0000-000049000000}"/>
    <cellStyle name="Millares [0] 2 2 2 3 2 2" xfId="5413" xr:uid="{00000000-0005-0000-0000-00004A000000}"/>
    <cellStyle name="Millares [0] 2 2 2 3 2 3" xfId="7824" xr:uid="{00000000-0005-0000-0000-00004B000000}"/>
    <cellStyle name="Millares [0] 2 2 2 3 3" xfId="2076" xr:uid="{00000000-0005-0000-0000-00004C000000}"/>
    <cellStyle name="Millares [0] 2 2 2 3 3 2" xfId="4486" xr:uid="{00000000-0005-0000-0000-00004D000000}"/>
    <cellStyle name="Millares [0] 2 2 2 3 3 3" xfId="6896" xr:uid="{00000000-0005-0000-0000-00004E000000}"/>
    <cellStyle name="Millares [0] 2 2 2 3 4" xfId="3732" xr:uid="{00000000-0005-0000-0000-00004F000000}"/>
    <cellStyle name="Millares [0] 2 2 2 3 5" xfId="6142" xr:uid="{00000000-0005-0000-0000-000050000000}"/>
    <cellStyle name="Millares [0] 2 2 2 4" xfId="2427" xr:uid="{00000000-0005-0000-0000-000051000000}"/>
    <cellStyle name="Millares [0] 2 2 2 4 2" xfId="4838" xr:uid="{00000000-0005-0000-0000-000052000000}"/>
    <cellStyle name="Millares [0] 2 2 2 4 3" xfId="7249" xr:uid="{00000000-0005-0000-0000-000053000000}"/>
    <cellStyle name="Millares [0] 2 2 2 5" xfId="1423" xr:uid="{00000000-0005-0000-0000-000054000000}"/>
    <cellStyle name="Millares [0] 2 2 2 5 2" xfId="3832" xr:uid="{00000000-0005-0000-0000-000055000000}"/>
    <cellStyle name="Millares [0] 2 2 2 5 3" xfId="6242" xr:uid="{00000000-0005-0000-0000-000056000000}"/>
    <cellStyle name="Millares [0] 2 2 2 6" xfId="751" xr:uid="{00000000-0005-0000-0000-000057000000}"/>
    <cellStyle name="Millares [0] 2 2 2 7" xfId="3157" xr:uid="{00000000-0005-0000-0000-000058000000}"/>
    <cellStyle name="Millares [0] 2 2 2 8" xfId="5567" xr:uid="{00000000-0005-0000-0000-000059000000}"/>
    <cellStyle name="Millares [0] 2 2 3" xfId="204" xr:uid="{00000000-0005-0000-0000-00005A000000}"/>
    <cellStyle name="Millares [0] 2 2 3 2" xfId="371" xr:uid="{00000000-0005-0000-0000-00005B000000}"/>
    <cellStyle name="Millares [0] 2 2 3 2 2" xfId="2641" xr:uid="{00000000-0005-0000-0000-00005C000000}"/>
    <cellStyle name="Millares [0] 2 2 3 2 2 2" xfId="5052" xr:uid="{00000000-0005-0000-0000-00005D000000}"/>
    <cellStyle name="Millares [0] 2 2 3 2 2 3" xfId="7463" xr:uid="{00000000-0005-0000-0000-00005E000000}"/>
    <cellStyle name="Millares [0] 2 2 3 2 3" xfId="1829" xr:uid="{00000000-0005-0000-0000-00005F000000}"/>
    <cellStyle name="Millares [0] 2 2 3 2 3 2" xfId="4238" xr:uid="{00000000-0005-0000-0000-000060000000}"/>
    <cellStyle name="Millares [0] 2 2 3 2 3 3" xfId="6648" xr:uid="{00000000-0005-0000-0000-000061000000}"/>
    <cellStyle name="Millares [0] 2 2 3 2 4" xfId="965" xr:uid="{00000000-0005-0000-0000-000062000000}"/>
    <cellStyle name="Millares [0] 2 2 3 2 5" xfId="3371" xr:uid="{00000000-0005-0000-0000-000063000000}"/>
    <cellStyle name="Millares [0] 2 2 3 2 6" xfId="5781" xr:uid="{00000000-0005-0000-0000-000064000000}"/>
    <cellStyle name="Millares [0] 2 2 3 3" xfId="2130" xr:uid="{00000000-0005-0000-0000-000065000000}"/>
    <cellStyle name="Millares [0] 2 2 3 3 2" xfId="4540" xr:uid="{00000000-0005-0000-0000-000066000000}"/>
    <cellStyle name="Millares [0] 2 2 3 3 3" xfId="6950" xr:uid="{00000000-0005-0000-0000-000067000000}"/>
    <cellStyle name="Millares [0] 2 2 3 4" xfId="2481" xr:uid="{00000000-0005-0000-0000-000068000000}"/>
    <cellStyle name="Millares [0] 2 2 3 4 2" xfId="4892" xr:uid="{00000000-0005-0000-0000-000069000000}"/>
    <cellStyle name="Millares [0] 2 2 3 4 3" xfId="7303" xr:uid="{00000000-0005-0000-0000-00006A000000}"/>
    <cellStyle name="Millares [0] 2 2 3 5" xfId="1477" xr:uid="{00000000-0005-0000-0000-00006B000000}"/>
    <cellStyle name="Millares [0] 2 2 3 5 2" xfId="3886" xr:uid="{00000000-0005-0000-0000-00006C000000}"/>
    <cellStyle name="Millares [0] 2 2 3 5 3" xfId="6296" xr:uid="{00000000-0005-0000-0000-00006D000000}"/>
    <cellStyle name="Millares [0] 2 2 3 6" xfId="805" xr:uid="{00000000-0005-0000-0000-00006E000000}"/>
    <cellStyle name="Millares [0] 2 2 3 7" xfId="3211" xr:uid="{00000000-0005-0000-0000-00006F000000}"/>
    <cellStyle name="Millares [0] 2 2 3 8" xfId="5621" xr:uid="{00000000-0005-0000-0000-000070000000}"/>
    <cellStyle name="Millares [0] 2 2 4" xfId="106" xr:uid="{00000000-0005-0000-0000-000071000000}"/>
    <cellStyle name="Millares [0] 2 2 4 2" xfId="372" xr:uid="{00000000-0005-0000-0000-000072000000}"/>
    <cellStyle name="Millares [0] 2 2 4 2 2" xfId="2642" xr:uid="{00000000-0005-0000-0000-000073000000}"/>
    <cellStyle name="Millares [0] 2 2 4 2 2 2" xfId="5053" xr:uid="{00000000-0005-0000-0000-000074000000}"/>
    <cellStyle name="Millares [0] 2 2 4 2 2 3" xfId="7464" xr:uid="{00000000-0005-0000-0000-000075000000}"/>
    <cellStyle name="Millares [0] 2 2 4 2 3" xfId="1728" xr:uid="{00000000-0005-0000-0000-000076000000}"/>
    <cellStyle name="Millares [0] 2 2 4 2 3 2" xfId="4137" xr:uid="{00000000-0005-0000-0000-000077000000}"/>
    <cellStyle name="Millares [0] 2 2 4 2 3 3" xfId="6547" xr:uid="{00000000-0005-0000-0000-000078000000}"/>
    <cellStyle name="Millares [0] 2 2 4 2 4" xfId="966" xr:uid="{00000000-0005-0000-0000-000079000000}"/>
    <cellStyle name="Millares [0] 2 2 4 2 5" xfId="3372" xr:uid="{00000000-0005-0000-0000-00007A000000}"/>
    <cellStyle name="Millares [0] 2 2 4 2 6" xfId="5782" xr:uid="{00000000-0005-0000-0000-00007B000000}"/>
    <cellStyle name="Millares [0] 2 2 4 3" xfId="2231" xr:uid="{00000000-0005-0000-0000-00007C000000}"/>
    <cellStyle name="Millares [0] 2 2 4 3 2" xfId="4641" xr:uid="{00000000-0005-0000-0000-00007D000000}"/>
    <cellStyle name="Millares [0] 2 2 4 3 3" xfId="7051" xr:uid="{00000000-0005-0000-0000-00007E000000}"/>
    <cellStyle name="Millares [0] 2 2 4 4" xfId="2380" xr:uid="{00000000-0005-0000-0000-00007F000000}"/>
    <cellStyle name="Millares [0] 2 2 4 4 2" xfId="4791" xr:uid="{00000000-0005-0000-0000-000080000000}"/>
    <cellStyle name="Millares [0] 2 2 4 4 3" xfId="7202" xr:uid="{00000000-0005-0000-0000-000081000000}"/>
    <cellStyle name="Millares [0] 2 2 4 5" xfId="1578" xr:uid="{00000000-0005-0000-0000-000082000000}"/>
    <cellStyle name="Millares [0] 2 2 4 5 2" xfId="3987" xr:uid="{00000000-0005-0000-0000-000083000000}"/>
    <cellStyle name="Millares [0] 2 2 4 5 3" xfId="6397" xr:uid="{00000000-0005-0000-0000-000084000000}"/>
    <cellStyle name="Millares [0] 2 2 4 6" xfId="704" xr:uid="{00000000-0005-0000-0000-000085000000}"/>
    <cellStyle name="Millares [0] 2 2 4 7" xfId="3110" xr:uid="{00000000-0005-0000-0000-000086000000}"/>
    <cellStyle name="Millares [0] 2 2 4 8" xfId="5520" xr:uid="{00000000-0005-0000-0000-000087000000}"/>
    <cellStyle name="Millares [0] 2 2 5" xfId="298" xr:uid="{00000000-0005-0000-0000-000088000000}"/>
    <cellStyle name="Millares [0] 2 2 5 2" xfId="373" xr:uid="{00000000-0005-0000-0000-000089000000}"/>
    <cellStyle name="Millares [0] 2 2 5 2 2" xfId="2643" xr:uid="{00000000-0005-0000-0000-00008A000000}"/>
    <cellStyle name="Millares [0] 2 2 5 2 2 2" xfId="5054" xr:uid="{00000000-0005-0000-0000-00008B000000}"/>
    <cellStyle name="Millares [0] 2 2 5 2 2 3" xfId="7465" xr:uid="{00000000-0005-0000-0000-00008C000000}"/>
    <cellStyle name="Millares [0] 2 2 5 2 3" xfId="1921" xr:uid="{00000000-0005-0000-0000-00008D000000}"/>
    <cellStyle name="Millares [0] 2 2 5 2 3 2" xfId="4330" xr:uid="{00000000-0005-0000-0000-00008E000000}"/>
    <cellStyle name="Millares [0] 2 2 5 2 3 3" xfId="6740" xr:uid="{00000000-0005-0000-0000-00008F000000}"/>
    <cellStyle name="Millares [0] 2 2 5 2 4" xfId="967" xr:uid="{00000000-0005-0000-0000-000090000000}"/>
    <cellStyle name="Millares [0] 2 2 5 2 5" xfId="3373" xr:uid="{00000000-0005-0000-0000-000091000000}"/>
    <cellStyle name="Millares [0] 2 2 5 2 6" xfId="5783" xr:uid="{00000000-0005-0000-0000-000092000000}"/>
    <cellStyle name="Millares [0] 2 2 5 3" xfId="2573" xr:uid="{00000000-0005-0000-0000-000093000000}"/>
    <cellStyle name="Millares [0] 2 2 5 3 2" xfId="4984" xr:uid="{00000000-0005-0000-0000-000094000000}"/>
    <cellStyle name="Millares [0] 2 2 5 3 3" xfId="7395" xr:uid="{00000000-0005-0000-0000-000095000000}"/>
    <cellStyle name="Millares [0] 2 2 5 4" xfId="1620" xr:uid="{00000000-0005-0000-0000-000096000000}"/>
    <cellStyle name="Millares [0] 2 2 5 4 2" xfId="4029" xr:uid="{00000000-0005-0000-0000-000097000000}"/>
    <cellStyle name="Millares [0] 2 2 5 4 3" xfId="6439" xr:uid="{00000000-0005-0000-0000-000098000000}"/>
    <cellStyle name="Millares [0] 2 2 5 5" xfId="897" xr:uid="{00000000-0005-0000-0000-000099000000}"/>
    <cellStyle name="Millares [0] 2 2 5 6" xfId="3303" xr:uid="{00000000-0005-0000-0000-00009A000000}"/>
    <cellStyle name="Millares [0] 2 2 5 7" xfId="5713" xr:uid="{00000000-0005-0000-0000-00009B000000}"/>
    <cellStyle name="Millares [0] 2 2 6" xfId="351" xr:uid="{00000000-0005-0000-0000-00009C000000}"/>
    <cellStyle name="Millares [0] 2 2 6 2" xfId="2621" xr:uid="{00000000-0005-0000-0000-00009D000000}"/>
    <cellStyle name="Millares [0] 2 2 6 2 2" xfId="5032" xr:uid="{00000000-0005-0000-0000-00009E000000}"/>
    <cellStyle name="Millares [0] 2 2 6 2 3" xfId="7443" xr:uid="{00000000-0005-0000-0000-00009F000000}"/>
    <cellStyle name="Millares [0] 2 2 6 3" xfId="1969" xr:uid="{00000000-0005-0000-0000-0000A0000000}"/>
    <cellStyle name="Millares [0] 2 2 6 3 2" xfId="4378" xr:uid="{00000000-0005-0000-0000-0000A1000000}"/>
    <cellStyle name="Millares [0] 2 2 6 3 3" xfId="6788" xr:uid="{00000000-0005-0000-0000-0000A2000000}"/>
    <cellStyle name="Millares [0] 2 2 6 4" xfId="945" xr:uid="{00000000-0005-0000-0000-0000A3000000}"/>
    <cellStyle name="Millares [0] 2 2 6 5" xfId="3351" xr:uid="{00000000-0005-0000-0000-0000A4000000}"/>
    <cellStyle name="Millares [0] 2 2 6 6" xfId="5761" xr:uid="{00000000-0005-0000-0000-0000A5000000}"/>
    <cellStyle name="Millares [0] 2 2 7" xfId="1232" xr:uid="{00000000-0005-0000-0000-0000A6000000}"/>
    <cellStyle name="Millares [0] 2 2 7 2" xfId="2909" xr:uid="{00000000-0005-0000-0000-0000A7000000}"/>
    <cellStyle name="Millares [0] 2 2 7 2 2" xfId="5320" xr:uid="{00000000-0005-0000-0000-0000A8000000}"/>
    <cellStyle name="Millares [0] 2 2 7 2 3" xfId="7731" xr:uid="{00000000-0005-0000-0000-0000A9000000}"/>
    <cellStyle name="Millares [0] 2 2 7 3" xfId="1654" xr:uid="{00000000-0005-0000-0000-0000AA000000}"/>
    <cellStyle name="Millares [0] 2 2 7 3 2" xfId="4063" xr:uid="{00000000-0005-0000-0000-0000AB000000}"/>
    <cellStyle name="Millares [0] 2 2 7 3 3" xfId="6473" xr:uid="{00000000-0005-0000-0000-0000AC000000}"/>
    <cellStyle name="Millares [0] 2 2 7 4" xfId="3639" xr:uid="{00000000-0005-0000-0000-0000AD000000}"/>
    <cellStyle name="Millares [0] 2 2 7 5" xfId="6049" xr:uid="{00000000-0005-0000-0000-0000AE000000}"/>
    <cellStyle name="Millares [0] 2 2 8" xfId="1279" xr:uid="{00000000-0005-0000-0000-0000AF000000}"/>
    <cellStyle name="Millares [0] 2 2 8 2" xfId="2956" xr:uid="{00000000-0005-0000-0000-0000B0000000}"/>
    <cellStyle name="Millares [0] 2 2 8 2 2" xfId="5367" xr:uid="{00000000-0005-0000-0000-0000B1000000}"/>
    <cellStyle name="Millares [0] 2 2 8 2 3" xfId="7778" xr:uid="{00000000-0005-0000-0000-0000B2000000}"/>
    <cellStyle name="Millares [0] 2 2 8 3" xfId="2029" xr:uid="{00000000-0005-0000-0000-0000B3000000}"/>
    <cellStyle name="Millares [0] 2 2 8 3 2" xfId="4439" xr:uid="{00000000-0005-0000-0000-0000B4000000}"/>
    <cellStyle name="Millares [0] 2 2 8 3 3" xfId="6849" xr:uid="{00000000-0005-0000-0000-0000B5000000}"/>
    <cellStyle name="Millares [0] 2 2 8 4" xfId="3686" xr:uid="{00000000-0005-0000-0000-0000B6000000}"/>
    <cellStyle name="Millares [0] 2 2 8 5" xfId="6096" xr:uid="{00000000-0005-0000-0000-0000B7000000}"/>
    <cellStyle name="Millares [0] 2 2 9" xfId="2274" xr:uid="{00000000-0005-0000-0000-0000B8000000}"/>
    <cellStyle name="Millares [0] 2 2 9 2" xfId="4684" xr:uid="{00000000-0005-0000-0000-0000B9000000}"/>
    <cellStyle name="Millares [0] 2 2 9 3" xfId="7095" xr:uid="{00000000-0005-0000-0000-0000BA000000}"/>
    <cellStyle name="Millares [0] 2 3" xfId="37" xr:uid="{00000000-0005-0000-0000-0000BB000000}"/>
    <cellStyle name="Millares [0] 2 3 10" xfId="3052" xr:uid="{00000000-0005-0000-0000-0000BC000000}"/>
    <cellStyle name="Millares [0] 2 3 11" xfId="5462" xr:uid="{00000000-0005-0000-0000-0000BD000000}"/>
    <cellStyle name="Millares [0] 2 3 2" xfId="166" xr:uid="{00000000-0005-0000-0000-0000BE000000}"/>
    <cellStyle name="Millares [0] 2 3 2 2" xfId="375" xr:uid="{00000000-0005-0000-0000-0000BF000000}"/>
    <cellStyle name="Millares [0] 2 3 2 2 2" xfId="2645" xr:uid="{00000000-0005-0000-0000-0000C0000000}"/>
    <cellStyle name="Millares [0] 2 3 2 2 2 2" xfId="5056" xr:uid="{00000000-0005-0000-0000-0000C1000000}"/>
    <cellStyle name="Millares [0] 2 3 2 2 2 3" xfId="7467" xr:uid="{00000000-0005-0000-0000-0000C2000000}"/>
    <cellStyle name="Millares [0] 2 3 2 2 3" xfId="1791" xr:uid="{00000000-0005-0000-0000-0000C3000000}"/>
    <cellStyle name="Millares [0] 2 3 2 2 3 2" xfId="4200" xr:uid="{00000000-0005-0000-0000-0000C4000000}"/>
    <cellStyle name="Millares [0] 2 3 2 2 3 3" xfId="6610" xr:uid="{00000000-0005-0000-0000-0000C5000000}"/>
    <cellStyle name="Millares [0] 2 3 2 2 4" xfId="969" xr:uid="{00000000-0005-0000-0000-0000C6000000}"/>
    <cellStyle name="Millares [0] 2 3 2 2 5" xfId="3375" xr:uid="{00000000-0005-0000-0000-0000C7000000}"/>
    <cellStyle name="Millares [0] 2 3 2 2 6" xfId="5785" xr:uid="{00000000-0005-0000-0000-0000C8000000}"/>
    <cellStyle name="Millares [0] 2 3 2 3" xfId="2092" xr:uid="{00000000-0005-0000-0000-0000C9000000}"/>
    <cellStyle name="Millares [0] 2 3 2 3 2" xfId="4502" xr:uid="{00000000-0005-0000-0000-0000CA000000}"/>
    <cellStyle name="Millares [0] 2 3 2 3 3" xfId="6912" xr:uid="{00000000-0005-0000-0000-0000CB000000}"/>
    <cellStyle name="Millares [0] 2 3 2 4" xfId="2443" xr:uid="{00000000-0005-0000-0000-0000CC000000}"/>
    <cellStyle name="Millares [0] 2 3 2 4 2" xfId="4854" xr:uid="{00000000-0005-0000-0000-0000CD000000}"/>
    <cellStyle name="Millares [0] 2 3 2 4 3" xfId="7265" xr:uid="{00000000-0005-0000-0000-0000CE000000}"/>
    <cellStyle name="Millares [0] 2 3 2 5" xfId="1439" xr:uid="{00000000-0005-0000-0000-0000CF000000}"/>
    <cellStyle name="Millares [0] 2 3 2 5 2" xfId="3848" xr:uid="{00000000-0005-0000-0000-0000D0000000}"/>
    <cellStyle name="Millares [0] 2 3 2 5 3" xfId="6258" xr:uid="{00000000-0005-0000-0000-0000D1000000}"/>
    <cellStyle name="Millares [0] 2 3 2 6" xfId="767" xr:uid="{00000000-0005-0000-0000-0000D2000000}"/>
    <cellStyle name="Millares [0] 2 3 2 7" xfId="3173" xr:uid="{00000000-0005-0000-0000-0000D3000000}"/>
    <cellStyle name="Millares [0] 2 3 2 8" xfId="5583" xr:uid="{00000000-0005-0000-0000-0000D4000000}"/>
    <cellStyle name="Millares [0] 2 3 3" xfId="220" xr:uid="{00000000-0005-0000-0000-0000D5000000}"/>
    <cellStyle name="Millares [0] 2 3 3 2" xfId="376" xr:uid="{00000000-0005-0000-0000-0000D6000000}"/>
    <cellStyle name="Millares [0] 2 3 3 2 2" xfId="2646" xr:uid="{00000000-0005-0000-0000-0000D7000000}"/>
    <cellStyle name="Millares [0] 2 3 3 2 2 2" xfId="5057" xr:uid="{00000000-0005-0000-0000-0000D8000000}"/>
    <cellStyle name="Millares [0] 2 3 3 2 2 3" xfId="7468" xr:uid="{00000000-0005-0000-0000-0000D9000000}"/>
    <cellStyle name="Millares [0] 2 3 3 2 3" xfId="1845" xr:uid="{00000000-0005-0000-0000-0000DA000000}"/>
    <cellStyle name="Millares [0] 2 3 3 2 3 2" xfId="4254" xr:uid="{00000000-0005-0000-0000-0000DB000000}"/>
    <cellStyle name="Millares [0] 2 3 3 2 3 3" xfId="6664" xr:uid="{00000000-0005-0000-0000-0000DC000000}"/>
    <cellStyle name="Millares [0] 2 3 3 2 4" xfId="970" xr:uid="{00000000-0005-0000-0000-0000DD000000}"/>
    <cellStyle name="Millares [0] 2 3 3 2 5" xfId="3376" xr:uid="{00000000-0005-0000-0000-0000DE000000}"/>
    <cellStyle name="Millares [0] 2 3 3 2 6" xfId="5786" xr:uid="{00000000-0005-0000-0000-0000DF000000}"/>
    <cellStyle name="Millares [0] 2 3 3 3" xfId="2146" xr:uid="{00000000-0005-0000-0000-0000E0000000}"/>
    <cellStyle name="Millares [0] 2 3 3 3 2" xfId="4556" xr:uid="{00000000-0005-0000-0000-0000E1000000}"/>
    <cellStyle name="Millares [0] 2 3 3 3 3" xfId="6966" xr:uid="{00000000-0005-0000-0000-0000E2000000}"/>
    <cellStyle name="Millares [0] 2 3 3 4" xfId="2497" xr:uid="{00000000-0005-0000-0000-0000E3000000}"/>
    <cellStyle name="Millares [0] 2 3 3 4 2" xfId="4908" xr:uid="{00000000-0005-0000-0000-0000E4000000}"/>
    <cellStyle name="Millares [0] 2 3 3 4 3" xfId="7319" xr:uid="{00000000-0005-0000-0000-0000E5000000}"/>
    <cellStyle name="Millares [0] 2 3 3 5" xfId="1493" xr:uid="{00000000-0005-0000-0000-0000E6000000}"/>
    <cellStyle name="Millares [0] 2 3 3 5 2" xfId="3902" xr:uid="{00000000-0005-0000-0000-0000E7000000}"/>
    <cellStyle name="Millares [0] 2 3 3 5 3" xfId="6312" xr:uid="{00000000-0005-0000-0000-0000E8000000}"/>
    <cellStyle name="Millares [0] 2 3 3 6" xfId="821" xr:uid="{00000000-0005-0000-0000-0000E9000000}"/>
    <cellStyle name="Millares [0] 2 3 3 7" xfId="3227" xr:uid="{00000000-0005-0000-0000-0000EA000000}"/>
    <cellStyle name="Millares [0] 2 3 3 8" xfId="5637" xr:uid="{00000000-0005-0000-0000-0000EB000000}"/>
    <cellStyle name="Millares [0] 2 3 4" xfId="116" xr:uid="{00000000-0005-0000-0000-0000EC000000}"/>
    <cellStyle name="Millares [0] 2 3 4 2" xfId="2390" xr:uid="{00000000-0005-0000-0000-0000ED000000}"/>
    <cellStyle name="Millares [0] 2 3 4 2 2" xfId="4801" xr:uid="{00000000-0005-0000-0000-0000EE000000}"/>
    <cellStyle name="Millares [0] 2 3 4 2 3" xfId="7212" xr:uid="{00000000-0005-0000-0000-0000EF000000}"/>
    <cellStyle name="Millares [0] 2 3 4 3" xfId="1738" xr:uid="{00000000-0005-0000-0000-0000F0000000}"/>
    <cellStyle name="Millares [0] 2 3 4 3 2" xfId="4147" xr:uid="{00000000-0005-0000-0000-0000F1000000}"/>
    <cellStyle name="Millares [0] 2 3 4 3 3" xfId="6557" xr:uid="{00000000-0005-0000-0000-0000F2000000}"/>
    <cellStyle name="Millares [0] 2 3 4 4" xfId="714" xr:uid="{00000000-0005-0000-0000-0000F3000000}"/>
    <cellStyle name="Millares [0] 2 3 4 5" xfId="3120" xr:uid="{00000000-0005-0000-0000-0000F4000000}"/>
    <cellStyle name="Millares [0] 2 3 4 6" xfId="5530" xr:uid="{00000000-0005-0000-0000-0000F5000000}"/>
    <cellStyle name="Millares [0] 2 3 5" xfId="374" xr:uid="{00000000-0005-0000-0000-0000F6000000}"/>
    <cellStyle name="Millares [0] 2 3 5 2" xfId="2644" xr:uid="{00000000-0005-0000-0000-0000F7000000}"/>
    <cellStyle name="Millares [0] 2 3 5 2 2" xfId="5055" xr:uid="{00000000-0005-0000-0000-0000F8000000}"/>
    <cellStyle name="Millares [0] 2 3 5 2 3" xfId="7466" xr:uid="{00000000-0005-0000-0000-0000F9000000}"/>
    <cellStyle name="Millares [0] 2 3 5 3" xfId="1670" xr:uid="{00000000-0005-0000-0000-0000FA000000}"/>
    <cellStyle name="Millares [0] 2 3 5 3 2" xfId="4079" xr:uid="{00000000-0005-0000-0000-0000FB000000}"/>
    <cellStyle name="Millares [0] 2 3 5 3 3" xfId="6489" xr:uid="{00000000-0005-0000-0000-0000FC000000}"/>
    <cellStyle name="Millares [0] 2 3 5 4" xfId="968" xr:uid="{00000000-0005-0000-0000-0000FD000000}"/>
    <cellStyle name="Millares [0] 2 3 5 5" xfId="3374" xr:uid="{00000000-0005-0000-0000-0000FE000000}"/>
    <cellStyle name="Millares [0] 2 3 5 6" xfId="5784" xr:uid="{00000000-0005-0000-0000-0000FF000000}"/>
    <cellStyle name="Millares [0] 2 3 6" xfId="1298" xr:uid="{00000000-0005-0000-0000-000000010000}"/>
    <cellStyle name="Millares [0] 2 3 6 2" xfId="2976" xr:uid="{00000000-0005-0000-0000-000001010000}"/>
    <cellStyle name="Millares [0] 2 3 6 2 2" xfId="5387" xr:uid="{00000000-0005-0000-0000-000002010000}"/>
    <cellStyle name="Millares [0] 2 3 6 2 3" xfId="7798" xr:uid="{00000000-0005-0000-0000-000003010000}"/>
    <cellStyle name="Millares [0] 2 3 6 3" xfId="2039" xr:uid="{00000000-0005-0000-0000-000004010000}"/>
    <cellStyle name="Millares [0] 2 3 6 3 2" xfId="4449" xr:uid="{00000000-0005-0000-0000-000005010000}"/>
    <cellStyle name="Millares [0] 2 3 6 3 3" xfId="6859" xr:uid="{00000000-0005-0000-0000-000006010000}"/>
    <cellStyle name="Millares [0] 2 3 6 4" xfId="3706" xr:uid="{00000000-0005-0000-0000-000007010000}"/>
    <cellStyle name="Millares [0] 2 3 6 5" xfId="6116" xr:uid="{00000000-0005-0000-0000-000008010000}"/>
    <cellStyle name="Millares [0] 2 3 7" xfId="2322" xr:uid="{00000000-0005-0000-0000-000009010000}"/>
    <cellStyle name="Millares [0] 2 3 7 2" xfId="4733" xr:uid="{00000000-0005-0000-0000-00000A010000}"/>
    <cellStyle name="Millares [0] 2 3 7 3" xfId="7144" xr:uid="{00000000-0005-0000-0000-00000B010000}"/>
    <cellStyle name="Millares [0] 2 3 8" xfId="1386" xr:uid="{00000000-0005-0000-0000-00000C010000}"/>
    <cellStyle name="Millares [0] 2 3 8 2" xfId="3795" xr:uid="{00000000-0005-0000-0000-00000D010000}"/>
    <cellStyle name="Millares [0] 2 3 8 3" xfId="6205" xr:uid="{00000000-0005-0000-0000-00000E010000}"/>
    <cellStyle name="Millares [0] 2 3 9" xfId="646" xr:uid="{00000000-0005-0000-0000-00000F010000}"/>
    <cellStyle name="Millares [0] 2 4" xfId="100" xr:uid="{00000000-0005-0000-0000-000010010000}"/>
    <cellStyle name="Millares [0] 2 4 2" xfId="377" xr:uid="{00000000-0005-0000-0000-000011010000}"/>
    <cellStyle name="Millares [0] 2 4 2 2" xfId="2647" xr:uid="{00000000-0005-0000-0000-000012010000}"/>
    <cellStyle name="Millares [0] 2 4 2 2 2" xfId="5058" xr:uid="{00000000-0005-0000-0000-000013010000}"/>
    <cellStyle name="Millares [0] 2 4 2 2 3" xfId="7469" xr:uid="{00000000-0005-0000-0000-000014010000}"/>
    <cellStyle name="Millares [0] 2 4 2 3" xfId="1721" xr:uid="{00000000-0005-0000-0000-000015010000}"/>
    <cellStyle name="Millares [0] 2 4 2 3 2" xfId="4130" xr:uid="{00000000-0005-0000-0000-000016010000}"/>
    <cellStyle name="Millares [0] 2 4 2 3 3" xfId="6540" xr:uid="{00000000-0005-0000-0000-000017010000}"/>
    <cellStyle name="Millares [0] 2 4 2 4" xfId="971" xr:uid="{00000000-0005-0000-0000-000018010000}"/>
    <cellStyle name="Millares [0] 2 4 2 5" xfId="3377" xr:uid="{00000000-0005-0000-0000-000019010000}"/>
    <cellStyle name="Millares [0] 2 4 2 6" xfId="5787" xr:uid="{00000000-0005-0000-0000-00001A010000}"/>
    <cellStyle name="Millares [0] 2 4 3" xfId="2022" xr:uid="{00000000-0005-0000-0000-00001B010000}"/>
    <cellStyle name="Millares [0] 2 4 3 2" xfId="4432" xr:uid="{00000000-0005-0000-0000-00001C010000}"/>
    <cellStyle name="Millares [0] 2 4 3 3" xfId="6842" xr:uid="{00000000-0005-0000-0000-00001D010000}"/>
    <cellStyle name="Millares [0] 2 4 4" xfId="2373" xr:uid="{00000000-0005-0000-0000-00001E010000}"/>
    <cellStyle name="Millares [0] 2 4 4 2" xfId="4784" xr:uid="{00000000-0005-0000-0000-00001F010000}"/>
    <cellStyle name="Millares [0] 2 4 4 3" xfId="7195" xr:uid="{00000000-0005-0000-0000-000020010000}"/>
    <cellStyle name="Millares [0] 2 4 5" xfId="1369" xr:uid="{00000000-0005-0000-0000-000021010000}"/>
    <cellStyle name="Millares [0] 2 4 5 2" xfId="3778" xr:uid="{00000000-0005-0000-0000-000022010000}"/>
    <cellStyle name="Millares [0] 2 4 5 3" xfId="6188" xr:uid="{00000000-0005-0000-0000-000023010000}"/>
    <cellStyle name="Millares [0] 2 4 6" xfId="697" xr:uid="{00000000-0005-0000-0000-000024010000}"/>
    <cellStyle name="Millares [0] 2 4 7" xfId="3103" xr:uid="{00000000-0005-0000-0000-000025010000}"/>
    <cellStyle name="Millares [0] 2 4 8" xfId="5513" xr:uid="{00000000-0005-0000-0000-000026010000}"/>
    <cellStyle name="Millares [0] 2 5" xfId="139" xr:uid="{00000000-0005-0000-0000-000027010000}"/>
    <cellStyle name="Millares [0] 2 5 2" xfId="378" xr:uid="{00000000-0005-0000-0000-000028010000}"/>
    <cellStyle name="Millares [0] 2 5 2 2" xfId="2648" xr:uid="{00000000-0005-0000-0000-000029010000}"/>
    <cellStyle name="Millares [0] 2 5 2 2 2" xfId="5059" xr:uid="{00000000-0005-0000-0000-00002A010000}"/>
    <cellStyle name="Millares [0] 2 5 2 2 3" xfId="7470" xr:uid="{00000000-0005-0000-0000-00002B010000}"/>
    <cellStyle name="Millares [0] 2 5 2 3" xfId="1762" xr:uid="{00000000-0005-0000-0000-00002C010000}"/>
    <cellStyle name="Millares [0] 2 5 2 3 2" xfId="4171" xr:uid="{00000000-0005-0000-0000-00002D010000}"/>
    <cellStyle name="Millares [0] 2 5 2 3 3" xfId="6581" xr:uid="{00000000-0005-0000-0000-00002E010000}"/>
    <cellStyle name="Millares [0] 2 5 2 4" xfId="972" xr:uid="{00000000-0005-0000-0000-00002F010000}"/>
    <cellStyle name="Millares [0] 2 5 2 5" xfId="3378" xr:uid="{00000000-0005-0000-0000-000030010000}"/>
    <cellStyle name="Millares [0] 2 5 2 6" xfId="5788" xr:uid="{00000000-0005-0000-0000-000031010000}"/>
    <cellStyle name="Millares [0] 2 5 3" xfId="2063" xr:uid="{00000000-0005-0000-0000-000032010000}"/>
    <cellStyle name="Millares [0] 2 5 3 2" xfId="4473" xr:uid="{00000000-0005-0000-0000-000033010000}"/>
    <cellStyle name="Millares [0] 2 5 3 3" xfId="6883" xr:uid="{00000000-0005-0000-0000-000034010000}"/>
    <cellStyle name="Millares [0] 2 5 4" xfId="2414" xr:uid="{00000000-0005-0000-0000-000035010000}"/>
    <cellStyle name="Millares [0] 2 5 4 2" xfId="4825" xr:uid="{00000000-0005-0000-0000-000036010000}"/>
    <cellStyle name="Millares [0] 2 5 4 3" xfId="7236" xr:uid="{00000000-0005-0000-0000-000037010000}"/>
    <cellStyle name="Millares [0] 2 5 5" xfId="1410" xr:uid="{00000000-0005-0000-0000-000038010000}"/>
    <cellStyle name="Millares [0] 2 5 5 2" xfId="3819" xr:uid="{00000000-0005-0000-0000-000039010000}"/>
    <cellStyle name="Millares [0] 2 5 5 3" xfId="6229" xr:uid="{00000000-0005-0000-0000-00003A010000}"/>
    <cellStyle name="Millares [0] 2 5 6" xfId="738" xr:uid="{00000000-0005-0000-0000-00003B010000}"/>
    <cellStyle name="Millares [0] 2 5 7" xfId="3144" xr:uid="{00000000-0005-0000-0000-00003C010000}"/>
    <cellStyle name="Millares [0] 2 5 8" xfId="5554" xr:uid="{00000000-0005-0000-0000-00003D010000}"/>
    <cellStyle name="Millares [0] 2 6" xfId="192" xr:uid="{00000000-0005-0000-0000-00003E010000}"/>
    <cellStyle name="Millares [0] 2 6 2" xfId="379" xr:uid="{00000000-0005-0000-0000-00003F010000}"/>
    <cellStyle name="Millares [0] 2 6 2 2" xfId="2649" xr:uid="{00000000-0005-0000-0000-000040010000}"/>
    <cellStyle name="Millares [0] 2 6 2 2 2" xfId="5060" xr:uid="{00000000-0005-0000-0000-000041010000}"/>
    <cellStyle name="Millares [0] 2 6 2 2 3" xfId="7471" xr:uid="{00000000-0005-0000-0000-000042010000}"/>
    <cellStyle name="Millares [0] 2 6 2 3" xfId="1817" xr:uid="{00000000-0005-0000-0000-000043010000}"/>
    <cellStyle name="Millares [0] 2 6 2 3 2" xfId="4226" xr:uid="{00000000-0005-0000-0000-000044010000}"/>
    <cellStyle name="Millares [0] 2 6 2 3 3" xfId="6636" xr:uid="{00000000-0005-0000-0000-000045010000}"/>
    <cellStyle name="Millares [0] 2 6 2 4" xfId="973" xr:uid="{00000000-0005-0000-0000-000046010000}"/>
    <cellStyle name="Millares [0] 2 6 2 5" xfId="3379" xr:uid="{00000000-0005-0000-0000-000047010000}"/>
    <cellStyle name="Millares [0] 2 6 2 6" xfId="5789" xr:uid="{00000000-0005-0000-0000-000048010000}"/>
    <cellStyle name="Millares [0] 2 6 3" xfId="2118" xr:uid="{00000000-0005-0000-0000-000049010000}"/>
    <cellStyle name="Millares [0] 2 6 3 2" xfId="4528" xr:uid="{00000000-0005-0000-0000-00004A010000}"/>
    <cellStyle name="Millares [0] 2 6 3 3" xfId="6938" xr:uid="{00000000-0005-0000-0000-00004B010000}"/>
    <cellStyle name="Millares [0] 2 6 4" xfId="2469" xr:uid="{00000000-0005-0000-0000-00004C010000}"/>
    <cellStyle name="Millares [0] 2 6 4 2" xfId="4880" xr:uid="{00000000-0005-0000-0000-00004D010000}"/>
    <cellStyle name="Millares [0] 2 6 4 3" xfId="7291" xr:uid="{00000000-0005-0000-0000-00004E010000}"/>
    <cellStyle name="Millares [0] 2 6 5" xfId="1465" xr:uid="{00000000-0005-0000-0000-00004F010000}"/>
    <cellStyle name="Millares [0] 2 6 5 2" xfId="3874" xr:uid="{00000000-0005-0000-0000-000050010000}"/>
    <cellStyle name="Millares [0] 2 6 5 3" xfId="6284" xr:uid="{00000000-0005-0000-0000-000051010000}"/>
    <cellStyle name="Millares [0] 2 6 6" xfId="793" xr:uid="{00000000-0005-0000-0000-000052010000}"/>
    <cellStyle name="Millares [0] 2 6 7" xfId="3199" xr:uid="{00000000-0005-0000-0000-000053010000}"/>
    <cellStyle name="Millares [0] 2 6 8" xfId="5609" xr:uid="{00000000-0005-0000-0000-000054010000}"/>
    <cellStyle name="Millares [0] 2 7" xfId="246" xr:uid="{00000000-0005-0000-0000-000055010000}"/>
    <cellStyle name="Millares [0] 2 7 2" xfId="380" xr:uid="{00000000-0005-0000-0000-000056010000}"/>
    <cellStyle name="Millares [0] 2 7 2 2" xfId="2650" xr:uid="{00000000-0005-0000-0000-000057010000}"/>
    <cellStyle name="Millares [0] 2 7 2 2 2" xfId="5061" xr:uid="{00000000-0005-0000-0000-000058010000}"/>
    <cellStyle name="Millares [0] 2 7 2 2 3" xfId="7472" xr:uid="{00000000-0005-0000-0000-000059010000}"/>
    <cellStyle name="Millares [0] 2 7 2 3" xfId="1871" xr:uid="{00000000-0005-0000-0000-00005A010000}"/>
    <cellStyle name="Millares [0] 2 7 2 3 2" xfId="4280" xr:uid="{00000000-0005-0000-0000-00005B010000}"/>
    <cellStyle name="Millares [0] 2 7 2 3 3" xfId="6690" xr:uid="{00000000-0005-0000-0000-00005C010000}"/>
    <cellStyle name="Millares [0] 2 7 2 4" xfId="974" xr:uid="{00000000-0005-0000-0000-00005D010000}"/>
    <cellStyle name="Millares [0] 2 7 2 5" xfId="3380" xr:uid="{00000000-0005-0000-0000-00005E010000}"/>
    <cellStyle name="Millares [0] 2 7 2 6" xfId="5790" xr:uid="{00000000-0005-0000-0000-00005F010000}"/>
    <cellStyle name="Millares [0] 2 7 3" xfId="2172" xr:uid="{00000000-0005-0000-0000-000060010000}"/>
    <cellStyle name="Millares [0] 2 7 3 2" xfId="4582" xr:uid="{00000000-0005-0000-0000-000061010000}"/>
    <cellStyle name="Millares [0] 2 7 3 3" xfId="6992" xr:uid="{00000000-0005-0000-0000-000062010000}"/>
    <cellStyle name="Millares [0] 2 7 4" xfId="2523" xr:uid="{00000000-0005-0000-0000-000063010000}"/>
    <cellStyle name="Millares [0] 2 7 4 2" xfId="4934" xr:uid="{00000000-0005-0000-0000-000064010000}"/>
    <cellStyle name="Millares [0] 2 7 4 3" xfId="7345" xr:uid="{00000000-0005-0000-0000-000065010000}"/>
    <cellStyle name="Millares [0] 2 7 5" xfId="1519" xr:uid="{00000000-0005-0000-0000-000066010000}"/>
    <cellStyle name="Millares [0] 2 7 5 2" xfId="3928" xr:uid="{00000000-0005-0000-0000-000067010000}"/>
    <cellStyle name="Millares [0] 2 7 5 3" xfId="6338" xr:uid="{00000000-0005-0000-0000-000068010000}"/>
    <cellStyle name="Millares [0] 2 7 6" xfId="847" xr:uid="{00000000-0005-0000-0000-000069010000}"/>
    <cellStyle name="Millares [0] 2 7 7" xfId="3253" xr:uid="{00000000-0005-0000-0000-00006A010000}"/>
    <cellStyle name="Millares [0] 2 7 8" xfId="5663" xr:uid="{00000000-0005-0000-0000-00006B010000}"/>
    <cellStyle name="Millares [0] 2 8" xfId="74" xr:uid="{00000000-0005-0000-0000-00006C010000}"/>
    <cellStyle name="Millares [0] 2 8 2" xfId="381" xr:uid="{00000000-0005-0000-0000-00006D010000}"/>
    <cellStyle name="Millares [0] 2 8 2 2" xfId="2651" xr:uid="{00000000-0005-0000-0000-00006E010000}"/>
    <cellStyle name="Millares [0] 2 8 2 2 2" xfId="5062" xr:uid="{00000000-0005-0000-0000-00006F010000}"/>
    <cellStyle name="Millares [0] 2 8 2 2 3" xfId="7473" xr:uid="{00000000-0005-0000-0000-000070010000}"/>
    <cellStyle name="Millares [0] 2 8 2 3" xfId="1694" xr:uid="{00000000-0005-0000-0000-000071010000}"/>
    <cellStyle name="Millares [0] 2 8 2 3 2" xfId="4103" xr:uid="{00000000-0005-0000-0000-000072010000}"/>
    <cellStyle name="Millares [0] 2 8 2 3 3" xfId="6513" xr:uid="{00000000-0005-0000-0000-000073010000}"/>
    <cellStyle name="Millares [0] 2 8 2 4" xfId="975" xr:uid="{00000000-0005-0000-0000-000074010000}"/>
    <cellStyle name="Millares [0] 2 8 2 5" xfId="3381" xr:uid="{00000000-0005-0000-0000-000075010000}"/>
    <cellStyle name="Millares [0] 2 8 2 6" xfId="5791" xr:uid="{00000000-0005-0000-0000-000076010000}"/>
    <cellStyle name="Millares [0] 2 8 3" xfId="2203" xr:uid="{00000000-0005-0000-0000-000077010000}"/>
    <cellStyle name="Millares [0] 2 8 3 2" xfId="4613" xr:uid="{00000000-0005-0000-0000-000078010000}"/>
    <cellStyle name="Millares [0] 2 8 3 3" xfId="7023" xr:uid="{00000000-0005-0000-0000-000079010000}"/>
    <cellStyle name="Millares [0] 2 8 4" xfId="2346" xr:uid="{00000000-0005-0000-0000-00007A010000}"/>
    <cellStyle name="Millares [0] 2 8 4 2" xfId="4757" xr:uid="{00000000-0005-0000-0000-00007B010000}"/>
    <cellStyle name="Millares [0] 2 8 4 3" xfId="7168" xr:uid="{00000000-0005-0000-0000-00007C010000}"/>
    <cellStyle name="Millares [0] 2 8 5" xfId="1550" xr:uid="{00000000-0005-0000-0000-00007D010000}"/>
    <cellStyle name="Millares [0] 2 8 5 2" xfId="3959" xr:uid="{00000000-0005-0000-0000-00007E010000}"/>
    <cellStyle name="Millares [0] 2 8 5 3" xfId="6369" xr:uid="{00000000-0005-0000-0000-00007F010000}"/>
    <cellStyle name="Millares [0] 2 8 6" xfId="670" xr:uid="{00000000-0005-0000-0000-000080010000}"/>
    <cellStyle name="Millares [0] 2 8 7" xfId="3076" xr:uid="{00000000-0005-0000-0000-000081010000}"/>
    <cellStyle name="Millares [0] 2 8 8" xfId="5486" xr:uid="{00000000-0005-0000-0000-000082010000}"/>
    <cellStyle name="Millares [0] 2 9" xfId="70" xr:uid="{00000000-0005-0000-0000-000083010000}"/>
    <cellStyle name="Millares [0] 2 9 2" xfId="382" xr:uid="{00000000-0005-0000-0000-000084010000}"/>
    <cellStyle name="Millares [0] 2 9 2 2" xfId="2652" xr:uid="{00000000-0005-0000-0000-000085010000}"/>
    <cellStyle name="Millares [0] 2 9 2 2 2" xfId="5063" xr:uid="{00000000-0005-0000-0000-000086010000}"/>
    <cellStyle name="Millares [0] 2 9 2 2 3" xfId="7474" xr:uid="{00000000-0005-0000-0000-000087010000}"/>
    <cellStyle name="Millares [0] 2 9 2 3" xfId="1894" xr:uid="{00000000-0005-0000-0000-000088010000}"/>
    <cellStyle name="Millares [0] 2 9 2 3 2" xfId="4303" xr:uid="{00000000-0005-0000-0000-000089010000}"/>
    <cellStyle name="Millares [0] 2 9 2 3 3" xfId="6713" xr:uid="{00000000-0005-0000-0000-00008A010000}"/>
    <cellStyle name="Millares [0] 2 9 2 4" xfId="976" xr:uid="{00000000-0005-0000-0000-00008B010000}"/>
    <cellStyle name="Millares [0] 2 9 2 5" xfId="3382" xr:uid="{00000000-0005-0000-0000-00008C010000}"/>
    <cellStyle name="Millares [0] 2 9 2 6" xfId="5792" xr:uid="{00000000-0005-0000-0000-00008D010000}"/>
    <cellStyle name="Millares [0] 2 9 3" xfId="2546" xr:uid="{00000000-0005-0000-0000-00008E010000}"/>
    <cellStyle name="Millares [0] 2 9 3 2" xfId="4957" xr:uid="{00000000-0005-0000-0000-00008F010000}"/>
    <cellStyle name="Millares [0] 2 9 3 3" xfId="7368" xr:uid="{00000000-0005-0000-0000-000090010000}"/>
    <cellStyle name="Millares [0] 2 9 4" xfId="1593" xr:uid="{00000000-0005-0000-0000-000091010000}"/>
    <cellStyle name="Millares [0] 2 9 4 2" xfId="4002" xr:uid="{00000000-0005-0000-0000-000092010000}"/>
    <cellStyle name="Millares [0] 2 9 4 3" xfId="6412" xr:uid="{00000000-0005-0000-0000-000093010000}"/>
    <cellStyle name="Millares [0] 2 9 5" xfId="870" xr:uid="{00000000-0005-0000-0000-000094010000}"/>
    <cellStyle name="Millares [0] 2 9 6" xfId="3276" xr:uid="{00000000-0005-0000-0000-000095010000}"/>
    <cellStyle name="Millares [0] 2 9 7" xfId="5686" xr:uid="{00000000-0005-0000-0000-000096010000}"/>
    <cellStyle name="Millares [0] 3" xfId="12" xr:uid="{00000000-0005-0000-0000-000097010000}"/>
    <cellStyle name="Millares [0] 3 10" xfId="329" xr:uid="{00000000-0005-0000-0000-000098010000}"/>
    <cellStyle name="Millares [0] 3 10 2" xfId="2599" xr:uid="{00000000-0005-0000-0000-000099010000}"/>
    <cellStyle name="Millares [0] 3 10 2 2" xfId="5010" xr:uid="{00000000-0005-0000-0000-00009A010000}"/>
    <cellStyle name="Millares [0] 3 10 2 3" xfId="7421" xr:uid="{00000000-0005-0000-0000-00009B010000}"/>
    <cellStyle name="Millares [0] 3 10 3" xfId="1947" xr:uid="{00000000-0005-0000-0000-00009C010000}"/>
    <cellStyle name="Millares [0] 3 10 3 2" xfId="4356" xr:uid="{00000000-0005-0000-0000-00009D010000}"/>
    <cellStyle name="Millares [0] 3 10 3 3" xfId="6766" xr:uid="{00000000-0005-0000-0000-00009E010000}"/>
    <cellStyle name="Millares [0] 3 10 4" xfId="923" xr:uid="{00000000-0005-0000-0000-00009F010000}"/>
    <cellStyle name="Millares [0] 3 10 5" xfId="3329" xr:uid="{00000000-0005-0000-0000-0000A0010000}"/>
    <cellStyle name="Millares [0] 3 10 6" xfId="5739" xr:uid="{00000000-0005-0000-0000-0000A1010000}"/>
    <cellStyle name="Millares [0] 3 11" xfId="1210" xr:uid="{00000000-0005-0000-0000-0000A2010000}"/>
    <cellStyle name="Millares [0] 3 11 2" xfId="2887" xr:uid="{00000000-0005-0000-0000-0000A3010000}"/>
    <cellStyle name="Millares [0] 3 11 2 2" xfId="5298" xr:uid="{00000000-0005-0000-0000-0000A4010000}"/>
    <cellStyle name="Millares [0] 3 11 2 3" xfId="7709" xr:uid="{00000000-0005-0000-0000-0000A5010000}"/>
    <cellStyle name="Millares [0] 3 11 3" xfId="1645" xr:uid="{00000000-0005-0000-0000-0000A6010000}"/>
    <cellStyle name="Millares [0] 3 11 3 2" xfId="4054" xr:uid="{00000000-0005-0000-0000-0000A7010000}"/>
    <cellStyle name="Millares [0] 3 11 3 3" xfId="6464" xr:uid="{00000000-0005-0000-0000-0000A8010000}"/>
    <cellStyle name="Millares [0] 3 11 4" xfId="3617" xr:uid="{00000000-0005-0000-0000-0000A9010000}"/>
    <cellStyle name="Millares [0] 3 11 5" xfId="6027" xr:uid="{00000000-0005-0000-0000-0000AA010000}"/>
    <cellStyle name="Millares [0] 3 12" xfId="1257" xr:uid="{00000000-0005-0000-0000-0000AB010000}"/>
    <cellStyle name="Millares [0] 3 12 2" xfId="2934" xr:uid="{00000000-0005-0000-0000-0000AC010000}"/>
    <cellStyle name="Millares [0] 3 12 2 2" xfId="5345" xr:uid="{00000000-0005-0000-0000-0000AD010000}"/>
    <cellStyle name="Millares [0] 3 12 2 3" xfId="7756" xr:uid="{00000000-0005-0000-0000-0000AE010000}"/>
    <cellStyle name="Millares [0] 3 12 3" xfId="2000" xr:uid="{00000000-0005-0000-0000-0000AF010000}"/>
    <cellStyle name="Millares [0] 3 12 3 2" xfId="4410" xr:uid="{00000000-0005-0000-0000-0000B0010000}"/>
    <cellStyle name="Millares [0] 3 12 3 3" xfId="6820" xr:uid="{00000000-0005-0000-0000-0000B1010000}"/>
    <cellStyle name="Millares [0] 3 12 4" xfId="3664" xr:uid="{00000000-0005-0000-0000-0000B2010000}"/>
    <cellStyle name="Millares [0] 3 12 5" xfId="6074" xr:uid="{00000000-0005-0000-0000-0000B3010000}"/>
    <cellStyle name="Millares [0] 3 13" xfId="2252" xr:uid="{00000000-0005-0000-0000-0000B4010000}"/>
    <cellStyle name="Millares [0] 3 13 2" xfId="4663" xr:uid="{00000000-0005-0000-0000-0000B5010000}"/>
    <cellStyle name="Millares [0] 3 13 3" xfId="7073" xr:uid="{00000000-0005-0000-0000-0000B6010000}"/>
    <cellStyle name="Millares [0] 3 14" xfId="2297" xr:uid="{00000000-0005-0000-0000-0000B7010000}"/>
    <cellStyle name="Millares [0] 3 14 2" xfId="4708" xr:uid="{00000000-0005-0000-0000-0000B8010000}"/>
    <cellStyle name="Millares [0] 3 14 3" xfId="7119" xr:uid="{00000000-0005-0000-0000-0000B9010000}"/>
    <cellStyle name="Millares [0] 3 15" xfId="1347" xr:uid="{00000000-0005-0000-0000-0000BA010000}"/>
    <cellStyle name="Millares [0] 3 15 2" xfId="3756" xr:uid="{00000000-0005-0000-0000-0000BB010000}"/>
    <cellStyle name="Millares [0] 3 15 3" xfId="6166" xr:uid="{00000000-0005-0000-0000-0000BC010000}"/>
    <cellStyle name="Millares [0] 3 16" xfId="622" xr:uid="{00000000-0005-0000-0000-0000BD010000}"/>
    <cellStyle name="Millares [0] 3 17" xfId="3027" xr:uid="{00000000-0005-0000-0000-0000BE010000}"/>
    <cellStyle name="Millares [0] 3 18" xfId="5438" xr:uid="{00000000-0005-0000-0000-0000BF010000}"/>
    <cellStyle name="Millares [0] 3 2" xfId="24" xr:uid="{00000000-0005-0000-0000-0000C0010000}"/>
    <cellStyle name="Millares [0] 3 2 10" xfId="2309" xr:uid="{00000000-0005-0000-0000-0000C1010000}"/>
    <cellStyle name="Millares [0] 3 2 10 2" xfId="4720" xr:uid="{00000000-0005-0000-0000-0000C2010000}"/>
    <cellStyle name="Millares [0] 3 2 10 3" xfId="7131" xr:uid="{00000000-0005-0000-0000-0000C3010000}"/>
    <cellStyle name="Millares [0] 3 2 11" xfId="1377" xr:uid="{00000000-0005-0000-0000-0000C4010000}"/>
    <cellStyle name="Millares [0] 3 2 11 2" xfId="3786" xr:uid="{00000000-0005-0000-0000-0000C5010000}"/>
    <cellStyle name="Millares [0] 3 2 11 3" xfId="6196" xr:uid="{00000000-0005-0000-0000-0000C6010000}"/>
    <cellStyle name="Millares [0] 3 2 12" xfId="633" xr:uid="{00000000-0005-0000-0000-0000C7010000}"/>
    <cellStyle name="Millares [0] 3 2 13" xfId="3039" xr:uid="{00000000-0005-0000-0000-0000C8010000}"/>
    <cellStyle name="Millares [0] 3 2 14" xfId="5449" xr:uid="{00000000-0005-0000-0000-0000C9010000}"/>
    <cellStyle name="Millares [0] 3 2 2" xfId="153" xr:uid="{00000000-0005-0000-0000-0000CA010000}"/>
    <cellStyle name="Millares [0] 3 2 2 2" xfId="383" xr:uid="{00000000-0005-0000-0000-0000CB010000}"/>
    <cellStyle name="Millares [0] 3 2 2 2 2" xfId="2653" xr:uid="{00000000-0005-0000-0000-0000CC010000}"/>
    <cellStyle name="Millares [0] 3 2 2 2 2 2" xfId="5064" xr:uid="{00000000-0005-0000-0000-0000CD010000}"/>
    <cellStyle name="Millares [0] 3 2 2 2 2 3" xfId="7475" xr:uid="{00000000-0005-0000-0000-0000CE010000}"/>
    <cellStyle name="Millares [0] 3 2 2 2 3" xfId="1778" xr:uid="{00000000-0005-0000-0000-0000CF010000}"/>
    <cellStyle name="Millares [0] 3 2 2 2 3 2" xfId="4187" xr:uid="{00000000-0005-0000-0000-0000D0010000}"/>
    <cellStyle name="Millares [0] 3 2 2 2 3 3" xfId="6597" xr:uid="{00000000-0005-0000-0000-0000D1010000}"/>
    <cellStyle name="Millares [0] 3 2 2 2 4" xfId="977" xr:uid="{00000000-0005-0000-0000-0000D2010000}"/>
    <cellStyle name="Millares [0] 3 2 2 2 5" xfId="3383" xr:uid="{00000000-0005-0000-0000-0000D3010000}"/>
    <cellStyle name="Millares [0] 3 2 2 2 6" xfId="5793" xr:uid="{00000000-0005-0000-0000-0000D4010000}"/>
    <cellStyle name="Millares [0] 3 2 2 3" xfId="1329" xr:uid="{00000000-0005-0000-0000-0000D5010000}"/>
    <cellStyle name="Millares [0] 3 2 2 3 2" xfId="3007" xr:uid="{00000000-0005-0000-0000-0000D6010000}"/>
    <cellStyle name="Millares [0] 3 2 2 3 2 2" xfId="5418" xr:uid="{00000000-0005-0000-0000-0000D7010000}"/>
    <cellStyle name="Millares [0] 3 2 2 3 2 3" xfId="7829" xr:uid="{00000000-0005-0000-0000-0000D8010000}"/>
    <cellStyle name="Millares [0] 3 2 2 3 3" xfId="2079" xr:uid="{00000000-0005-0000-0000-0000D9010000}"/>
    <cellStyle name="Millares [0] 3 2 2 3 3 2" xfId="4489" xr:uid="{00000000-0005-0000-0000-0000DA010000}"/>
    <cellStyle name="Millares [0] 3 2 2 3 3 3" xfId="6899" xr:uid="{00000000-0005-0000-0000-0000DB010000}"/>
    <cellStyle name="Millares [0] 3 2 2 3 4" xfId="3737" xr:uid="{00000000-0005-0000-0000-0000DC010000}"/>
    <cellStyle name="Millares [0] 3 2 2 3 5" xfId="6147" xr:uid="{00000000-0005-0000-0000-0000DD010000}"/>
    <cellStyle name="Millares [0] 3 2 2 4" xfId="2430" xr:uid="{00000000-0005-0000-0000-0000DE010000}"/>
    <cellStyle name="Millares [0] 3 2 2 4 2" xfId="4841" xr:uid="{00000000-0005-0000-0000-0000DF010000}"/>
    <cellStyle name="Millares [0] 3 2 2 4 3" xfId="7252" xr:uid="{00000000-0005-0000-0000-0000E0010000}"/>
    <cellStyle name="Millares [0] 3 2 2 5" xfId="1426" xr:uid="{00000000-0005-0000-0000-0000E1010000}"/>
    <cellStyle name="Millares [0] 3 2 2 5 2" xfId="3835" xr:uid="{00000000-0005-0000-0000-0000E2010000}"/>
    <cellStyle name="Millares [0] 3 2 2 5 3" xfId="6245" xr:uid="{00000000-0005-0000-0000-0000E3010000}"/>
    <cellStyle name="Millares [0] 3 2 2 6" xfId="754" xr:uid="{00000000-0005-0000-0000-0000E4010000}"/>
    <cellStyle name="Millares [0] 3 2 2 7" xfId="3160" xr:uid="{00000000-0005-0000-0000-0000E5010000}"/>
    <cellStyle name="Millares [0] 3 2 2 8" xfId="5570" xr:uid="{00000000-0005-0000-0000-0000E6010000}"/>
    <cellStyle name="Millares [0] 3 2 3" xfId="207" xr:uid="{00000000-0005-0000-0000-0000E7010000}"/>
    <cellStyle name="Millares [0] 3 2 3 2" xfId="384" xr:uid="{00000000-0005-0000-0000-0000E8010000}"/>
    <cellStyle name="Millares [0] 3 2 3 2 2" xfId="2654" xr:uid="{00000000-0005-0000-0000-0000E9010000}"/>
    <cellStyle name="Millares [0] 3 2 3 2 2 2" xfId="5065" xr:uid="{00000000-0005-0000-0000-0000EA010000}"/>
    <cellStyle name="Millares [0] 3 2 3 2 2 3" xfId="7476" xr:uid="{00000000-0005-0000-0000-0000EB010000}"/>
    <cellStyle name="Millares [0] 3 2 3 2 3" xfId="1832" xr:uid="{00000000-0005-0000-0000-0000EC010000}"/>
    <cellStyle name="Millares [0] 3 2 3 2 3 2" xfId="4241" xr:uid="{00000000-0005-0000-0000-0000ED010000}"/>
    <cellStyle name="Millares [0] 3 2 3 2 3 3" xfId="6651" xr:uid="{00000000-0005-0000-0000-0000EE010000}"/>
    <cellStyle name="Millares [0] 3 2 3 2 4" xfId="978" xr:uid="{00000000-0005-0000-0000-0000EF010000}"/>
    <cellStyle name="Millares [0] 3 2 3 2 5" xfId="3384" xr:uid="{00000000-0005-0000-0000-0000F0010000}"/>
    <cellStyle name="Millares [0] 3 2 3 2 6" xfId="5794" xr:uid="{00000000-0005-0000-0000-0000F1010000}"/>
    <cellStyle name="Millares [0] 3 2 3 3" xfId="2133" xr:uid="{00000000-0005-0000-0000-0000F2010000}"/>
    <cellStyle name="Millares [0] 3 2 3 3 2" xfId="4543" xr:uid="{00000000-0005-0000-0000-0000F3010000}"/>
    <cellStyle name="Millares [0] 3 2 3 3 3" xfId="6953" xr:uid="{00000000-0005-0000-0000-0000F4010000}"/>
    <cellStyle name="Millares [0] 3 2 3 4" xfId="2484" xr:uid="{00000000-0005-0000-0000-0000F5010000}"/>
    <cellStyle name="Millares [0] 3 2 3 4 2" xfId="4895" xr:uid="{00000000-0005-0000-0000-0000F6010000}"/>
    <cellStyle name="Millares [0] 3 2 3 4 3" xfId="7306" xr:uid="{00000000-0005-0000-0000-0000F7010000}"/>
    <cellStyle name="Millares [0] 3 2 3 5" xfId="1480" xr:uid="{00000000-0005-0000-0000-0000F8010000}"/>
    <cellStyle name="Millares [0] 3 2 3 5 2" xfId="3889" xr:uid="{00000000-0005-0000-0000-0000F9010000}"/>
    <cellStyle name="Millares [0] 3 2 3 5 3" xfId="6299" xr:uid="{00000000-0005-0000-0000-0000FA010000}"/>
    <cellStyle name="Millares [0] 3 2 3 6" xfId="808" xr:uid="{00000000-0005-0000-0000-0000FB010000}"/>
    <cellStyle name="Millares [0] 3 2 3 7" xfId="3214" xr:uid="{00000000-0005-0000-0000-0000FC010000}"/>
    <cellStyle name="Millares [0] 3 2 3 8" xfId="5624" xr:uid="{00000000-0005-0000-0000-0000FD010000}"/>
    <cellStyle name="Millares [0] 3 2 4" xfId="107" xr:uid="{00000000-0005-0000-0000-0000FE010000}"/>
    <cellStyle name="Millares [0] 3 2 4 2" xfId="385" xr:uid="{00000000-0005-0000-0000-0000FF010000}"/>
    <cellStyle name="Millares [0] 3 2 4 2 2" xfId="2655" xr:uid="{00000000-0005-0000-0000-000000020000}"/>
    <cellStyle name="Millares [0] 3 2 4 2 2 2" xfId="5066" xr:uid="{00000000-0005-0000-0000-000001020000}"/>
    <cellStyle name="Millares [0] 3 2 4 2 2 3" xfId="7477" xr:uid="{00000000-0005-0000-0000-000002020000}"/>
    <cellStyle name="Millares [0] 3 2 4 2 3" xfId="1729" xr:uid="{00000000-0005-0000-0000-000003020000}"/>
    <cellStyle name="Millares [0] 3 2 4 2 3 2" xfId="4138" xr:uid="{00000000-0005-0000-0000-000004020000}"/>
    <cellStyle name="Millares [0] 3 2 4 2 3 3" xfId="6548" xr:uid="{00000000-0005-0000-0000-000005020000}"/>
    <cellStyle name="Millares [0] 3 2 4 2 4" xfId="979" xr:uid="{00000000-0005-0000-0000-000006020000}"/>
    <cellStyle name="Millares [0] 3 2 4 2 5" xfId="3385" xr:uid="{00000000-0005-0000-0000-000007020000}"/>
    <cellStyle name="Millares [0] 3 2 4 2 6" xfId="5795" xr:uid="{00000000-0005-0000-0000-000008020000}"/>
    <cellStyle name="Millares [0] 3 2 4 3" xfId="2234" xr:uid="{00000000-0005-0000-0000-000009020000}"/>
    <cellStyle name="Millares [0] 3 2 4 3 2" xfId="4644" xr:uid="{00000000-0005-0000-0000-00000A020000}"/>
    <cellStyle name="Millares [0] 3 2 4 3 3" xfId="7054" xr:uid="{00000000-0005-0000-0000-00000B020000}"/>
    <cellStyle name="Millares [0] 3 2 4 4" xfId="2381" xr:uid="{00000000-0005-0000-0000-00000C020000}"/>
    <cellStyle name="Millares [0] 3 2 4 4 2" xfId="4792" xr:uid="{00000000-0005-0000-0000-00000D020000}"/>
    <cellStyle name="Millares [0] 3 2 4 4 3" xfId="7203" xr:uid="{00000000-0005-0000-0000-00000E020000}"/>
    <cellStyle name="Millares [0] 3 2 4 5" xfId="1581" xr:uid="{00000000-0005-0000-0000-00000F020000}"/>
    <cellStyle name="Millares [0] 3 2 4 5 2" xfId="3990" xr:uid="{00000000-0005-0000-0000-000010020000}"/>
    <cellStyle name="Millares [0] 3 2 4 5 3" xfId="6400" xr:uid="{00000000-0005-0000-0000-000011020000}"/>
    <cellStyle name="Millares [0] 3 2 4 6" xfId="705" xr:uid="{00000000-0005-0000-0000-000012020000}"/>
    <cellStyle name="Millares [0] 3 2 4 7" xfId="3111" xr:uid="{00000000-0005-0000-0000-000013020000}"/>
    <cellStyle name="Millares [0] 3 2 4 8" xfId="5521" xr:uid="{00000000-0005-0000-0000-000014020000}"/>
    <cellStyle name="Millares [0] 3 2 5" xfId="303" xr:uid="{00000000-0005-0000-0000-000015020000}"/>
    <cellStyle name="Millares [0] 3 2 5 2" xfId="386" xr:uid="{00000000-0005-0000-0000-000016020000}"/>
    <cellStyle name="Millares [0] 3 2 5 2 2" xfId="2656" xr:uid="{00000000-0005-0000-0000-000017020000}"/>
    <cellStyle name="Millares [0] 3 2 5 2 2 2" xfId="5067" xr:uid="{00000000-0005-0000-0000-000018020000}"/>
    <cellStyle name="Millares [0] 3 2 5 2 2 3" xfId="7478" xr:uid="{00000000-0005-0000-0000-000019020000}"/>
    <cellStyle name="Millares [0] 3 2 5 2 3" xfId="1926" xr:uid="{00000000-0005-0000-0000-00001A020000}"/>
    <cellStyle name="Millares [0] 3 2 5 2 3 2" xfId="4335" xr:uid="{00000000-0005-0000-0000-00001B020000}"/>
    <cellStyle name="Millares [0] 3 2 5 2 3 3" xfId="6745" xr:uid="{00000000-0005-0000-0000-00001C020000}"/>
    <cellStyle name="Millares [0] 3 2 5 2 4" xfId="980" xr:uid="{00000000-0005-0000-0000-00001D020000}"/>
    <cellStyle name="Millares [0] 3 2 5 2 5" xfId="3386" xr:uid="{00000000-0005-0000-0000-00001E020000}"/>
    <cellStyle name="Millares [0] 3 2 5 2 6" xfId="5796" xr:uid="{00000000-0005-0000-0000-00001F020000}"/>
    <cellStyle name="Millares [0] 3 2 5 3" xfId="2578" xr:uid="{00000000-0005-0000-0000-000020020000}"/>
    <cellStyle name="Millares [0] 3 2 5 3 2" xfId="4989" xr:uid="{00000000-0005-0000-0000-000021020000}"/>
    <cellStyle name="Millares [0] 3 2 5 3 3" xfId="7400" xr:uid="{00000000-0005-0000-0000-000022020000}"/>
    <cellStyle name="Millares [0] 3 2 5 4" xfId="1625" xr:uid="{00000000-0005-0000-0000-000023020000}"/>
    <cellStyle name="Millares [0] 3 2 5 4 2" xfId="4034" xr:uid="{00000000-0005-0000-0000-000024020000}"/>
    <cellStyle name="Millares [0] 3 2 5 4 3" xfId="6444" xr:uid="{00000000-0005-0000-0000-000025020000}"/>
    <cellStyle name="Millares [0] 3 2 5 5" xfId="902" xr:uid="{00000000-0005-0000-0000-000026020000}"/>
    <cellStyle name="Millares [0] 3 2 5 6" xfId="3308" xr:uid="{00000000-0005-0000-0000-000027020000}"/>
    <cellStyle name="Millares [0] 3 2 5 7" xfId="5718" xr:uid="{00000000-0005-0000-0000-000028020000}"/>
    <cellStyle name="Millares [0] 3 2 6" xfId="356" xr:uid="{00000000-0005-0000-0000-000029020000}"/>
    <cellStyle name="Millares [0] 3 2 6 2" xfId="2626" xr:uid="{00000000-0005-0000-0000-00002A020000}"/>
    <cellStyle name="Millares [0] 3 2 6 2 2" xfId="5037" xr:uid="{00000000-0005-0000-0000-00002B020000}"/>
    <cellStyle name="Millares [0] 3 2 6 2 3" xfId="7448" xr:uid="{00000000-0005-0000-0000-00002C020000}"/>
    <cellStyle name="Millares [0] 3 2 6 3" xfId="1974" xr:uid="{00000000-0005-0000-0000-00002D020000}"/>
    <cellStyle name="Millares [0] 3 2 6 3 2" xfId="4383" xr:uid="{00000000-0005-0000-0000-00002E020000}"/>
    <cellStyle name="Millares [0] 3 2 6 3 3" xfId="6793" xr:uid="{00000000-0005-0000-0000-00002F020000}"/>
    <cellStyle name="Millares [0] 3 2 6 4" xfId="950" xr:uid="{00000000-0005-0000-0000-000030020000}"/>
    <cellStyle name="Millares [0] 3 2 6 5" xfId="3356" xr:uid="{00000000-0005-0000-0000-000031020000}"/>
    <cellStyle name="Millares [0] 3 2 6 6" xfId="5766" xr:uid="{00000000-0005-0000-0000-000032020000}"/>
    <cellStyle name="Millares [0] 3 2 7" xfId="1237" xr:uid="{00000000-0005-0000-0000-000033020000}"/>
    <cellStyle name="Millares [0] 3 2 7 2" xfId="2914" xr:uid="{00000000-0005-0000-0000-000034020000}"/>
    <cellStyle name="Millares [0] 3 2 7 2 2" xfId="5325" xr:uid="{00000000-0005-0000-0000-000035020000}"/>
    <cellStyle name="Millares [0] 3 2 7 2 3" xfId="7736" xr:uid="{00000000-0005-0000-0000-000036020000}"/>
    <cellStyle name="Millares [0] 3 2 7 3" xfId="1657" xr:uid="{00000000-0005-0000-0000-000037020000}"/>
    <cellStyle name="Millares [0] 3 2 7 3 2" xfId="4066" xr:uid="{00000000-0005-0000-0000-000038020000}"/>
    <cellStyle name="Millares [0] 3 2 7 3 3" xfId="6476" xr:uid="{00000000-0005-0000-0000-000039020000}"/>
    <cellStyle name="Millares [0] 3 2 7 4" xfId="3644" xr:uid="{00000000-0005-0000-0000-00003A020000}"/>
    <cellStyle name="Millares [0] 3 2 7 5" xfId="6054" xr:uid="{00000000-0005-0000-0000-00003B020000}"/>
    <cellStyle name="Millares [0] 3 2 8" xfId="1284" xr:uid="{00000000-0005-0000-0000-00003C020000}"/>
    <cellStyle name="Millares [0] 3 2 8 2" xfId="2961" xr:uid="{00000000-0005-0000-0000-00003D020000}"/>
    <cellStyle name="Millares [0] 3 2 8 2 2" xfId="5372" xr:uid="{00000000-0005-0000-0000-00003E020000}"/>
    <cellStyle name="Millares [0] 3 2 8 2 3" xfId="7783" xr:uid="{00000000-0005-0000-0000-00003F020000}"/>
    <cellStyle name="Millares [0] 3 2 8 3" xfId="2030" xr:uid="{00000000-0005-0000-0000-000040020000}"/>
    <cellStyle name="Millares [0] 3 2 8 3 2" xfId="4440" xr:uid="{00000000-0005-0000-0000-000041020000}"/>
    <cellStyle name="Millares [0] 3 2 8 3 3" xfId="6850" xr:uid="{00000000-0005-0000-0000-000042020000}"/>
    <cellStyle name="Millares [0] 3 2 8 4" xfId="3691" xr:uid="{00000000-0005-0000-0000-000043020000}"/>
    <cellStyle name="Millares [0] 3 2 8 5" xfId="6101" xr:uid="{00000000-0005-0000-0000-000044020000}"/>
    <cellStyle name="Millares [0] 3 2 9" xfId="2279" xr:uid="{00000000-0005-0000-0000-000045020000}"/>
    <cellStyle name="Millares [0] 3 2 9 2" xfId="4689" xr:uid="{00000000-0005-0000-0000-000046020000}"/>
    <cellStyle name="Millares [0] 3 2 9 3" xfId="7100" xr:uid="{00000000-0005-0000-0000-000047020000}"/>
    <cellStyle name="Millares [0] 3 3" xfId="42" xr:uid="{00000000-0005-0000-0000-000048020000}"/>
    <cellStyle name="Millares [0] 3 3 10" xfId="3057" xr:uid="{00000000-0005-0000-0000-000049020000}"/>
    <cellStyle name="Millares [0] 3 3 11" xfId="5467" xr:uid="{00000000-0005-0000-0000-00004A020000}"/>
    <cellStyle name="Millares [0] 3 3 2" xfId="171" xr:uid="{00000000-0005-0000-0000-00004B020000}"/>
    <cellStyle name="Millares [0] 3 3 2 2" xfId="388" xr:uid="{00000000-0005-0000-0000-00004C020000}"/>
    <cellStyle name="Millares [0] 3 3 2 2 2" xfId="2658" xr:uid="{00000000-0005-0000-0000-00004D020000}"/>
    <cellStyle name="Millares [0] 3 3 2 2 2 2" xfId="5069" xr:uid="{00000000-0005-0000-0000-00004E020000}"/>
    <cellStyle name="Millares [0] 3 3 2 2 2 3" xfId="7480" xr:uid="{00000000-0005-0000-0000-00004F020000}"/>
    <cellStyle name="Millares [0] 3 3 2 2 3" xfId="1796" xr:uid="{00000000-0005-0000-0000-000050020000}"/>
    <cellStyle name="Millares [0] 3 3 2 2 3 2" xfId="4205" xr:uid="{00000000-0005-0000-0000-000051020000}"/>
    <cellStyle name="Millares [0] 3 3 2 2 3 3" xfId="6615" xr:uid="{00000000-0005-0000-0000-000052020000}"/>
    <cellStyle name="Millares [0] 3 3 2 2 4" xfId="982" xr:uid="{00000000-0005-0000-0000-000053020000}"/>
    <cellStyle name="Millares [0] 3 3 2 2 5" xfId="3388" xr:uid="{00000000-0005-0000-0000-000054020000}"/>
    <cellStyle name="Millares [0] 3 3 2 2 6" xfId="5798" xr:uid="{00000000-0005-0000-0000-000055020000}"/>
    <cellStyle name="Millares [0] 3 3 2 3" xfId="2097" xr:uid="{00000000-0005-0000-0000-000056020000}"/>
    <cellStyle name="Millares [0] 3 3 2 3 2" xfId="4507" xr:uid="{00000000-0005-0000-0000-000057020000}"/>
    <cellStyle name="Millares [0] 3 3 2 3 3" xfId="6917" xr:uid="{00000000-0005-0000-0000-000058020000}"/>
    <cellStyle name="Millares [0] 3 3 2 4" xfId="2448" xr:uid="{00000000-0005-0000-0000-000059020000}"/>
    <cellStyle name="Millares [0] 3 3 2 4 2" xfId="4859" xr:uid="{00000000-0005-0000-0000-00005A020000}"/>
    <cellStyle name="Millares [0] 3 3 2 4 3" xfId="7270" xr:uid="{00000000-0005-0000-0000-00005B020000}"/>
    <cellStyle name="Millares [0] 3 3 2 5" xfId="1444" xr:uid="{00000000-0005-0000-0000-00005C020000}"/>
    <cellStyle name="Millares [0] 3 3 2 5 2" xfId="3853" xr:uid="{00000000-0005-0000-0000-00005D020000}"/>
    <cellStyle name="Millares [0] 3 3 2 5 3" xfId="6263" xr:uid="{00000000-0005-0000-0000-00005E020000}"/>
    <cellStyle name="Millares [0] 3 3 2 6" xfId="772" xr:uid="{00000000-0005-0000-0000-00005F020000}"/>
    <cellStyle name="Millares [0] 3 3 2 7" xfId="3178" xr:uid="{00000000-0005-0000-0000-000060020000}"/>
    <cellStyle name="Millares [0] 3 3 2 8" xfId="5588" xr:uid="{00000000-0005-0000-0000-000061020000}"/>
    <cellStyle name="Millares [0] 3 3 3" xfId="225" xr:uid="{00000000-0005-0000-0000-000062020000}"/>
    <cellStyle name="Millares [0] 3 3 3 2" xfId="389" xr:uid="{00000000-0005-0000-0000-000063020000}"/>
    <cellStyle name="Millares [0] 3 3 3 2 2" xfId="2659" xr:uid="{00000000-0005-0000-0000-000064020000}"/>
    <cellStyle name="Millares [0] 3 3 3 2 2 2" xfId="5070" xr:uid="{00000000-0005-0000-0000-000065020000}"/>
    <cellStyle name="Millares [0] 3 3 3 2 2 3" xfId="7481" xr:uid="{00000000-0005-0000-0000-000066020000}"/>
    <cellStyle name="Millares [0] 3 3 3 2 3" xfId="1850" xr:uid="{00000000-0005-0000-0000-000067020000}"/>
    <cellStyle name="Millares [0] 3 3 3 2 3 2" xfId="4259" xr:uid="{00000000-0005-0000-0000-000068020000}"/>
    <cellStyle name="Millares [0] 3 3 3 2 3 3" xfId="6669" xr:uid="{00000000-0005-0000-0000-000069020000}"/>
    <cellStyle name="Millares [0] 3 3 3 2 4" xfId="983" xr:uid="{00000000-0005-0000-0000-00006A020000}"/>
    <cellStyle name="Millares [0] 3 3 3 2 5" xfId="3389" xr:uid="{00000000-0005-0000-0000-00006B020000}"/>
    <cellStyle name="Millares [0] 3 3 3 2 6" xfId="5799" xr:uid="{00000000-0005-0000-0000-00006C020000}"/>
    <cellStyle name="Millares [0] 3 3 3 3" xfId="2151" xr:uid="{00000000-0005-0000-0000-00006D020000}"/>
    <cellStyle name="Millares [0] 3 3 3 3 2" xfId="4561" xr:uid="{00000000-0005-0000-0000-00006E020000}"/>
    <cellStyle name="Millares [0] 3 3 3 3 3" xfId="6971" xr:uid="{00000000-0005-0000-0000-00006F020000}"/>
    <cellStyle name="Millares [0] 3 3 3 4" xfId="2502" xr:uid="{00000000-0005-0000-0000-000070020000}"/>
    <cellStyle name="Millares [0] 3 3 3 4 2" xfId="4913" xr:uid="{00000000-0005-0000-0000-000071020000}"/>
    <cellStyle name="Millares [0] 3 3 3 4 3" xfId="7324" xr:uid="{00000000-0005-0000-0000-000072020000}"/>
    <cellStyle name="Millares [0] 3 3 3 5" xfId="1498" xr:uid="{00000000-0005-0000-0000-000073020000}"/>
    <cellStyle name="Millares [0] 3 3 3 5 2" xfId="3907" xr:uid="{00000000-0005-0000-0000-000074020000}"/>
    <cellStyle name="Millares [0] 3 3 3 5 3" xfId="6317" xr:uid="{00000000-0005-0000-0000-000075020000}"/>
    <cellStyle name="Millares [0] 3 3 3 6" xfId="826" xr:uid="{00000000-0005-0000-0000-000076020000}"/>
    <cellStyle name="Millares [0] 3 3 3 7" xfId="3232" xr:uid="{00000000-0005-0000-0000-000077020000}"/>
    <cellStyle name="Millares [0] 3 3 3 8" xfId="5642" xr:uid="{00000000-0005-0000-0000-000078020000}"/>
    <cellStyle name="Millares [0] 3 3 4" xfId="121" xr:uid="{00000000-0005-0000-0000-000079020000}"/>
    <cellStyle name="Millares [0] 3 3 4 2" xfId="2395" xr:uid="{00000000-0005-0000-0000-00007A020000}"/>
    <cellStyle name="Millares [0] 3 3 4 2 2" xfId="4806" xr:uid="{00000000-0005-0000-0000-00007B020000}"/>
    <cellStyle name="Millares [0] 3 3 4 2 3" xfId="7217" xr:uid="{00000000-0005-0000-0000-00007C020000}"/>
    <cellStyle name="Millares [0] 3 3 4 3" xfId="1743" xr:uid="{00000000-0005-0000-0000-00007D020000}"/>
    <cellStyle name="Millares [0] 3 3 4 3 2" xfId="4152" xr:uid="{00000000-0005-0000-0000-00007E020000}"/>
    <cellStyle name="Millares [0] 3 3 4 3 3" xfId="6562" xr:uid="{00000000-0005-0000-0000-00007F020000}"/>
    <cellStyle name="Millares [0] 3 3 4 4" xfId="719" xr:uid="{00000000-0005-0000-0000-000080020000}"/>
    <cellStyle name="Millares [0] 3 3 4 5" xfId="3125" xr:uid="{00000000-0005-0000-0000-000081020000}"/>
    <cellStyle name="Millares [0] 3 3 4 6" xfId="5535" xr:uid="{00000000-0005-0000-0000-000082020000}"/>
    <cellStyle name="Millares [0] 3 3 5" xfId="387" xr:uid="{00000000-0005-0000-0000-000083020000}"/>
    <cellStyle name="Millares [0] 3 3 5 2" xfId="2657" xr:uid="{00000000-0005-0000-0000-000084020000}"/>
    <cellStyle name="Millares [0] 3 3 5 2 2" xfId="5068" xr:uid="{00000000-0005-0000-0000-000085020000}"/>
    <cellStyle name="Millares [0] 3 3 5 2 3" xfId="7479" xr:uid="{00000000-0005-0000-0000-000086020000}"/>
    <cellStyle name="Millares [0] 3 3 5 3" xfId="1675" xr:uid="{00000000-0005-0000-0000-000087020000}"/>
    <cellStyle name="Millares [0] 3 3 5 3 2" xfId="4084" xr:uid="{00000000-0005-0000-0000-000088020000}"/>
    <cellStyle name="Millares [0] 3 3 5 3 3" xfId="6494" xr:uid="{00000000-0005-0000-0000-000089020000}"/>
    <cellStyle name="Millares [0] 3 3 5 4" xfId="981" xr:uid="{00000000-0005-0000-0000-00008A020000}"/>
    <cellStyle name="Millares [0] 3 3 5 5" xfId="3387" xr:uid="{00000000-0005-0000-0000-00008B020000}"/>
    <cellStyle name="Millares [0] 3 3 5 6" xfId="5797" xr:uid="{00000000-0005-0000-0000-00008C020000}"/>
    <cellStyle name="Millares [0] 3 3 6" xfId="1302" xr:uid="{00000000-0005-0000-0000-00008D020000}"/>
    <cellStyle name="Millares [0] 3 3 6 2" xfId="2980" xr:uid="{00000000-0005-0000-0000-00008E020000}"/>
    <cellStyle name="Millares [0] 3 3 6 2 2" xfId="5391" xr:uid="{00000000-0005-0000-0000-00008F020000}"/>
    <cellStyle name="Millares [0] 3 3 6 2 3" xfId="7802" xr:uid="{00000000-0005-0000-0000-000090020000}"/>
    <cellStyle name="Millares [0] 3 3 6 3" xfId="2044" xr:uid="{00000000-0005-0000-0000-000091020000}"/>
    <cellStyle name="Millares [0] 3 3 6 3 2" xfId="4454" xr:uid="{00000000-0005-0000-0000-000092020000}"/>
    <cellStyle name="Millares [0] 3 3 6 3 3" xfId="6864" xr:uid="{00000000-0005-0000-0000-000093020000}"/>
    <cellStyle name="Millares [0] 3 3 6 4" xfId="3710" xr:uid="{00000000-0005-0000-0000-000094020000}"/>
    <cellStyle name="Millares [0] 3 3 6 5" xfId="6120" xr:uid="{00000000-0005-0000-0000-000095020000}"/>
    <cellStyle name="Millares [0] 3 3 7" xfId="2327" xr:uid="{00000000-0005-0000-0000-000096020000}"/>
    <cellStyle name="Millares [0] 3 3 7 2" xfId="4738" xr:uid="{00000000-0005-0000-0000-000097020000}"/>
    <cellStyle name="Millares [0] 3 3 7 3" xfId="7149" xr:uid="{00000000-0005-0000-0000-000098020000}"/>
    <cellStyle name="Millares [0] 3 3 8" xfId="1391" xr:uid="{00000000-0005-0000-0000-000099020000}"/>
    <cellStyle name="Millares [0] 3 3 8 2" xfId="3800" xr:uid="{00000000-0005-0000-0000-00009A020000}"/>
    <cellStyle name="Millares [0] 3 3 8 3" xfId="6210" xr:uid="{00000000-0005-0000-0000-00009B020000}"/>
    <cellStyle name="Millares [0] 3 3 9" xfId="651" xr:uid="{00000000-0005-0000-0000-00009C020000}"/>
    <cellStyle name="Millares [0] 3 4" xfId="101" xr:uid="{00000000-0005-0000-0000-00009D020000}"/>
    <cellStyle name="Millares [0] 3 4 2" xfId="390" xr:uid="{00000000-0005-0000-0000-00009E020000}"/>
    <cellStyle name="Millares [0] 3 4 2 2" xfId="2660" xr:uid="{00000000-0005-0000-0000-00009F020000}"/>
    <cellStyle name="Millares [0] 3 4 2 2 2" xfId="5071" xr:uid="{00000000-0005-0000-0000-0000A0020000}"/>
    <cellStyle name="Millares [0] 3 4 2 2 3" xfId="7482" xr:uid="{00000000-0005-0000-0000-0000A1020000}"/>
    <cellStyle name="Millares [0] 3 4 2 3" xfId="1722" xr:uid="{00000000-0005-0000-0000-0000A2020000}"/>
    <cellStyle name="Millares [0] 3 4 2 3 2" xfId="4131" xr:uid="{00000000-0005-0000-0000-0000A3020000}"/>
    <cellStyle name="Millares [0] 3 4 2 3 3" xfId="6541" xr:uid="{00000000-0005-0000-0000-0000A4020000}"/>
    <cellStyle name="Millares [0] 3 4 2 4" xfId="984" xr:uid="{00000000-0005-0000-0000-0000A5020000}"/>
    <cellStyle name="Millares [0] 3 4 2 5" xfId="3390" xr:uid="{00000000-0005-0000-0000-0000A6020000}"/>
    <cellStyle name="Millares [0] 3 4 2 6" xfId="5800" xr:uid="{00000000-0005-0000-0000-0000A7020000}"/>
    <cellStyle name="Millares [0] 3 4 3" xfId="2023" xr:uid="{00000000-0005-0000-0000-0000A8020000}"/>
    <cellStyle name="Millares [0] 3 4 3 2" xfId="4433" xr:uid="{00000000-0005-0000-0000-0000A9020000}"/>
    <cellStyle name="Millares [0] 3 4 3 3" xfId="6843" xr:uid="{00000000-0005-0000-0000-0000AA020000}"/>
    <cellStyle name="Millares [0] 3 4 4" xfId="2374" xr:uid="{00000000-0005-0000-0000-0000AB020000}"/>
    <cellStyle name="Millares [0] 3 4 4 2" xfId="4785" xr:uid="{00000000-0005-0000-0000-0000AC020000}"/>
    <cellStyle name="Millares [0] 3 4 4 3" xfId="7196" xr:uid="{00000000-0005-0000-0000-0000AD020000}"/>
    <cellStyle name="Millares [0] 3 4 5" xfId="1370" xr:uid="{00000000-0005-0000-0000-0000AE020000}"/>
    <cellStyle name="Millares [0] 3 4 5 2" xfId="3779" xr:uid="{00000000-0005-0000-0000-0000AF020000}"/>
    <cellStyle name="Millares [0] 3 4 5 3" xfId="6189" xr:uid="{00000000-0005-0000-0000-0000B0020000}"/>
    <cellStyle name="Millares [0] 3 4 6" xfId="698" xr:uid="{00000000-0005-0000-0000-0000B1020000}"/>
    <cellStyle name="Millares [0] 3 4 7" xfId="3104" xr:uid="{00000000-0005-0000-0000-0000B2020000}"/>
    <cellStyle name="Millares [0] 3 4 8" xfId="5514" xr:uid="{00000000-0005-0000-0000-0000B3020000}"/>
    <cellStyle name="Millares [0] 3 5" xfId="142" xr:uid="{00000000-0005-0000-0000-0000B4020000}"/>
    <cellStyle name="Millares [0] 3 5 2" xfId="391" xr:uid="{00000000-0005-0000-0000-0000B5020000}"/>
    <cellStyle name="Millares [0] 3 5 2 2" xfId="2661" xr:uid="{00000000-0005-0000-0000-0000B6020000}"/>
    <cellStyle name="Millares [0] 3 5 2 2 2" xfId="5072" xr:uid="{00000000-0005-0000-0000-0000B7020000}"/>
    <cellStyle name="Millares [0] 3 5 2 2 3" xfId="7483" xr:uid="{00000000-0005-0000-0000-0000B8020000}"/>
    <cellStyle name="Millares [0] 3 5 2 3" xfId="1766" xr:uid="{00000000-0005-0000-0000-0000B9020000}"/>
    <cellStyle name="Millares [0] 3 5 2 3 2" xfId="4175" xr:uid="{00000000-0005-0000-0000-0000BA020000}"/>
    <cellStyle name="Millares [0] 3 5 2 3 3" xfId="6585" xr:uid="{00000000-0005-0000-0000-0000BB020000}"/>
    <cellStyle name="Millares [0] 3 5 2 4" xfId="985" xr:uid="{00000000-0005-0000-0000-0000BC020000}"/>
    <cellStyle name="Millares [0] 3 5 2 5" xfId="3391" xr:uid="{00000000-0005-0000-0000-0000BD020000}"/>
    <cellStyle name="Millares [0] 3 5 2 6" xfId="5801" xr:uid="{00000000-0005-0000-0000-0000BE020000}"/>
    <cellStyle name="Millares [0] 3 5 3" xfId="2067" xr:uid="{00000000-0005-0000-0000-0000BF020000}"/>
    <cellStyle name="Millares [0] 3 5 3 2" xfId="4477" xr:uid="{00000000-0005-0000-0000-0000C0020000}"/>
    <cellStyle name="Millares [0] 3 5 3 3" xfId="6887" xr:uid="{00000000-0005-0000-0000-0000C1020000}"/>
    <cellStyle name="Millares [0] 3 5 4" xfId="2418" xr:uid="{00000000-0005-0000-0000-0000C2020000}"/>
    <cellStyle name="Millares [0] 3 5 4 2" xfId="4829" xr:uid="{00000000-0005-0000-0000-0000C3020000}"/>
    <cellStyle name="Millares [0] 3 5 4 3" xfId="7240" xr:uid="{00000000-0005-0000-0000-0000C4020000}"/>
    <cellStyle name="Millares [0] 3 5 5" xfId="1414" xr:uid="{00000000-0005-0000-0000-0000C5020000}"/>
    <cellStyle name="Millares [0] 3 5 5 2" xfId="3823" xr:uid="{00000000-0005-0000-0000-0000C6020000}"/>
    <cellStyle name="Millares [0] 3 5 5 3" xfId="6233" xr:uid="{00000000-0005-0000-0000-0000C7020000}"/>
    <cellStyle name="Millares [0] 3 5 6" xfId="742" xr:uid="{00000000-0005-0000-0000-0000C8020000}"/>
    <cellStyle name="Millares [0] 3 5 7" xfId="3148" xr:uid="{00000000-0005-0000-0000-0000C9020000}"/>
    <cellStyle name="Millares [0] 3 5 8" xfId="5558" xr:uid="{00000000-0005-0000-0000-0000CA020000}"/>
    <cellStyle name="Millares [0] 3 6" xfId="195" xr:uid="{00000000-0005-0000-0000-0000CB020000}"/>
    <cellStyle name="Millares [0] 3 6 2" xfId="392" xr:uid="{00000000-0005-0000-0000-0000CC020000}"/>
    <cellStyle name="Millares [0] 3 6 2 2" xfId="2662" xr:uid="{00000000-0005-0000-0000-0000CD020000}"/>
    <cellStyle name="Millares [0] 3 6 2 2 2" xfId="5073" xr:uid="{00000000-0005-0000-0000-0000CE020000}"/>
    <cellStyle name="Millares [0] 3 6 2 2 3" xfId="7484" xr:uid="{00000000-0005-0000-0000-0000CF020000}"/>
    <cellStyle name="Millares [0] 3 6 2 3" xfId="1820" xr:uid="{00000000-0005-0000-0000-0000D0020000}"/>
    <cellStyle name="Millares [0] 3 6 2 3 2" xfId="4229" xr:uid="{00000000-0005-0000-0000-0000D1020000}"/>
    <cellStyle name="Millares [0] 3 6 2 3 3" xfId="6639" xr:uid="{00000000-0005-0000-0000-0000D2020000}"/>
    <cellStyle name="Millares [0] 3 6 2 4" xfId="986" xr:uid="{00000000-0005-0000-0000-0000D3020000}"/>
    <cellStyle name="Millares [0] 3 6 2 5" xfId="3392" xr:uid="{00000000-0005-0000-0000-0000D4020000}"/>
    <cellStyle name="Millares [0] 3 6 2 6" xfId="5802" xr:uid="{00000000-0005-0000-0000-0000D5020000}"/>
    <cellStyle name="Millares [0] 3 6 3" xfId="2121" xr:uid="{00000000-0005-0000-0000-0000D6020000}"/>
    <cellStyle name="Millares [0] 3 6 3 2" xfId="4531" xr:uid="{00000000-0005-0000-0000-0000D7020000}"/>
    <cellStyle name="Millares [0] 3 6 3 3" xfId="6941" xr:uid="{00000000-0005-0000-0000-0000D8020000}"/>
    <cellStyle name="Millares [0] 3 6 4" xfId="2472" xr:uid="{00000000-0005-0000-0000-0000D9020000}"/>
    <cellStyle name="Millares [0] 3 6 4 2" xfId="4883" xr:uid="{00000000-0005-0000-0000-0000DA020000}"/>
    <cellStyle name="Millares [0] 3 6 4 3" xfId="7294" xr:uid="{00000000-0005-0000-0000-0000DB020000}"/>
    <cellStyle name="Millares [0] 3 6 5" xfId="1468" xr:uid="{00000000-0005-0000-0000-0000DC020000}"/>
    <cellStyle name="Millares [0] 3 6 5 2" xfId="3877" xr:uid="{00000000-0005-0000-0000-0000DD020000}"/>
    <cellStyle name="Millares [0] 3 6 5 3" xfId="6287" xr:uid="{00000000-0005-0000-0000-0000DE020000}"/>
    <cellStyle name="Millares [0] 3 6 6" xfId="796" xr:uid="{00000000-0005-0000-0000-0000DF020000}"/>
    <cellStyle name="Millares [0] 3 6 7" xfId="3202" xr:uid="{00000000-0005-0000-0000-0000E0020000}"/>
    <cellStyle name="Millares [0] 3 6 8" xfId="5612" xr:uid="{00000000-0005-0000-0000-0000E1020000}"/>
    <cellStyle name="Millares [0] 3 7" xfId="251" xr:uid="{00000000-0005-0000-0000-0000E2020000}"/>
    <cellStyle name="Millares [0] 3 7 2" xfId="393" xr:uid="{00000000-0005-0000-0000-0000E3020000}"/>
    <cellStyle name="Millares [0] 3 7 2 2" xfId="2663" xr:uid="{00000000-0005-0000-0000-0000E4020000}"/>
    <cellStyle name="Millares [0] 3 7 2 2 2" xfId="5074" xr:uid="{00000000-0005-0000-0000-0000E5020000}"/>
    <cellStyle name="Millares [0] 3 7 2 2 3" xfId="7485" xr:uid="{00000000-0005-0000-0000-0000E6020000}"/>
    <cellStyle name="Millares [0] 3 7 2 3" xfId="1876" xr:uid="{00000000-0005-0000-0000-0000E7020000}"/>
    <cellStyle name="Millares [0] 3 7 2 3 2" xfId="4285" xr:uid="{00000000-0005-0000-0000-0000E8020000}"/>
    <cellStyle name="Millares [0] 3 7 2 3 3" xfId="6695" xr:uid="{00000000-0005-0000-0000-0000E9020000}"/>
    <cellStyle name="Millares [0] 3 7 2 4" xfId="987" xr:uid="{00000000-0005-0000-0000-0000EA020000}"/>
    <cellStyle name="Millares [0] 3 7 2 5" xfId="3393" xr:uid="{00000000-0005-0000-0000-0000EB020000}"/>
    <cellStyle name="Millares [0] 3 7 2 6" xfId="5803" xr:uid="{00000000-0005-0000-0000-0000EC020000}"/>
    <cellStyle name="Millares [0] 3 7 3" xfId="2177" xr:uid="{00000000-0005-0000-0000-0000ED020000}"/>
    <cellStyle name="Millares [0] 3 7 3 2" xfId="4587" xr:uid="{00000000-0005-0000-0000-0000EE020000}"/>
    <cellStyle name="Millares [0] 3 7 3 3" xfId="6997" xr:uid="{00000000-0005-0000-0000-0000EF020000}"/>
    <cellStyle name="Millares [0] 3 7 4" xfId="2528" xr:uid="{00000000-0005-0000-0000-0000F0020000}"/>
    <cellStyle name="Millares [0] 3 7 4 2" xfId="4939" xr:uid="{00000000-0005-0000-0000-0000F1020000}"/>
    <cellStyle name="Millares [0] 3 7 4 3" xfId="7350" xr:uid="{00000000-0005-0000-0000-0000F2020000}"/>
    <cellStyle name="Millares [0] 3 7 5" xfId="1524" xr:uid="{00000000-0005-0000-0000-0000F3020000}"/>
    <cellStyle name="Millares [0] 3 7 5 2" xfId="3933" xr:uid="{00000000-0005-0000-0000-0000F4020000}"/>
    <cellStyle name="Millares [0] 3 7 5 3" xfId="6343" xr:uid="{00000000-0005-0000-0000-0000F5020000}"/>
    <cellStyle name="Millares [0] 3 7 6" xfId="852" xr:uid="{00000000-0005-0000-0000-0000F6020000}"/>
    <cellStyle name="Millares [0] 3 7 7" xfId="3258" xr:uid="{00000000-0005-0000-0000-0000F7020000}"/>
    <cellStyle name="Millares [0] 3 7 8" xfId="5668" xr:uid="{00000000-0005-0000-0000-0000F8020000}"/>
    <cellStyle name="Millares [0] 3 8" xfId="79" xr:uid="{00000000-0005-0000-0000-0000F9020000}"/>
    <cellStyle name="Millares [0] 3 8 2" xfId="394" xr:uid="{00000000-0005-0000-0000-0000FA020000}"/>
    <cellStyle name="Millares [0] 3 8 2 2" xfId="2664" xr:uid="{00000000-0005-0000-0000-0000FB020000}"/>
    <cellStyle name="Millares [0] 3 8 2 2 2" xfId="5075" xr:uid="{00000000-0005-0000-0000-0000FC020000}"/>
    <cellStyle name="Millares [0] 3 8 2 2 3" xfId="7486" xr:uid="{00000000-0005-0000-0000-0000FD020000}"/>
    <cellStyle name="Millares [0] 3 8 2 3" xfId="1699" xr:uid="{00000000-0005-0000-0000-0000FE020000}"/>
    <cellStyle name="Millares [0] 3 8 2 3 2" xfId="4108" xr:uid="{00000000-0005-0000-0000-0000FF020000}"/>
    <cellStyle name="Millares [0] 3 8 2 3 3" xfId="6518" xr:uid="{00000000-0005-0000-0000-000000030000}"/>
    <cellStyle name="Millares [0] 3 8 2 4" xfId="988" xr:uid="{00000000-0005-0000-0000-000001030000}"/>
    <cellStyle name="Millares [0] 3 8 2 5" xfId="3394" xr:uid="{00000000-0005-0000-0000-000002030000}"/>
    <cellStyle name="Millares [0] 3 8 2 6" xfId="5804" xr:uid="{00000000-0005-0000-0000-000003030000}"/>
    <cellStyle name="Millares [0] 3 8 3" xfId="2208" xr:uid="{00000000-0005-0000-0000-000004030000}"/>
    <cellStyle name="Millares [0] 3 8 3 2" xfId="4618" xr:uid="{00000000-0005-0000-0000-000005030000}"/>
    <cellStyle name="Millares [0] 3 8 3 3" xfId="7028" xr:uid="{00000000-0005-0000-0000-000006030000}"/>
    <cellStyle name="Millares [0] 3 8 4" xfId="2351" xr:uid="{00000000-0005-0000-0000-000007030000}"/>
    <cellStyle name="Millares [0] 3 8 4 2" xfId="4762" xr:uid="{00000000-0005-0000-0000-000008030000}"/>
    <cellStyle name="Millares [0] 3 8 4 3" xfId="7173" xr:uid="{00000000-0005-0000-0000-000009030000}"/>
    <cellStyle name="Millares [0] 3 8 5" xfId="1555" xr:uid="{00000000-0005-0000-0000-00000A030000}"/>
    <cellStyle name="Millares [0] 3 8 5 2" xfId="3964" xr:uid="{00000000-0005-0000-0000-00000B030000}"/>
    <cellStyle name="Millares [0] 3 8 5 3" xfId="6374" xr:uid="{00000000-0005-0000-0000-00000C030000}"/>
    <cellStyle name="Millares [0] 3 8 6" xfId="675" xr:uid="{00000000-0005-0000-0000-00000D030000}"/>
    <cellStyle name="Millares [0] 3 8 7" xfId="3081" xr:uid="{00000000-0005-0000-0000-00000E030000}"/>
    <cellStyle name="Millares [0] 3 8 8" xfId="5491" xr:uid="{00000000-0005-0000-0000-00000F030000}"/>
    <cellStyle name="Millares [0] 3 9" xfId="276" xr:uid="{00000000-0005-0000-0000-000010030000}"/>
    <cellStyle name="Millares [0] 3 9 2" xfId="395" xr:uid="{00000000-0005-0000-0000-000011030000}"/>
    <cellStyle name="Millares [0] 3 9 2 2" xfId="2665" xr:uid="{00000000-0005-0000-0000-000012030000}"/>
    <cellStyle name="Millares [0] 3 9 2 2 2" xfId="5076" xr:uid="{00000000-0005-0000-0000-000013030000}"/>
    <cellStyle name="Millares [0] 3 9 2 2 3" xfId="7487" xr:uid="{00000000-0005-0000-0000-000014030000}"/>
    <cellStyle name="Millares [0] 3 9 2 3" xfId="1899" xr:uid="{00000000-0005-0000-0000-000015030000}"/>
    <cellStyle name="Millares [0] 3 9 2 3 2" xfId="4308" xr:uid="{00000000-0005-0000-0000-000016030000}"/>
    <cellStyle name="Millares [0] 3 9 2 3 3" xfId="6718" xr:uid="{00000000-0005-0000-0000-000017030000}"/>
    <cellStyle name="Millares [0] 3 9 2 4" xfId="989" xr:uid="{00000000-0005-0000-0000-000018030000}"/>
    <cellStyle name="Millares [0] 3 9 2 5" xfId="3395" xr:uid="{00000000-0005-0000-0000-000019030000}"/>
    <cellStyle name="Millares [0] 3 9 2 6" xfId="5805" xr:uid="{00000000-0005-0000-0000-00001A030000}"/>
    <cellStyle name="Millares [0] 3 9 3" xfId="2551" xr:uid="{00000000-0005-0000-0000-00001B030000}"/>
    <cellStyle name="Millares [0] 3 9 3 2" xfId="4962" xr:uid="{00000000-0005-0000-0000-00001C030000}"/>
    <cellStyle name="Millares [0] 3 9 3 3" xfId="7373" xr:uid="{00000000-0005-0000-0000-00001D030000}"/>
    <cellStyle name="Millares [0] 3 9 4" xfId="1598" xr:uid="{00000000-0005-0000-0000-00001E030000}"/>
    <cellStyle name="Millares [0] 3 9 4 2" xfId="4007" xr:uid="{00000000-0005-0000-0000-00001F030000}"/>
    <cellStyle name="Millares [0] 3 9 4 3" xfId="6417" xr:uid="{00000000-0005-0000-0000-000020030000}"/>
    <cellStyle name="Millares [0] 3 9 5" xfId="875" xr:uid="{00000000-0005-0000-0000-000021030000}"/>
    <cellStyle name="Millares [0] 3 9 6" xfId="3281" xr:uid="{00000000-0005-0000-0000-000022030000}"/>
    <cellStyle name="Millares [0] 3 9 7" xfId="5691" xr:uid="{00000000-0005-0000-0000-000023030000}"/>
    <cellStyle name="Millares [0] 4" xfId="15" xr:uid="{00000000-0005-0000-0000-000024030000}"/>
    <cellStyle name="Millares [0] 4 10" xfId="332" xr:uid="{00000000-0005-0000-0000-000025030000}"/>
    <cellStyle name="Millares [0] 4 10 2" xfId="2602" xr:uid="{00000000-0005-0000-0000-000026030000}"/>
    <cellStyle name="Millares [0] 4 10 2 2" xfId="5013" xr:uid="{00000000-0005-0000-0000-000027030000}"/>
    <cellStyle name="Millares [0] 4 10 2 3" xfId="7424" xr:uid="{00000000-0005-0000-0000-000028030000}"/>
    <cellStyle name="Millares [0] 4 10 3" xfId="1950" xr:uid="{00000000-0005-0000-0000-000029030000}"/>
    <cellStyle name="Millares [0] 4 10 3 2" xfId="4359" xr:uid="{00000000-0005-0000-0000-00002A030000}"/>
    <cellStyle name="Millares [0] 4 10 3 3" xfId="6769" xr:uid="{00000000-0005-0000-0000-00002B030000}"/>
    <cellStyle name="Millares [0] 4 10 4" xfId="926" xr:uid="{00000000-0005-0000-0000-00002C030000}"/>
    <cellStyle name="Millares [0] 4 10 5" xfId="3332" xr:uid="{00000000-0005-0000-0000-00002D030000}"/>
    <cellStyle name="Millares [0] 4 10 6" xfId="5742" xr:uid="{00000000-0005-0000-0000-00002E030000}"/>
    <cellStyle name="Millares [0] 4 11" xfId="1213" xr:uid="{00000000-0005-0000-0000-00002F030000}"/>
    <cellStyle name="Millares [0] 4 11 2" xfId="2890" xr:uid="{00000000-0005-0000-0000-000030030000}"/>
    <cellStyle name="Millares [0] 4 11 2 2" xfId="5301" xr:uid="{00000000-0005-0000-0000-000031030000}"/>
    <cellStyle name="Millares [0] 4 11 2 3" xfId="7712" xr:uid="{00000000-0005-0000-0000-000032030000}"/>
    <cellStyle name="Millares [0] 4 11 3" xfId="1648" xr:uid="{00000000-0005-0000-0000-000033030000}"/>
    <cellStyle name="Millares [0] 4 11 3 2" xfId="4057" xr:uid="{00000000-0005-0000-0000-000034030000}"/>
    <cellStyle name="Millares [0] 4 11 3 3" xfId="6467" xr:uid="{00000000-0005-0000-0000-000035030000}"/>
    <cellStyle name="Millares [0] 4 11 4" xfId="3620" xr:uid="{00000000-0005-0000-0000-000036030000}"/>
    <cellStyle name="Millares [0] 4 11 5" xfId="6030" xr:uid="{00000000-0005-0000-0000-000037030000}"/>
    <cellStyle name="Millares [0] 4 12" xfId="1260" xr:uid="{00000000-0005-0000-0000-000038030000}"/>
    <cellStyle name="Millares [0] 4 12 2" xfId="2937" xr:uid="{00000000-0005-0000-0000-000039030000}"/>
    <cellStyle name="Millares [0] 4 12 2 2" xfId="5348" xr:uid="{00000000-0005-0000-0000-00003A030000}"/>
    <cellStyle name="Millares [0] 4 12 2 3" xfId="7759" xr:uid="{00000000-0005-0000-0000-00003B030000}"/>
    <cellStyle name="Millares [0] 4 12 3" xfId="2003" xr:uid="{00000000-0005-0000-0000-00003C030000}"/>
    <cellStyle name="Millares [0] 4 12 3 2" xfId="4413" xr:uid="{00000000-0005-0000-0000-00003D030000}"/>
    <cellStyle name="Millares [0] 4 12 3 3" xfId="6823" xr:uid="{00000000-0005-0000-0000-00003E030000}"/>
    <cellStyle name="Millares [0] 4 12 4" xfId="3667" xr:uid="{00000000-0005-0000-0000-00003F030000}"/>
    <cellStyle name="Millares [0] 4 12 5" xfId="6077" xr:uid="{00000000-0005-0000-0000-000040030000}"/>
    <cellStyle name="Millares [0] 4 13" xfId="2255" xr:uid="{00000000-0005-0000-0000-000041030000}"/>
    <cellStyle name="Millares [0] 4 13 2" xfId="4666" xr:uid="{00000000-0005-0000-0000-000042030000}"/>
    <cellStyle name="Millares [0] 4 13 3" xfId="7076" xr:uid="{00000000-0005-0000-0000-000043030000}"/>
    <cellStyle name="Millares [0] 4 14" xfId="2300" xr:uid="{00000000-0005-0000-0000-000044030000}"/>
    <cellStyle name="Millares [0] 4 14 2" xfId="4711" xr:uid="{00000000-0005-0000-0000-000045030000}"/>
    <cellStyle name="Millares [0] 4 14 3" xfId="7122" xr:uid="{00000000-0005-0000-0000-000046030000}"/>
    <cellStyle name="Millares [0] 4 15" xfId="1350" xr:uid="{00000000-0005-0000-0000-000047030000}"/>
    <cellStyle name="Millares [0] 4 15 2" xfId="3759" xr:uid="{00000000-0005-0000-0000-000048030000}"/>
    <cellStyle name="Millares [0] 4 15 3" xfId="6169" xr:uid="{00000000-0005-0000-0000-000049030000}"/>
    <cellStyle name="Millares [0] 4 16" xfId="625" xr:uid="{00000000-0005-0000-0000-00004A030000}"/>
    <cellStyle name="Millares [0] 4 17" xfId="3030" xr:uid="{00000000-0005-0000-0000-00004B030000}"/>
    <cellStyle name="Millares [0] 4 18" xfId="5441" xr:uid="{00000000-0005-0000-0000-00004C030000}"/>
    <cellStyle name="Millares [0] 4 2" xfId="27" xr:uid="{00000000-0005-0000-0000-00004D030000}"/>
    <cellStyle name="Millares [0] 4 2 10" xfId="2312" xr:uid="{00000000-0005-0000-0000-00004E030000}"/>
    <cellStyle name="Millares [0] 4 2 10 2" xfId="4723" xr:uid="{00000000-0005-0000-0000-00004F030000}"/>
    <cellStyle name="Millares [0] 4 2 10 3" xfId="7134" xr:uid="{00000000-0005-0000-0000-000050030000}"/>
    <cellStyle name="Millares [0] 4 2 11" xfId="1379" xr:uid="{00000000-0005-0000-0000-000051030000}"/>
    <cellStyle name="Millares [0] 4 2 11 2" xfId="3788" xr:uid="{00000000-0005-0000-0000-000052030000}"/>
    <cellStyle name="Millares [0] 4 2 11 3" xfId="6198" xr:uid="{00000000-0005-0000-0000-000053030000}"/>
    <cellStyle name="Millares [0] 4 2 12" xfId="636" xr:uid="{00000000-0005-0000-0000-000054030000}"/>
    <cellStyle name="Millares [0] 4 2 13" xfId="3042" xr:uid="{00000000-0005-0000-0000-000055030000}"/>
    <cellStyle name="Millares [0] 4 2 14" xfId="5452" xr:uid="{00000000-0005-0000-0000-000056030000}"/>
    <cellStyle name="Millares [0] 4 2 2" xfId="156" xr:uid="{00000000-0005-0000-0000-000057030000}"/>
    <cellStyle name="Millares [0] 4 2 2 2" xfId="396" xr:uid="{00000000-0005-0000-0000-000058030000}"/>
    <cellStyle name="Millares [0] 4 2 2 2 2" xfId="2666" xr:uid="{00000000-0005-0000-0000-000059030000}"/>
    <cellStyle name="Millares [0] 4 2 2 2 2 2" xfId="5077" xr:uid="{00000000-0005-0000-0000-00005A030000}"/>
    <cellStyle name="Millares [0] 4 2 2 2 2 3" xfId="7488" xr:uid="{00000000-0005-0000-0000-00005B030000}"/>
    <cellStyle name="Millares [0] 4 2 2 2 3" xfId="1781" xr:uid="{00000000-0005-0000-0000-00005C030000}"/>
    <cellStyle name="Millares [0] 4 2 2 2 3 2" xfId="4190" xr:uid="{00000000-0005-0000-0000-00005D030000}"/>
    <cellStyle name="Millares [0] 4 2 2 2 3 3" xfId="6600" xr:uid="{00000000-0005-0000-0000-00005E030000}"/>
    <cellStyle name="Millares [0] 4 2 2 2 4" xfId="990" xr:uid="{00000000-0005-0000-0000-00005F030000}"/>
    <cellStyle name="Millares [0] 4 2 2 2 5" xfId="3396" xr:uid="{00000000-0005-0000-0000-000060030000}"/>
    <cellStyle name="Millares [0] 4 2 2 2 6" xfId="5806" xr:uid="{00000000-0005-0000-0000-000061030000}"/>
    <cellStyle name="Millares [0] 4 2 2 3" xfId="1332" xr:uid="{00000000-0005-0000-0000-000062030000}"/>
    <cellStyle name="Millares [0] 4 2 2 3 2" xfId="3010" xr:uid="{00000000-0005-0000-0000-000063030000}"/>
    <cellStyle name="Millares [0] 4 2 2 3 2 2" xfId="5421" xr:uid="{00000000-0005-0000-0000-000064030000}"/>
    <cellStyle name="Millares [0] 4 2 2 3 2 3" xfId="7832" xr:uid="{00000000-0005-0000-0000-000065030000}"/>
    <cellStyle name="Millares [0] 4 2 2 3 3" xfId="2082" xr:uid="{00000000-0005-0000-0000-000066030000}"/>
    <cellStyle name="Millares [0] 4 2 2 3 3 2" xfId="4492" xr:uid="{00000000-0005-0000-0000-000067030000}"/>
    <cellStyle name="Millares [0] 4 2 2 3 3 3" xfId="6902" xr:uid="{00000000-0005-0000-0000-000068030000}"/>
    <cellStyle name="Millares [0] 4 2 2 3 4" xfId="3740" xr:uid="{00000000-0005-0000-0000-000069030000}"/>
    <cellStyle name="Millares [0] 4 2 2 3 5" xfId="6150" xr:uid="{00000000-0005-0000-0000-00006A030000}"/>
    <cellStyle name="Millares [0] 4 2 2 4" xfId="2433" xr:uid="{00000000-0005-0000-0000-00006B030000}"/>
    <cellStyle name="Millares [0] 4 2 2 4 2" xfId="4844" xr:uid="{00000000-0005-0000-0000-00006C030000}"/>
    <cellStyle name="Millares [0] 4 2 2 4 3" xfId="7255" xr:uid="{00000000-0005-0000-0000-00006D030000}"/>
    <cellStyle name="Millares [0] 4 2 2 5" xfId="1429" xr:uid="{00000000-0005-0000-0000-00006E030000}"/>
    <cellStyle name="Millares [0] 4 2 2 5 2" xfId="3838" xr:uid="{00000000-0005-0000-0000-00006F030000}"/>
    <cellStyle name="Millares [0] 4 2 2 5 3" xfId="6248" xr:uid="{00000000-0005-0000-0000-000070030000}"/>
    <cellStyle name="Millares [0] 4 2 2 6" xfId="757" xr:uid="{00000000-0005-0000-0000-000071030000}"/>
    <cellStyle name="Millares [0] 4 2 2 7" xfId="3163" xr:uid="{00000000-0005-0000-0000-000072030000}"/>
    <cellStyle name="Millares [0] 4 2 2 8" xfId="5573" xr:uid="{00000000-0005-0000-0000-000073030000}"/>
    <cellStyle name="Millares [0] 4 2 3" xfId="210" xr:uid="{00000000-0005-0000-0000-000074030000}"/>
    <cellStyle name="Millares [0] 4 2 3 2" xfId="397" xr:uid="{00000000-0005-0000-0000-000075030000}"/>
    <cellStyle name="Millares [0] 4 2 3 2 2" xfId="2667" xr:uid="{00000000-0005-0000-0000-000076030000}"/>
    <cellStyle name="Millares [0] 4 2 3 2 2 2" xfId="5078" xr:uid="{00000000-0005-0000-0000-000077030000}"/>
    <cellStyle name="Millares [0] 4 2 3 2 2 3" xfId="7489" xr:uid="{00000000-0005-0000-0000-000078030000}"/>
    <cellStyle name="Millares [0] 4 2 3 2 3" xfId="1835" xr:uid="{00000000-0005-0000-0000-000079030000}"/>
    <cellStyle name="Millares [0] 4 2 3 2 3 2" xfId="4244" xr:uid="{00000000-0005-0000-0000-00007A030000}"/>
    <cellStyle name="Millares [0] 4 2 3 2 3 3" xfId="6654" xr:uid="{00000000-0005-0000-0000-00007B030000}"/>
    <cellStyle name="Millares [0] 4 2 3 2 4" xfId="991" xr:uid="{00000000-0005-0000-0000-00007C030000}"/>
    <cellStyle name="Millares [0] 4 2 3 2 5" xfId="3397" xr:uid="{00000000-0005-0000-0000-00007D030000}"/>
    <cellStyle name="Millares [0] 4 2 3 2 6" xfId="5807" xr:uid="{00000000-0005-0000-0000-00007E030000}"/>
    <cellStyle name="Millares [0] 4 2 3 3" xfId="2136" xr:uid="{00000000-0005-0000-0000-00007F030000}"/>
    <cellStyle name="Millares [0] 4 2 3 3 2" xfId="4546" xr:uid="{00000000-0005-0000-0000-000080030000}"/>
    <cellStyle name="Millares [0] 4 2 3 3 3" xfId="6956" xr:uid="{00000000-0005-0000-0000-000081030000}"/>
    <cellStyle name="Millares [0] 4 2 3 4" xfId="2487" xr:uid="{00000000-0005-0000-0000-000082030000}"/>
    <cellStyle name="Millares [0] 4 2 3 4 2" xfId="4898" xr:uid="{00000000-0005-0000-0000-000083030000}"/>
    <cellStyle name="Millares [0] 4 2 3 4 3" xfId="7309" xr:uid="{00000000-0005-0000-0000-000084030000}"/>
    <cellStyle name="Millares [0] 4 2 3 5" xfId="1483" xr:uid="{00000000-0005-0000-0000-000085030000}"/>
    <cellStyle name="Millares [0] 4 2 3 5 2" xfId="3892" xr:uid="{00000000-0005-0000-0000-000086030000}"/>
    <cellStyle name="Millares [0] 4 2 3 5 3" xfId="6302" xr:uid="{00000000-0005-0000-0000-000087030000}"/>
    <cellStyle name="Millares [0] 4 2 3 6" xfId="811" xr:uid="{00000000-0005-0000-0000-000088030000}"/>
    <cellStyle name="Millares [0] 4 2 3 7" xfId="3217" xr:uid="{00000000-0005-0000-0000-000089030000}"/>
    <cellStyle name="Millares [0] 4 2 3 8" xfId="5627" xr:uid="{00000000-0005-0000-0000-00008A030000}"/>
    <cellStyle name="Millares [0] 4 2 4" xfId="109" xr:uid="{00000000-0005-0000-0000-00008B030000}"/>
    <cellStyle name="Millares [0] 4 2 4 2" xfId="398" xr:uid="{00000000-0005-0000-0000-00008C030000}"/>
    <cellStyle name="Millares [0] 4 2 4 2 2" xfId="2668" xr:uid="{00000000-0005-0000-0000-00008D030000}"/>
    <cellStyle name="Millares [0] 4 2 4 2 2 2" xfId="5079" xr:uid="{00000000-0005-0000-0000-00008E030000}"/>
    <cellStyle name="Millares [0] 4 2 4 2 2 3" xfId="7490" xr:uid="{00000000-0005-0000-0000-00008F030000}"/>
    <cellStyle name="Millares [0] 4 2 4 2 3" xfId="1731" xr:uid="{00000000-0005-0000-0000-000090030000}"/>
    <cellStyle name="Millares [0] 4 2 4 2 3 2" xfId="4140" xr:uid="{00000000-0005-0000-0000-000091030000}"/>
    <cellStyle name="Millares [0] 4 2 4 2 3 3" xfId="6550" xr:uid="{00000000-0005-0000-0000-000092030000}"/>
    <cellStyle name="Millares [0] 4 2 4 2 4" xfId="992" xr:uid="{00000000-0005-0000-0000-000093030000}"/>
    <cellStyle name="Millares [0] 4 2 4 2 5" xfId="3398" xr:uid="{00000000-0005-0000-0000-000094030000}"/>
    <cellStyle name="Millares [0] 4 2 4 2 6" xfId="5808" xr:uid="{00000000-0005-0000-0000-000095030000}"/>
    <cellStyle name="Millares [0] 4 2 4 3" xfId="2236" xr:uid="{00000000-0005-0000-0000-000096030000}"/>
    <cellStyle name="Millares [0] 4 2 4 3 2" xfId="4646" xr:uid="{00000000-0005-0000-0000-000097030000}"/>
    <cellStyle name="Millares [0] 4 2 4 3 3" xfId="7056" xr:uid="{00000000-0005-0000-0000-000098030000}"/>
    <cellStyle name="Millares [0] 4 2 4 4" xfId="2383" xr:uid="{00000000-0005-0000-0000-000099030000}"/>
    <cellStyle name="Millares [0] 4 2 4 4 2" xfId="4794" xr:uid="{00000000-0005-0000-0000-00009A030000}"/>
    <cellStyle name="Millares [0] 4 2 4 4 3" xfId="7205" xr:uid="{00000000-0005-0000-0000-00009B030000}"/>
    <cellStyle name="Millares [0] 4 2 4 5" xfId="1583" xr:uid="{00000000-0005-0000-0000-00009C030000}"/>
    <cellStyle name="Millares [0] 4 2 4 5 2" xfId="3992" xr:uid="{00000000-0005-0000-0000-00009D030000}"/>
    <cellStyle name="Millares [0] 4 2 4 5 3" xfId="6402" xr:uid="{00000000-0005-0000-0000-00009E030000}"/>
    <cellStyle name="Millares [0] 4 2 4 6" xfId="707" xr:uid="{00000000-0005-0000-0000-00009F030000}"/>
    <cellStyle name="Millares [0] 4 2 4 7" xfId="3113" xr:uid="{00000000-0005-0000-0000-0000A0030000}"/>
    <cellStyle name="Millares [0] 4 2 4 8" xfId="5523" xr:uid="{00000000-0005-0000-0000-0000A1030000}"/>
    <cellStyle name="Millares [0] 4 2 5" xfId="306" xr:uid="{00000000-0005-0000-0000-0000A2030000}"/>
    <cellStyle name="Millares [0] 4 2 5 2" xfId="399" xr:uid="{00000000-0005-0000-0000-0000A3030000}"/>
    <cellStyle name="Millares [0] 4 2 5 2 2" xfId="2669" xr:uid="{00000000-0005-0000-0000-0000A4030000}"/>
    <cellStyle name="Millares [0] 4 2 5 2 2 2" xfId="5080" xr:uid="{00000000-0005-0000-0000-0000A5030000}"/>
    <cellStyle name="Millares [0] 4 2 5 2 2 3" xfId="7491" xr:uid="{00000000-0005-0000-0000-0000A6030000}"/>
    <cellStyle name="Millares [0] 4 2 5 2 3" xfId="1929" xr:uid="{00000000-0005-0000-0000-0000A7030000}"/>
    <cellStyle name="Millares [0] 4 2 5 2 3 2" xfId="4338" xr:uid="{00000000-0005-0000-0000-0000A8030000}"/>
    <cellStyle name="Millares [0] 4 2 5 2 3 3" xfId="6748" xr:uid="{00000000-0005-0000-0000-0000A9030000}"/>
    <cellStyle name="Millares [0] 4 2 5 2 4" xfId="993" xr:uid="{00000000-0005-0000-0000-0000AA030000}"/>
    <cellStyle name="Millares [0] 4 2 5 2 5" xfId="3399" xr:uid="{00000000-0005-0000-0000-0000AB030000}"/>
    <cellStyle name="Millares [0] 4 2 5 2 6" xfId="5809" xr:uid="{00000000-0005-0000-0000-0000AC030000}"/>
    <cellStyle name="Millares [0] 4 2 5 3" xfId="2581" xr:uid="{00000000-0005-0000-0000-0000AD030000}"/>
    <cellStyle name="Millares [0] 4 2 5 3 2" xfId="4992" xr:uid="{00000000-0005-0000-0000-0000AE030000}"/>
    <cellStyle name="Millares [0] 4 2 5 3 3" xfId="7403" xr:uid="{00000000-0005-0000-0000-0000AF030000}"/>
    <cellStyle name="Millares [0] 4 2 5 4" xfId="1628" xr:uid="{00000000-0005-0000-0000-0000B0030000}"/>
    <cellStyle name="Millares [0] 4 2 5 4 2" xfId="4037" xr:uid="{00000000-0005-0000-0000-0000B1030000}"/>
    <cellStyle name="Millares [0] 4 2 5 4 3" xfId="6447" xr:uid="{00000000-0005-0000-0000-0000B2030000}"/>
    <cellStyle name="Millares [0] 4 2 5 5" xfId="905" xr:uid="{00000000-0005-0000-0000-0000B3030000}"/>
    <cellStyle name="Millares [0] 4 2 5 6" xfId="3311" xr:uid="{00000000-0005-0000-0000-0000B4030000}"/>
    <cellStyle name="Millares [0] 4 2 5 7" xfId="5721" xr:uid="{00000000-0005-0000-0000-0000B5030000}"/>
    <cellStyle name="Millares [0] 4 2 6" xfId="359" xr:uid="{00000000-0005-0000-0000-0000B6030000}"/>
    <cellStyle name="Millares [0] 4 2 6 2" xfId="2629" xr:uid="{00000000-0005-0000-0000-0000B7030000}"/>
    <cellStyle name="Millares [0] 4 2 6 2 2" xfId="5040" xr:uid="{00000000-0005-0000-0000-0000B8030000}"/>
    <cellStyle name="Millares [0] 4 2 6 2 3" xfId="7451" xr:uid="{00000000-0005-0000-0000-0000B9030000}"/>
    <cellStyle name="Millares [0] 4 2 6 3" xfId="1977" xr:uid="{00000000-0005-0000-0000-0000BA030000}"/>
    <cellStyle name="Millares [0] 4 2 6 3 2" xfId="4386" xr:uid="{00000000-0005-0000-0000-0000BB030000}"/>
    <cellStyle name="Millares [0] 4 2 6 3 3" xfId="6796" xr:uid="{00000000-0005-0000-0000-0000BC030000}"/>
    <cellStyle name="Millares [0] 4 2 6 4" xfId="953" xr:uid="{00000000-0005-0000-0000-0000BD030000}"/>
    <cellStyle name="Millares [0] 4 2 6 5" xfId="3359" xr:uid="{00000000-0005-0000-0000-0000BE030000}"/>
    <cellStyle name="Millares [0] 4 2 6 6" xfId="5769" xr:uid="{00000000-0005-0000-0000-0000BF030000}"/>
    <cellStyle name="Millares [0] 4 2 7" xfId="1240" xr:uid="{00000000-0005-0000-0000-0000C0030000}"/>
    <cellStyle name="Millares [0] 4 2 7 2" xfId="2917" xr:uid="{00000000-0005-0000-0000-0000C1030000}"/>
    <cellStyle name="Millares [0] 4 2 7 2 2" xfId="5328" xr:uid="{00000000-0005-0000-0000-0000C2030000}"/>
    <cellStyle name="Millares [0] 4 2 7 2 3" xfId="7739" xr:uid="{00000000-0005-0000-0000-0000C3030000}"/>
    <cellStyle name="Millares [0] 4 2 7 3" xfId="1660" xr:uid="{00000000-0005-0000-0000-0000C4030000}"/>
    <cellStyle name="Millares [0] 4 2 7 3 2" xfId="4069" xr:uid="{00000000-0005-0000-0000-0000C5030000}"/>
    <cellStyle name="Millares [0] 4 2 7 3 3" xfId="6479" xr:uid="{00000000-0005-0000-0000-0000C6030000}"/>
    <cellStyle name="Millares [0] 4 2 7 4" xfId="3647" xr:uid="{00000000-0005-0000-0000-0000C7030000}"/>
    <cellStyle name="Millares [0] 4 2 7 5" xfId="6057" xr:uid="{00000000-0005-0000-0000-0000C8030000}"/>
    <cellStyle name="Millares [0] 4 2 8" xfId="1287" xr:uid="{00000000-0005-0000-0000-0000C9030000}"/>
    <cellStyle name="Millares [0] 4 2 8 2" xfId="2964" xr:uid="{00000000-0005-0000-0000-0000CA030000}"/>
    <cellStyle name="Millares [0] 4 2 8 2 2" xfId="5375" xr:uid="{00000000-0005-0000-0000-0000CB030000}"/>
    <cellStyle name="Millares [0] 4 2 8 2 3" xfId="7786" xr:uid="{00000000-0005-0000-0000-0000CC030000}"/>
    <cellStyle name="Millares [0] 4 2 8 3" xfId="2032" xr:uid="{00000000-0005-0000-0000-0000CD030000}"/>
    <cellStyle name="Millares [0] 4 2 8 3 2" xfId="4442" xr:uid="{00000000-0005-0000-0000-0000CE030000}"/>
    <cellStyle name="Millares [0] 4 2 8 3 3" xfId="6852" xr:uid="{00000000-0005-0000-0000-0000CF030000}"/>
    <cellStyle name="Millares [0] 4 2 8 4" xfId="3694" xr:uid="{00000000-0005-0000-0000-0000D0030000}"/>
    <cellStyle name="Millares [0] 4 2 8 5" xfId="6104" xr:uid="{00000000-0005-0000-0000-0000D1030000}"/>
    <cellStyle name="Millares [0] 4 2 9" xfId="2282" xr:uid="{00000000-0005-0000-0000-0000D2030000}"/>
    <cellStyle name="Millares [0] 4 2 9 2" xfId="4692" xr:uid="{00000000-0005-0000-0000-0000D3030000}"/>
    <cellStyle name="Millares [0] 4 2 9 3" xfId="7103" xr:uid="{00000000-0005-0000-0000-0000D4030000}"/>
    <cellStyle name="Millares [0] 4 3" xfId="45" xr:uid="{00000000-0005-0000-0000-0000D5030000}"/>
    <cellStyle name="Millares [0] 4 3 10" xfId="3060" xr:uid="{00000000-0005-0000-0000-0000D6030000}"/>
    <cellStyle name="Millares [0] 4 3 11" xfId="5470" xr:uid="{00000000-0005-0000-0000-0000D7030000}"/>
    <cellStyle name="Millares [0] 4 3 2" xfId="174" xr:uid="{00000000-0005-0000-0000-0000D8030000}"/>
    <cellStyle name="Millares [0] 4 3 2 2" xfId="401" xr:uid="{00000000-0005-0000-0000-0000D9030000}"/>
    <cellStyle name="Millares [0] 4 3 2 2 2" xfId="2671" xr:uid="{00000000-0005-0000-0000-0000DA030000}"/>
    <cellStyle name="Millares [0] 4 3 2 2 2 2" xfId="5082" xr:uid="{00000000-0005-0000-0000-0000DB030000}"/>
    <cellStyle name="Millares [0] 4 3 2 2 2 3" xfId="7493" xr:uid="{00000000-0005-0000-0000-0000DC030000}"/>
    <cellStyle name="Millares [0] 4 3 2 2 3" xfId="1799" xr:uid="{00000000-0005-0000-0000-0000DD030000}"/>
    <cellStyle name="Millares [0] 4 3 2 2 3 2" xfId="4208" xr:uid="{00000000-0005-0000-0000-0000DE030000}"/>
    <cellStyle name="Millares [0] 4 3 2 2 3 3" xfId="6618" xr:uid="{00000000-0005-0000-0000-0000DF030000}"/>
    <cellStyle name="Millares [0] 4 3 2 2 4" xfId="995" xr:uid="{00000000-0005-0000-0000-0000E0030000}"/>
    <cellStyle name="Millares [0] 4 3 2 2 5" xfId="3401" xr:uid="{00000000-0005-0000-0000-0000E1030000}"/>
    <cellStyle name="Millares [0] 4 3 2 2 6" xfId="5811" xr:uid="{00000000-0005-0000-0000-0000E2030000}"/>
    <cellStyle name="Millares [0] 4 3 2 3" xfId="2100" xr:uid="{00000000-0005-0000-0000-0000E3030000}"/>
    <cellStyle name="Millares [0] 4 3 2 3 2" xfId="4510" xr:uid="{00000000-0005-0000-0000-0000E4030000}"/>
    <cellStyle name="Millares [0] 4 3 2 3 3" xfId="6920" xr:uid="{00000000-0005-0000-0000-0000E5030000}"/>
    <cellStyle name="Millares [0] 4 3 2 4" xfId="2451" xr:uid="{00000000-0005-0000-0000-0000E6030000}"/>
    <cellStyle name="Millares [0] 4 3 2 4 2" xfId="4862" xr:uid="{00000000-0005-0000-0000-0000E7030000}"/>
    <cellStyle name="Millares [0] 4 3 2 4 3" xfId="7273" xr:uid="{00000000-0005-0000-0000-0000E8030000}"/>
    <cellStyle name="Millares [0] 4 3 2 5" xfId="1447" xr:uid="{00000000-0005-0000-0000-0000E9030000}"/>
    <cellStyle name="Millares [0] 4 3 2 5 2" xfId="3856" xr:uid="{00000000-0005-0000-0000-0000EA030000}"/>
    <cellStyle name="Millares [0] 4 3 2 5 3" xfId="6266" xr:uid="{00000000-0005-0000-0000-0000EB030000}"/>
    <cellStyle name="Millares [0] 4 3 2 6" xfId="775" xr:uid="{00000000-0005-0000-0000-0000EC030000}"/>
    <cellStyle name="Millares [0] 4 3 2 7" xfId="3181" xr:uid="{00000000-0005-0000-0000-0000ED030000}"/>
    <cellStyle name="Millares [0] 4 3 2 8" xfId="5591" xr:uid="{00000000-0005-0000-0000-0000EE030000}"/>
    <cellStyle name="Millares [0] 4 3 3" xfId="228" xr:uid="{00000000-0005-0000-0000-0000EF030000}"/>
    <cellStyle name="Millares [0] 4 3 3 2" xfId="402" xr:uid="{00000000-0005-0000-0000-0000F0030000}"/>
    <cellStyle name="Millares [0] 4 3 3 2 2" xfId="2672" xr:uid="{00000000-0005-0000-0000-0000F1030000}"/>
    <cellStyle name="Millares [0] 4 3 3 2 2 2" xfId="5083" xr:uid="{00000000-0005-0000-0000-0000F2030000}"/>
    <cellStyle name="Millares [0] 4 3 3 2 2 3" xfId="7494" xr:uid="{00000000-0005-0000-0000-0000F3030000}"/>
    <cellStyle name="Millares [0] 4 3 3 2 3" xfId="1853" xr:uid="{00000000-0005-0000-0000-0000F4030000}"/>
    <cellStyle name="Millares [0] 4 3 3 2 3 2" xfId="4262" xr:uid="{00000000-0005-0000-0000-0000F5030000}"/>
    <cellStyle name="Millares [0] 4 3 3 2 3 3" xfId="6672" xr:uid="{00000000-0005-0000-0000-0000F6030000}"/>
    <cellStyle name="Millares [0] 4 3 3 2 4" xfId="996" xr:uid="{00000000-0005-0000-0000-0000F7030000}"/>
    <cellStyle name="Millares [0] 4 3 3 2 5" xfId="3402" xr:uid="{00000000-0005-0000-0000-0000F8030000}"/>
    <cellStyle name="Millares [0] 4 3 3 2 6" xfId="5812" xr:uid="{00000000-0005-0000-0000-0000F9030000}"/>
    <cellStyle name="Millares [0] 4 3 3 3" xfId="2154" xr:uid="{00000000-0005-0000-0000-0000FA030000}"/>
    <cellStyle name="Millares [0] 4 3 3 3 2" xfId="4564" xr:uid="{00000000-0005-0000-0000-0000FB030000}"/>
    <cellStyle name="Millares [0] 4 3 3 3 3" xfId="6974" xr:uid="{00000000-0005-0000-0000-0000FC030000}"/>
    <cellStyle name="Millares [0] 4 3 3 4" xfId="2505" xr:uid="{00000000-0005-0000-0000-0000FD030000}"/>
    <cellStyle name="Millares [0] 4 3 3 4 2" xfId="4916" xr:uid="{00000000-0005-0000-0000-0000FE030000}"/>
    <cellStyle name="Millares [0] 4 3 3 4 3" xfId="7327" xr:uid="{00000000-0005-0000-0000-0000FF030000}"/>
    <cellStyle name="Millares [0] 4 3 3 5" xfId="1501" xr:uid="{00000000-0005-0000-0000-000000040000}"/>
    <cellStyle name="Millares [0] 4 3 3 5 2" xfId="3910" xr:uid="{00000000-0005-0000-0000-000001040000}"/>
    <cellStyle name="Millares [0] 4 3 3 5 3" xfId="6320" xr:uid="{00000000-0005-0000-0000-000002040000}"/>
    <cellStyle name="Millares [0] 4 3 3 6" xfId="829" xr:uid="{00000000-0005-0000-0000-000003040000}"/>
    <cellStyle name="Millares [0] 4 3 3 7" xfId="3235" xr:uid="{00000000-0005-0000-0000-000004040000}"/>
    <cellStyle name="Millares [0] 4 3 3 8" xfId="5645" xr:uid="{00000000-0005-0000-0000-000005040000}"/>
    <cellStyle name="Millares [0] 4 3 4" xfId="124" xr:uid="{00000000-0005-0000-0000-000006040000}"/>
    <cellStyle name="Millares [0] 4 3 4 2" xfId="2398" xr:uid="{00000000-0005-0000-0000-000007040000}"/>
    <cellStyle name="Millares [0] 4 3 4 2 2" xfId="4809" xr:uid="{00000000-0005-0000-0000-000008040000}"/>
    <cellStyle name="Millares [0] 4 3 4 2 3" xfId="7220" xr:uid="{00000000-0005-0000-0000-000009040000}"/>
    <cellStyle name="Millares [0] 4 3 4 3" xfId="1746" xr:uid="{00000000-0005-0000-0000-00000A040000}"/>
    <cellStyle name="Millares [0] 4 3 4 3 2" xfId="4155" xr:uid="{00000000-0005-0000-0000-00000B040000}"/>
    <cellStyle name="Millares [0] 4 3 4 3 3" xfId="6565" xr:uid="{00000000-0005-0000-0000-00000C040000}"/>
    <cellStyle name="Millares [0] 4 3 4 4" xfId="722" xr:uid="{00000000-0005-0000-0000-00000D040000}"/>
    <cellStyle name="Millares [0] 4 3 4 5" xfId="3128" xr:uid="{00000000-0005-0000-0000-00000E040000}"/>
    <cellStyle name="Millares [0] 4 3 4 6" xfId="5538" xr:uid="{00000000-0005-0000-0000-00000F040000}"/>
    <cellStyle name="Millares [0] 4 3 5" xfId="400" xr:uid="{00000000-0005-0000-0000-000010040000}"/>
    <cellStyle name="Millares [0] 4 3 5 2" xfId="2670" xr:uid="{00000000-0005-0000-0000-000011040000}"/>
    <cellStyle name="Millares [0] 4 3 5 2 2" xfId="5081" xr:uid="{00000000-0005-0000-0000-000012040000}"/>
    <cellStyle name="Millares [0] 4 3 5 2 3" xfId="7492" xr:uid="{00000000-0005-0000-0000-000013040000}"/>
    <cellStyle name="Millares [0] 4 3 5 3" xfId="1678" xr:uid="{00000000-0005-0000-0000-000014040000}"/>
    <cellStyle name="Millares [0] 4 3 5 3 2" xfId="4087" xr:uid="{00000000-0005-0000-0000-000015040000}"/>
    <cellStyle name="Millares [0] 4 3 5 3 3" xfId="6497" xr:uid="{00000000-0005-0000-0000-000016040000}"/>
    <cellStyle name="Millares [0] 4 3 5 4" xfId="994" xr:uid="{00000000-0005-0000-0000-000017040000}"/>
    <cellStyle name="Millares [0] 4 3 5 5" xfId="3400" xr:uid="{00000000-0005-0000-0000-000018040000}"/>
    <cellStyle name="Millares [0] 4 3 5 6" xfId="5810" xr:uid="{00000000-0005-0000-0000-000019040000}"/>
    <cellStyle name="Millares [0] 4 3 6" xfId="1305" xr:uid="{00000000-0005-0000-0000-00001A040000}"/>
    <cellStyle name="Millares [0] 4 3 6 2" xfId="2983" xr:uid="{00000000-0005-0000-0000-00001B040000}"/>
    <cellStyle name="Millares [0] 4 3 6 2 2" xfId="5394" xr:uid="{00000000-0005-0000-0000-00001C040000}"/>
    <cellStyle name="Millares [0] 4 3 6 2 3" xfId="7805" xr:uid="{00000000-0005-0000-0000-00001D040000}"/>
    <cellStyle name="Millares [0] 4 3 6 3" xfId="2047" xr:uid="{00000000-0005-0000-0000-00001E040000}"/>
    <cellStyle name="Millares [0] 4 3 6 3 2" xfId="4457" xr:uid="{00000000-0005-0000-0000-00001F040000}"/>
    <cellStyle name="Millares [0] 4 3 6 3 3" xfId="6867" xr:uid="{00000000-0005-0000-0000-000020040000}"/>
    <cellStyle name="Millares [0] 4 3 6 4" xfId="3713" xr:uid="{00000000-0005-0000-0000-000021040000}"/>
    <cellStyle name="Millares [0] 4 3 6 5" xfId="6123" xr:uid="{00000000-0005-0000-0000-000022040000}"/>
    <cellStyle name="Millares [0] 4 3 7" xfId="2330" xr:uid="{00000000-0005-0000-0000-000023040000}"/>
    <cellStyle name="Millares [0] 4 3 7 2" xfId="4741" xr:uid="{00000000-0005-0000-0000-000024040000}"/>
    <cellStyle name="Millares [0] 4 3 7 3" xfId="7152" xr:uid="{00000000-0005-0000-0000-000025040000}"/>
    <cellStyle name="Millares [0] 4 3 8" xfId="1394" xr:uid="{00000000-0005-0000-0000-000026040000}"/>
    <cellStyle name="Millares [0] 4 3 8 2" xfId="3803" xr:uid="{00000000-0005-0000-0000-000027040000}"/>
    <cellStyle name="Millares [0] 4 3 8 3" xfId="6213" xr:uid="{00000000-0005-0000-0000-000028040000}"/>
    <cellStyle name="Millares [0] 4 3 9" xfId="654" xr:uid="{00000000-0005-0000-0000-000029040000}"/>
    <cellStyle name="Millares [0] 4 4" xfId="102" xr:uid="{00000000-0005-0000-0000-00002A040000}"/>
    <cellStyle name="Millares [0] 4 4 2" xfId="403" xr:uid="{00000000-0005-0000-0000-00002B040000}"/>
    <cellStyle name="Millares [0] 4 4 2 2" xfId="2673" xr:uid="{00000000-0005-0000-0000-00002C040000}"/>
    <cellStyle name="Millares [0] 4 4 2 2 2" xfId="5084" xr:uid="{00000000-0005-0000-0000-00002D040000}"/>
    <cellStyle name="Millares [0] 4 4 2 2 3" xfId="7495" xr:uid="{00000000-0005-0000-0000-00002E040000}"/>
    <cellStyle name="Millares [0] 4 4 2 3" xfId="1724" xr:uid="{00000000-0005-0000-0000-00002F040000}"/>
    <cellStyle name="Millares [0] 4 4 2 3 2" xfId="4133" xr:uid="{00000000-0005-0000-0000-000030040000}"/>
    <cellStyle name="Millares [0] 4 4 2 3 3" xfId="6543" xr:uid="{00000000-0005-0000-0000-000031040000}"/>
    <cellStyle name="Millares [0] 4 4 2 4" xfId="997" xr:uid="{00000000-0005-0000-0000-000032040000}"/>
    <cellStyle name="Millares [0] 4 4 2 5" xfId="3403" xr:uid="{00000000-0005-0000-0000-000033040000}"/>
    <cellStyle name="Millares [0] 4 4 2 6" xfId="5813" xr:uid="{00000000-0005-0000-0000-000034040000}"/>
    <cellStyle name="Millares [0] 4 4 3" xfId="2025" xr:uid="{00000000-0005-0000-0000-000035040000}"/>
    <cellStyle name="Millares [0] 4 4 3 2" xfId="4435" xr:uid="{00000000-0005-0000-0000-000036040000}"/>
    <cellStyle name="Millares [0] 4 4 3 3" xfId="6845" xr:uid="{00000000-0005-0000-0000-000037040000}"/>
    <cellStyle name="Millares [0] 4 4 4" xfId="2376" xr:uid="{00000000-0005-0000-0000-000038040000}"/>
    <cellStyle name="Millares [0] 4 4 4 2" xfId="4787" xr:uid="{00000000-0005-0000-0000-000039040000}"/>
    <cellStyle name="Millares [0] 4 4 4 3" xfId="7198" xr:uid="{00000000-0005-0000-0000-00003A040000}"/>
    <cellStyle name="Millares [0] 4 4 5" xfId="1372" xr:uid="{00000000-0005-0000-0000-00003B040000}"/>
    <cellStyle name="Millares [0] 4 4 5 2" xfId="3781" xr:uid="{00000000-0005-0000-0000-00003C040000}"/>
    <cellStyle name="Millares [0] 4 4 5 3" xfId="6191" xr:uid="{00000000-0005-0000-0000-00003D040000}"/>
    <cellStyle name="Millares [0] 4 4 6" xfId="700" xr:uid="{00000000-0005-0000-0000-00003E040000}"/>
    <cellStyle name="Millares [0] 4 4 7" xfId="3106" xr:uid="{00000000-0005-0000-0000-00003F040000}"/>
    <cellStyle name="Millares [0] 4 4 8" xfId="5516" xr:uid="{00000000-0005-0000-0000-000040040000}"/>
    <cellStyle name="Millares [0] 4 5" xfId="145" xr:uid="{00000000-0005-0000-0000-000041040000}"/>
    <cellStyle name="Millares [0] 4 5 2" xfId="404" xr:uid="{00000000-0005-0000-0000-000042040000}"/>
    <cellStyle name="Millares [0] 4 5 2 2" xfId="2674" xr:uid="{00000000-0005-0000-0000-000043040000}"/>
    <cellStyle name="Millares [0] 4 5 2 2 2" xfId="5085" xr:uid="{00000000-0005-0000-0000-000044040000}"/>
    <cellStyle name="Millares [0] 4 5 2 2 3" xfId="7496" xr:uid="{00000000-0005-0000-0000-000045040000}"/>
    <cellStyle name="Millares [0] 4 5 2 3" xfId="1769" xr:uid="{00000000-0005-0000-0000-000046040000}"/>
    <cellStyle name="Millares [0] 4 5 2 3 2" xfId="4178" xr:uid="{00000000-0005-0000-0000-000047040000}"/>
    <cellStyle name="Millares [0] 4 5 2 3 3" xfId="6588" xr:uid="{00000000-0005-0000-0000-000048040000}"/>
    <cellStyle name="Millares [0] 4 5 2 4" xfId="998" xr:uid="{00000000-0005-0000-0000-000049040000}"/>
    <cellStyle name="Millares [0] 4 5 2 5" xfId="3404" xr:uid="{00000000-0005-0000-0000-00004A040000}"/>
    <cellStyle name="Millares [0] 4 5 2 6" xfId="5814" xr:uid="{00000000-0005-0000-0000-00004B040000}"/>
    <cellStyle name="Millares [0] 4 5 3" xfId="2070" xr:uid="{00000000-0005-0000-0000-00004C040000}"/>
    <cellStyle name="Millares [0] 4 5 3 2" xfId="4480" xr:uid="{00000000-0005-0000-0000-00004D040000}"/>
    <cellStyle name="Millares [0] 4 5 3 3" xfId="6890" xr:uid="{00000000-0005-0000-0000-00004E040000}"/>
    <cellStyle name="Millares [0] 4 5 4" xfId="2421" xr:uid="{00000000-0005-0000-0000-00004F040000}"/>
    <cellStyle name="Millares [0] 4 5 4 2" xfId="4832" xr:uid="{00000000-0005-0000-0000-000050040000}"/>
    <cellStyle name="Millares [0] 4 5 4 3" xfId="7243" xr:uid="{00000000-0005-0000-0000-000051040000}"/>
    <cellStyle name="Millares [0] 4 5 5" xfId="1417" xr:uid="{00000000-0005-0000-0000-000052040000}"/>
    <cellStyle name="Millares [0] 4 5 5 2" xfId="3826" xr:uid="{00000000-0005-0000-0000-000053040000}"/>
    <cellStyle name="Millares [0] 4 5 5 3" xfId="6236" xr:uid="{00000000-0005-0000-0000-000054040000}"/>
    <cellStyle name="Millares [0] 4 5 6" xfId="745" xr:uid="{00000000-0005-0000-0000-000055040000}"/>
    <cellStyle name="Millares [0] 4 5 7" xfId="3151" xr:uid="{00000000-0005-0000-0000-000056040000}"/>
    <cellStyle name="Millares [0] 4 5 8" xfId="5561" xr:uid="{00000000-0005-0000-0000-000057040000}"/>
    <cellStyle name="Millares [0] 4 6" xfId="198" xr:uid="{00000000-0005-0000-0000-000058040000}"/>
    <cellStyle name="Millares [0] 4 6 2" xfId="405" xr:uid="{00000000-0005-0000-0000-000059040000}"/>
    <cellStyle name="Millares [0] 4 6 2 2" xfId="2675" xr:uid="{00000000-0005-0000-0000-00005A040000}"/>
    <cellStyle name="Millares [0] 4 6 2 2 2" xfId="5086" xr:uid="{00000000-0005-0000-0000-00005B040000}"/>
    <cellStyle name="Millares [0] 4 6 2 2 3" xfId="7497" xr:uid="{00000000-0005-0000-0000-00005C040000}"/>
    <cellStyle name="Millares [0] 4 6 2 3" xfId="1823" xr:uid="{00000000-0005-0000-0000-00005D040000}"/>
    <cellStyle name="Millares [0] 4 6 2 3 2" xfId="4232" xr:uid="{00000000-0005-0000-0000-00005E040000}"/>
    <cellStyle name="Millares [0] 4 6 2 3 3" xfId="6642" xr:uid="{00000000-0005-0000-0000-00005F040000}"/>
    <cellStyle name="Millares [0] 4 6 2 4" xfId="999" xr:uid="{00000000-0005-0000-0000-000060040000}"/>
    <cellStyle name="Millares [0] 4 6 2 5" xfId="3405" xr:uid="{00000000-0005-0000-0000-000061040000}"/>
    <cellStyle name="Millares [0] 4 6 2 6" xfId="5815" xr:uid="{00000000-0005-0000-0000-000062040000}"/>
    <cellStyle name="Millares [0] 4 6 3" xfId="2124" xr:uid="{00000000-0005-0000-0000-000063040000}"/>
    <cellStyle name="Millares [0] 4 6 3 2" xfId="4534" xr:uid="{00000000-0005-0000-0000-000064040000}"/>
    <cellStyle name="Millares [0] 4 6 3 3" xfId="6944" xr:uid="{00000000-0005-0000-0000-000065040000}"/>
    <cellStyle name="Millares [0] 4 6 4" xfId="2475" xr:uid="{00000000-0005-0000-0000-000066040000}"/>
    <cellStyle name="Millares [0] 4 6 4 2" xfId="4886" xr:uid="{00000000-0005-0000-0000-000067040000}"/>
    <cellStyle name="Millares [0] 4 6 4 3" xfId="7297" xr:uid="{00000000-0005-0000-0000-000068040000}"/>
    <cellStyle name="Millares [0] 4 6 5" xfId="1471" xr:uid="{00000000-0005-0000-0000-000069040000}"/>
    <cellStyle name="Millares [0] 4 6 5 2" xfId="3880" xr:uid="{00000000-0005-0000-0000-00006A040000}"/>
    <cellStyle name="Millares [0] 4 6 5 3" xfId="6290" xr:uid="{00000000-0005-0000-0000-00006B040000}"/>
    <cellStyle name="Millares [0] 4 6 6" xfId="799" xr:uid="{00000000-0005-0000-0000-00006C040000}"/>
    <cellStyle name="Millares [0] 4 6 7" xfId="3205" xr:uid="{00000000-0005-0000-0000-00006D040000}"/>
    <cellStyle name="Millares [0] 4 6 8" xfId="5615" xr:uid="{00000000-0005-0000-0000-00006E040000}"/>
    <cellStyle name="Millares [0] 4 7" xfId="254" xr:uid="{00000000-0005-0000-0000-00006F040000}"/>
    <cellStyle name="Millares [0] 4 7 2" xfId="406" xr:uid="{00000000-0005-0000-0000-000070040000}"/>
    <cellStyle name="Millares [0] 4 7 2 2" xfId="2676" xr:uid="{00000000-0005-0000-0000-000071040000}"/>
    <cellStyle name="Millares [0] 4 7 2 2 2" xfId="5087" xr:uid="{00000000-0005-0000-0000-000072040000}"/>
    <cellStyle name="Millares [0] 4 7 2 2 3" xfId="7498" xr:uid="{00000000-0005-0000-0000-000073040000}"/>
    <cellStyle name="Millares [0] 4 7 2 3" xfId="1879" xr:uid="{00000000-0005-0000-0000-000074040000}"/>
    <cellStyle name="Millares [0] 4 7 2 3 2" xfId="4288" xr:uid="{00000000-0005-0000-0000-000075040000}"/>
    <cellStyle name="Millares [0] 4 7 2 3 3" xfId="6698" xr:uid="{00000000-0005-0000-0000-000076040000}"/>
    <cellStyle name="Millares [0] 4 7 2 4" xfId="1000" xr:uid="{00000000-0005-0000-0000-000077040000}"/>
    <cellStyle name="Millares [0] 4 7 2 5" xfId="3406" xr:uid="{00000000-0005-0000-0000-000078040000}"/>
    <cellStyle name="Millares [0] 4 7 2 6" xfId="5816" xr:uid="{00000000-0005-0000-0000-000079040000}"/>
    <cellStyle name="Millares [0] 4 7 3" xfId="2180" xr:uid="{00000000-0005-0000-0000-00007A040000}"/>
    <cellStyle name="Millares [0] 4 7 3 2" xfId="4590" xr:uid="{00000000-0005-0000-0000-00007B040000}"/>
    <cellStyle name="Millares [0] 4 7 3 3" xfId="7000" xr:uid="{00000000-0005-0000-0000-00007C040000}"/>
    <cellStyle name="Millares [0] 4 7 4" xfId="2531" xr:uid="{00000000-0005-0000-0000-00007D040000}"/>
    <cellStyle name="Millares [0] 4 7 4 2" xfId="4942" xr:uid="{00000000-0005-0000-0000-00007E040000}"/>
    <cellStyle name="Millares [0] 4 7 4 3" xfId="7353" xr:uid="{00000000-0005-0000-0000-00007F040000}"/>
    <cellStyle name="Millares [0] 4 7 5" xfId="1527" xr:uid="{00000000-0005-0000-0000-000080040000}"/>
    <cellStyle name="Millares [0] 4 7 5 2" xfId="3936" xr:uid="{00000000-0005-0000-0000-000081040000}"/>
    <cellStyle name="Millares [0] 4 7 5 3" xfId="6346" xr:uid="{00000000-0005-0000-0000-000082040000}"/>
    <cellStyle name="Millares [0] 4 7 6" xfId="855" xr:uid="{00000000-0005-0000-0000-000083040000}"/>
    <cellStyle name="Millares [0] 4 7 7" xfId="3261" xr:uid="{00000000-0005-0000-0000-000084040000}"/>
    <cellStyle name="Millares [0] 4 7 8" xfId="5671" xr:uid="{00000000-0005-0000-0000-000085040000}"/>
    <cellStyle name="Millares [0] 4 8" xfId="82" xr:uid="{00000000-0005-0000-0000-000086040000}"/>
    <cellStyle name="Millares [0] 4 8 2" xfId="407" xr:uid="{00000000-0005-0000-0000-000087040000}"/>
    <cellStyle name="Millares [0] 4 8 2 2" xfId="2677" xr:uid="{00000000-0005-0000-0000-000088040000}"/>
    <cellStyle name="Millares [0] 4 8 2 2 2" xfId="5088" xr:uid="{00000000-0005-0000-0000-000089040000}"/>
    <cellStyle name="Millares [0] 4 8 2 2 3" xfId="7499" xr:uid="{00000000-0005-0000-0000-00008A040000}"/>
    <cellStyle name="Millares [0] 4 8 2 3" xfId="1702" xr:uid="{00000000-0005-0000-0000-00008B040000}"/>
    <cellStyle name="Millares [0] 4 8 2 3 2" xfId="4111" xr:uid="{00000000-0005-0000-0000-00008C040000}"/>
    <cellStyle name="Millares [0] 4 8 2 3 3" xfId="6521" xr:uid="{00000000-0005-0000-0000-00008D040000}"/>
    <cellStyle name="Millares [0] 4 8 2 4" xfId="1001" xr:uid="{00000000-0005-0000-0000-00008E040000}"/>
    <cellStyle name="Millares [0] 4 8 2 5" xfId="3407" xr:uid="{00000000-0005-0000-0000-00008F040000}"/>
    <cellStyle name="Millares [0] 4 8 2 6" xfId="5817" xr:uid="{00000000-0005-0000-0000-000090040000}"/>
    <cellStyle name="Millares [0] 4 8 3" xfId="2211" xr:uid="{00000000-0005-0000-0000-000091040000}"/>
    <cellStyle name="Millares [0] 4 8 3 2" xfId="4621" xr:uid="{00000000-0005-0000-0000-000092040000}"/>
    <cellStyle name="Millares [0] 4 8 3 3" xfId="7031" xr:uid="{00000000-0005-0000-0000-000093040000}"/>
    <cellStyle name="Millares [0] 4 8 4" xfId="2354" xr:uid="{00000000-0005-0000-0000-000094040000}"/>
    <cellStyle name="Millares [0] 4 8 4 2" xfId="4765" xr:uid="{00000000-0005-0000-0000-000095040000}"/>
    <cellStyle name="Millares [0] 4 8 4 3" xfId="7176" xr:uid="{00000000-0005-0000-0000-000096040000}"/>
    <cellStyle name="Millares [0] 4 8 5" xfId="1558" xr:uid="{00000000-0005-0000-0000-000097040000}"/>
    <cellStyle name="Millares [0] 4 8 5 2" xfId="3967" xr:uid="{00000000-0005-0000-0000-000098040000}"/>
    <cellStyle name="Millares [0] 4 8 5 3" xfId="6377" xr:uid="{00000000-0005-0000-0000-000099040000}"/>
    <cellStyle name="Millares [0] 4 8 6" xfId="678" xr:uid="{00000000-0005-0000-0000-00009A040000}"/>
    <cellStyle name="Millares [0] 4 8 7" xfId="3084" xr:uid="{00000000-0005-0000-0000-00009B040000}"/>
    <cellStyle name="Millares [0] 4 8 8" xfId="5494" xr:uid="{00000000-0005-0000-0000-00009C040000}"/>
    <cellStyle name="Millares [0] 4 9" xfId="279" xr:uid="{00000000-0005-0000-0000-00009D040000}"/>
    <cellStyle name="Millares [0] 4 9 2" xfId="408" xr:uid="{00000000-0005-0000-0000-00009E040000}"/>
    <cellStyle name="Millares [0] 4 9 2 2" xfId="2678" xr:uid="{00000000-0005-0000-0000-00009F040000}"/>
    <cellStyle name="Millares [0] 4 9 2 2 2" xfId="5089" xr:uid="{00000000-0005-0000-0000-0000A0040000}"/>
    <cellStyle name="Millares [0] 4 9 2 2 3" xfId="7500" xr:uid="{00000000-0005-0000-0000-0000A1040000}"/>
    <cellStyle name="Millares [0] 4 9 2 3" xfId="1902" xr:uid="{00000000-0005-0000-0000-0000A2040000}"/>
    <cellStyle name="Millares [0] 4 9 2 3 2" xfId="4311" xr:uid="{00000000-0005-0000-0000-0000A3040000}"/>
    <cellStyle name="Millares [0] 4 9 2 3 3" xfId="6721" xr:uid="{00000000-0005-0000-0000-0000A4040000}"/>
    <cellStyle name="Millares [0] 4 9 2 4" xfId="1002" xr:uid="{00000000-0005-0000-0000-0000A5040000}"/>
    <cellStyle name="Millares [0] 4 9 2 5" xfId="3408" xr:uid="{00000000-0005-0000-0000-0000A6040000}"/>
    <cellStyle name="Millares [0] 4 9 2 6" xfId="5818" xr:uid="{00000000-0005-0000-0000-0000A7040000}"/>
    <cellStyle name="Millares [0] 4 9 3" xfId="2554" xr:uid="{00000000-0005-0000-0000-0000A8040000}"/>
    <cellStyle name="Millares [0] 4 9 3 2" xfId="4965" xr:uid="{00000000-0005-0000-0000-0000A9040000}"/>
    <cellStyle name="Millares [0] 4 9 3 3" xfId="7376" xr:uid="{00000000-0005-0000-0000-0000AA040000}"/>
    <cellStyle name="Millares [0] 4 9 4" xfId="1601" xr:uid="{00000000-0005-0000-0000-0000AB040000}"/>
    <cellStyle name="Millares [0] 4 9 4 2" xfId="4010" xr:uid="{00000000-0005-0000-0000-0000AC040000}"/>
    <cellStyle name="Millares [0] 4 9 4 3" xfId="6420" xr:uid="{00000000-0005-0000-0000-0000AD040000}"/>
    <cellStyle name="Millares [0] 4 9 5" xfId="878" xr:uid="{00000000-0005-0000-0000-0000AE040000}"/>
    <cellStyle name="Millares [0] 4 9 6" xfId="3284" xr:uid="{00000000-0005-0000-0000-0000AF040000}"/>
    <cellStyle name="Millares [0] 4 9 7" xfId="5694" xr:uid="{00000000-0005-0000-0000-0000B0040000}"/>
    <cellStyle name="Millares [0] 5" xfId="17" xr:uid="{00000000-0005-0000-0000-0000B1040000}"/>
    <cellStyle name="Millares [0] 5 10" xfId="336" xr:uid="{00000000-0005-0000-0000-0000B2040000}"/>
    <cellStyle name="Millares [0] 5 10 2" xfId="2606" xr:uid="{00000000-0005-0000-0000-0000B3040000}"/>
    <cellStyle name="Millares [0] 5 10 2 2" xfId="5017" xr:uid="{00000000-0005-0000-0000-0000B4040000}"/>
    <cellStyle name="Millares [0] 5 10 2 3" xfId="7428" xr:uid="{00000000-0005-0000-0000-0000B5040000}"/>
    <cellStyle name="Millares [0] 5 10 3" xfId="1954" xr:uid="{00000000-0005-0000-0000-0000B6040000}"/>
    <cellStyle name="Millares [0] 5 10 3 2" xfId="4363" xr:uid="{00000000-0005-0000-0000-0000B7040000}"/>
    <cellStyle name="Millares [0] 5 10 3 3" xfId="6773" xr:uid="{00000000-0005-0000-0000-0000B8040000}"/>
    <cellStyle name="Millares [0] 5 10 4" xfId="930" xr:uid="{00000000-0005-0000-0000-0000B9040000}"/>
    <cellStyle name="Millares [0] 5 10 5" xfId="3336" xr:uid="{00000000-0005-0000-0000-0000BA040000}"/>
    <cellStyle name="Millares [0] 5 10 6" xfId="5746" xr:uid="{00000000-0005-0000-0000-0000BB040000}"/>
    <cellStyle name="Millares [0] 5 11" xfId="1217" xr:uid="{00000000-0005-0000-0000-0000BC040000}"/>
    <cellStyle name="Millares [0] 5 11 2" xfId="2894" xr:uid="{00000000-0005-0000-0000-0000BD040000}"/>
    <cellStyle name="Millares [0] 5 11 2 2" xfId="5305" xr:uid="{00000000-0005-0000-0000-0000BE040000}"/>
    <cellStyle name="Millares [0] 5 11 2 3" xfId="7716" xr:uid="{00000000-0005-0000-0000-0000BF040000}"/>
    <cellStyle name="Millares [0] 5 11 3" xfId="1650" xr:uid="{00000000-0005-0000-0000-0000C0040000}"/>
    <cellStyle name="Millares [0] 5 11 3 2" xfId="4059" xr:uid="{00000000-0005-0000-0000-0000C1040000}"/>
    <cellStyle name="Millares [0] 5 11 3 3" xfId="6469" xr:uid="{00000000-0005-0000-0000-0000C2040000}"/>
    <cellStyle name="Millares [0] 5 11 4" xfId="3624" xr:uid="{00000000-0005-0000-0000-0000C3040000}"/>
    <cellStyle name="Millares [0] 5 11 5" xfId="6034" xr:uid="{00000000-0005-0000-0000-0000C4040000}"/>
    <cellStyle name="Millares [0] 5 12" xfId="1264" xr:uid="{00000000-0005-0000-0000-0000C5040000}"/>
    <cellStyle name="Millares [0] 5 12 2" xfId="2941" xr:uid="{00000000-0005-0000-0000-0000C6040000}"/>
    <cellStyle name="Millares [0] 5 12 2 2" xfId="5352" xr:uid="{00000000-0005-0000-0000-0000C7040000}"/>
    <cellStyle name="Millares [0] 5 12 2 3" xfId="7763" xr:uid="{00000000-0005-0000-0000-0000C8040000}"/>
    <cellStyle name="Millares [0] 5 12 3" xfId="2007" xr:uid="{00000000-0005-0000-0000-0000C9040000}"/>
    <cellStyle name="Millares [0] 5 12 3 2" xfId="4417" xr:uid="{00000000-0005-0000-0000-0000CA040000}"/>
    <cellStyle name="Millares [0] 5 12 3 3" xfId="6827" xr:uid="{00000000-0005-0000-0000-0000CB040000}"/>
    <cellStyle name="Millares [0] 5 12 4" xfId="3671" xr:uid="{00000000-0005-0000-0000-0000CC040000}"/>
    <cellStyle name="Millares [0] 5 12 5" xfId="6081" xr:uid="{00000000-0005-0000-0000-0000CD040000}"/>
    <cellStyle name="Millares [0] 5 13" xfId="2259" xr:uid="{00000000-0005-0000-0000-0000CE040000}"/>
    <cellStyle name="Millares [0] 5 13 2" xfId="4670" xr:uid="{00000000-0005-0000-0000-0000CF040000}"/>
    <cellStyle name="Millares [0] 5 13 3" xfId="7080" xr:uid="{00000000-0005-0000-0000-0000D0040000}"/>
    <cellStyle name="Millares [0] 5 14" xfId="2302" xr:uid="{00000000-0005-0000-0000-0000D1040000}"/>
    <cellStyle name="Millares [0] 5 14 2" xfId="4713" xr:uid="{00000000-0005-0000-0000-0000D2040000}"/>
    <cellStyle name="Millares [0] 5 14 3" xfId="7124" xr:uid="{00000000-0005-0000-0000-0000D3040000}"/>
    <cellStyle name="Millares [0] 5 15" xfId="1354" xr:uid="{00000000-0005-0000-0000-0000D4040000}"/>
    <cellStyle name="Millares [0] 5 15 2" xfId="3763" xr:uid="{00000000-0005-0000-0000-0000D5040000}"/>
    <cellStyle name="Millares [0] 5 15 3" xfId="6173" xr:uid="{00000000-0005-0000-0000-0000D6040000}"/>
    <cellStyle name="Millares [0] 5 16" xfId="627" xr:uid="{00000000-0005-0000-0000-0000D7040000}"/>
    <cellStyle name="Millares [0] 5 17" xfId="3032" xr:uid="{00000000-0005-0000-0000-0000D8040000}"/>
    <cellStyle name="Millares [0] 5 18" xfId="5443" xr:uid="{00000000-0005-0000-0000-0000D9040000}"/>
    <cellStyle name="Millares [0] 5 2" xfId="29" xr:uid="{00000000-0005-0000-0000-0000DA040000}"/>
    <cellStyle name="Millares [0] 5 2 10" xfId="2314" xr:uid="{00000000-0005-0000-0000-0000DB040000}"/>
    <cellStyle name="Millares [0] 5 2 10 2" xfId="4725" xr:uid="{00000000-0005-0000-0000-0000DC040000}"/>
    <cellStyle name="Millares [0] 5 2 10 3" xfId="7136" xr:uid="{00000000-0005-0000-0000-0000DD040000}"/>
    <cellStyle name="Millares [0] 5 2 11" xfId="1380" xr:uid="{00000000-0005-0000-0000-0000DE040000}"/>
    <cellStyle name="Millares [0] 5 2 11 2" xfId="3789" xr:uid="{00000000-0005-0000-0000-0000DF040000}"/>
    <cellStyle name="Millares [0] 5 2 11 3" xfId="6199" xr:uid="{00000000-0005-0000-0000-0000E0040000}"/>
    <cellStyle name="Millares [0] 5 2 12" xfId="638" xr:uid="{00000000-0005-0000-0000-0000E1040000}"/>
    <cellStyle name="Millares [0] 5 2 13" xfId="3044" xr:uid="{00000000-0005-0000-0000-0000E2040000}"/>
    <cellStyle name="Millares [0] 5 2 14" xfId="5454" xr:uid="{00000000-0005-0000-0000-0000E3040000}"/>
    <cellStyle name="Millares [0] 5 2 2" xfId="158" xr:uid="{00000000-0005-0000-0000-0000E4040000}"/>
    <cellStyle name="Millares [0] 5 2 2 2" xfId="409" xr:uid="{00000000-0005-0000-0000-0000E5040000}"/>
    <cellStyle name="Millares [0] 5 2 2 2 2" xfId="2679" xr:uid="{00000000-0005-0000-0000-0000E6040000}"/>
    <cellStyle name="Millares [0] 5 2 2 2 2 2" xfId="5090" xr:uid="{00000000-0005-0000-0000-0000E7040000}"/>
    <cellStyle name="Millares [0] 5 2 2 2 2 3" xfId="7501" xr:uid="{00000000-0005-0000-0000-0000E8040000}"/>
    <cellStyle name="Millares [0] 5 2 2 2 3" xfId="1783" xr:uid="{00000000-0005-0000-0000-0000E9040000}"/>
    <cellStyle name="Millares [0] 5 2 2 2 3 2" xfId="4192" xr:uid="{00000000-0005-0000-0000-0000EA040000}"/>
    <cellStyle name="Millares [0] 5 2 2 2 3 3" xfId="6602" xr:uid="{00000000-0005-0000-0000-0000EB040000}"/>
    <cellStyle name="Millares [0] 5 2 2 2 4" xfId="1003" xr:uid="{00000000-0005-0000-0000-0000EC040000}"/>
    <cellStyle name="Millares [0] 5 2 2 2 5" xfId="3409" xr:uid="{00000000-0005-0000-0000-0000ED040000}"/>
    <cellStyle name="Millares [0] 5 2 2 2 6" xfId="5819" xr:uid="{00000000-0005-0000-0000-0000EE040000}"/>
    <cellStyle name="Millares [0] 5 2 2 3" xfId="1336" xr:uid="{00000000-0005-0000-0000-0000EF040000}"/>
    <cellStyle name="Millares [0] 5 2 2 3 2" xfId="3014" xr:uid="{00000000-0005-0000-0000-0000F0040000}"/>
    <cellStyle name="Millares [0] 5 2 2 3 2 2" xfId="5425" xr:uid="{00000000-0005-0000-0000-0000F1040000}"/>
    <cellStyle name="Millares [0] 5 2 2 3 2 3" xfId="7836" xr:uid="{00000000-0005-0000-0000-0000F2040000}"/>
    <cellStyle name="Millares [0] 5 2 2 3 3" xfId="2084" xr:uid="{00000000-0005-0000-0000-0000F3040000}"/>
    <cellStyle name="Millares [0] 5 2 2 3 3 2" xfId="4494" xr:uid="{00000000-0005-0000-0000-0000F4040000}"/>
    <cellStyle name="Millares [0] 5 2 2 3 3 3" xfId="6904" xr:uid="{00000000-0005-0000-0000-0000F5040000}"/>
    <cellStyle name="Millares [0] 5 2 2 3 4" xfId="3744" xr:uid="{00000000-0005-0000-0000-0000F6040000}"/>
    <cellStyle name="Millares [0] 5 2 2 3 5" xfId="6154" xr:uid="{00000000-0005-0000-0000-0000F7040000}"/>
    <cellStyle name="Millares [0] 5 2 2 4" xfId="2435" xr:uid="{00000000-0005-0000-0000-0000F8040000}"/>
    <cellStyle name="Millares [0] 5 2 2 4 2" xfId="4846" xr:uid="{00000000-0005-0000-0000-0000F9040000}"/>
    <cellStyle name="Millares [0] 5 2 2 4 3" xfId="7257" xr:uid="{00000000-0005-0000-0000-0000FA040000}"/>
    <cellStyle name="Millares [0] 5 2 2 5" xfId="1431" xr:uid="{00000000-0005-0000-0000-0000FB040000}"/>
    <cellStyle name="Millares [0] 5 2 2 5 2" xfId="3840" xr:uid="{00000000-0005-0000-0000-0000FC040000}"/>
    <cellStyle name="Millares [0] 5 2 2 5 3" xfId="6250" xr:uid="{00000000-0005-0000-0000-0000FD040000}"/>
    <cellStyle name="Millares [0] 5 2 2 6" xfId="759" xr:uid="{00000000-0005-0000-0000-0000FE040000}"/>
    <cellStyle name="Millares [0] 5 2 2 7" xfId="3165" xr:uid="{00000000-0005-0000-0000-0000FF040000}"/>
    <cellStyle name="Millares [0] 5 2 2 8" xfId="5575" xr:uid="{00000000-0005-0000-0000-000000050000}"/>
    <cellStyle name="Millares [0] 5 2 3" xfId="212" xr:uid="{00000000-0005-0000-0000-000001050000}"/>
    <cellStyle name="Millares [0] 5 2 3 2" xfId="410" xr:uid="{00000000-0005-0000-0000-000002050000}"/>
    <cellStyle name="Millares [0] 5 2 3 2 2" xfId="2680" xr:uid="{00000000-0005-0000-0000-000003050000}"/>
    <cellStyle name="Millares [0] 5 2 3 2 2 2" xfId="5091" xr:uid="{00000000-0005-0000-0000-000004050000}"/>
    <cellStyle name="Millares [0] 5 2 3 2 2 3" xfId="7502" xr:uid="{00000000-0005-0000-0000-000005050000}"/>
    <cellStyle name="Millares [0] 5 2 3 2 3" xfId="1837" xr:uid="{00000000-0005-0000-0000-000006050000}"/>
    <cellStyle name="Millares [0] 5 2 3 2 3 2" xfId="4246" xr:uid="{00000000-0005-0000-0000-000007050000}"/>
    <cellStyle name="Millares [0] 5 2 3 2 3 3" xfId="6656" xr:uid="{00000000-0005-0000-0000-000008050000}"/>
    <cellStyle name="Millares [0] 5 2 3 2 4" xfId="1004" xr:uid="{00000000-0005-0000-0000-000009050000}"/>
    <cellStyle name="Millares [0] 5 2 3 2 5" xfId="3410" xr:uid="{00000000-0005-0000-0000-00000A050000}"/>
    <cellStyle name="Millares [0] 5 2 3 2 6" xfId="5820" xr:uid="{00000000-0005-0000-0000-00000B050000}"/>
    <cellStyle name="Millares [0] 5 2 3 3" xfId="2138" xr:uid="{00000000-0005-0000-0000-00000C050000}"/>
    <cellStyle name="Millares [0] 5 2 3 3 2" xfId="4548" xr:uid="{00000000-0005-0000-0000-00000D050000}"/>
    <cellStyle name="Millares [0] 5 2 3 3 3" xfId="6958" xr:uid="{00000000-0005-0000-0000-00000E050000}"/>
    <cellStyle name="Millares [0] 5 2 3 4" xfId="2489" xr:uid="{00000000-0005-0000-0000-00000F050000}"/>
    <cellStyle name="Millares [0] 5 2 3 4 2" xfId="4900" xr:uid="{00000000-0005-0000-0000-000010050000}"/>
    <cellStyle name="Millares [0] 5 2 3 4 3" xfId="7311" xr:uid="{00000000-0005-0000-0000-000011050000}"/>
    <cellStyle name="Millares [0] 5 2 3 5" xfId="1485" xr:uid="{00000000-0005-0000-0000-000012050000}"/>
    <cellStyle name="Millares [0] 5 2 3 5 2" xfId="3894" xr:uid="{00000000-0005-0000-0000-000013050000}"/>
    <cellStyle name="Millares [0] 5 2 3 5 3" xfId="6304" xr:uid="{00000000-0005-0000-0000-000014050000}"/>
    <cellStyle name="Millares [0] 5 2 3 6" xfId="813" xr:uid="{00000000-0005-0000-0000-000015050000}"/>
    <cellStyle name="Millares [0] 5 2 3 7" xfId="3219" xr:uid="{00000000-0005-0000-0000-000016050000}"/>
    <cellStyle name="Millares [0] 5 2 3 8" xfId="5629" xr:uid="{00000000-0005-0000-0000-000017050000}"/>
    <cellStyle name="Millares [0] 5 2 4" xfId="110" xr:uid="{00000000-0005-0000-0000-000018050000}"/>
    <cellStyle name="Millares [0] 5 2 4 2" xfId="411" xr:uid="{00000000-0005-0000-0000-000019050000}"/>
    <cellStyle name="Millares [0] 5 2 4 2 2" xfId="2681" xr:uid="{00000000-0005-0000-0000-00001A050000}"/>
    <cellStyle name="Millares [0] 5 2 4 2 2 2" xfId="5092" xr:uid="{00000000-0005-0000-0000-00001B050000}"/>
    <cellStyle name="Millares [0] 5 2 4 2 2 3" xfId="7503" xr:uid="{00000000-0005-0000-0000-00001C050000}"/>
    <cellStyle name="Millares [0] 5 2 4 2 3" xfId="1732" xr:uid="{00000000-0005-0000-0000-00001D050000}"/>
    <cellStyle name="Millares [0] 5 2 4 2 3 2" xfId="4141" xr:uid="{00000000-0005-0000-0000-00001E050000}"/>
    <cellStyle name="Millares [0] 5 2 4 2 3 3" xfId="6551" xr:uid="{00000000-0005-0000-0000-00001F050000}"/>
    <cellStyle name="Millares [0] 5 2 4 2 4" xfId="1005" xr:uid="{00000000-0005-0000-0000-000020050000}"/>
    <cellStyle name="Millares [0] 5 2 4 2 5" xfId="3411" xr:uid="{00000000-0005-0000-0000-000021050000}"/>
    <cellStyle name="Millares [0] 5 2 4 2 6" xfId="5821" xr:uid="{00000000-0005-0000-0000-000022050000}"/>
    <cellStyle name="Millares [0] 5 2 4 3" xfId="2239" xr:uid="{00000000-0005-0000-0000-000023050000}"/>
    <cellStyle name="Millares [0] 5 2 4 3 2" xfId="4649" xr:uid="{00000000-0005-0000-0000-000024050000}"/>
    <cellStyle name="Millares [0] 5 2 4 3 3" xfId="7059" xr:uid="{00000000-0005-0000-0000-000025050000}"/>
    <cellStyle name="Millares [0] 5 2 4 4" xfId="2384" xr:uid="{00000000-0005-0000-0000-000026050000}"/>
    <cellStyle name="Millares [0] 5 2 4 4 2" xfId="4795" xr:uid="{00000000-0005-0000-0000-000027050000}"/>
    <cellStyle name="Millares [0] 5 2 4 4 3" xfId="7206" xr:uid="{00000000-0005-0000-0000-000028050000}"/>
    <cellStyle name="Millares [0] 5 2 4 5" xfId="1586" xr:uid="{00000000-0005-0000-0000-000029050000}"/>
    <cellStyle name="Millares [0] 5 2 4 5 2" xfId="3995" xr:uid="{00000000-0005-0000-0000-00002A050000}"/>
    <cellStyle name="Millares [0] 5 2 4 5 3" xfId="6405" xr:uid="{00000000-0005-0000-0000-00002B050000}"/>
    <cellStyle name="Millares [0] 5 2 4 6" xfId="708" xr:uid="{00000000-0005-0000-0000-00002C050000}"/>
    <cellStyle name="Millares [0] 5 2 4 7" xfId="3114" xr:uid="{00000000-0005-0000-0000-00002D050000}"/>
    <cellStyle name="Millares [0] 5 2 4 8" xfId="5524" xr:uid="{00000000-0005-0000-0000-00002E050000}"/>
    <cellStyle name="Millares [0] 5 2 5" xfId="310" xr:uid="{00000000-0005-0000-0000-00002F050000}"/>
    <cellStyle name="Millares [0] 5 2 5 2" xfId="412" xr:uid="{00000000-0005-0000-0000-000030050000}"/>
    <cellStyle name="Millares [0] 5 2 5 2 2" xfId="2682" xr:uid="{00000000-0005-0000-0000-000031050000}"/>
    <cellStyle name="Millares [0] 5 2 5 2 2 2" xfId="5093" xr:uid="{00000000-0005-0000-0000-000032050000}"/>
    <cellStyle name="Millares [0] 5 2 5 2 2 3" xfId="7504" xr:uid="{00000000-0005-0000-0000-000033050000}"/>
    <cellStyle name="Millares [0] 5 2 5 2 3" xfId="1933" xr:uid="{00000000-0005-0000-0000-000034050000}"/>
    <cellStyle name="Millares [0] 5 2 5 2 3 2" xfId="4342" xr:uid="{00000000-0005-0000-0000-000035050000}"/>
    <cellStyle name="Millares [0] 5 2 5 2 3 3" xfId="6752" xr:uid="{00000000-0005-0000-0000-000036050000}"/>
    <cellStyle name="Millares [0] 5 2 5 2 4" xfId="1006" xr:uid="{00000000-0005-0000-0000-000037050000}"/>
    <cellStyle name="Millares [0] 5 2 5 2 5" xfId="3412" xr:uid="{00000000-0005-0000-0000-000038050000}"/>
    <cellStyle name="Millares [0] 5 2 5 2 6" xfId="5822" xr:uid="{00000000-0005-0000-0000-000039050000}"/>
    <cellStyle name="Millares [0] 5 2 5 3" xfId="2585" xr:uid="{00000000-0005-0000-0000-00003A050000}"/>
    <cellStyle name="Millares [0] 5 2 5 3 2" xfId="4996" xr:uid="{00000000-0005-0000-0000-00003B050000}"/>
    <cellStyle name="Millares [0] 5 2 5 3 3" xfId="7407" xr:uid="{00000000-0005-0000-0000-00003C050000}"/>
    <cellStyle name="Millares [0] 5 2 5 4" xfId="1632" xr:uid="{00000000-0005-0000-0000-00003D050000}"/>
    <cellStyle name="Millares [0] 5 2 5 4 2" xfId="4041" xr:uid="{00000000-0005-0000-0000-00003E050000}"/>
    <cellStyle name="Millares [0] 5 2 5 4 3" xfId="6451" xr:uid="{00000000-0005-0000-0000-00003F050000}"/>
    <cellStyle name="Millares [0] 5 2 5 5" xfId="909" xr:uid="{00000000-0005-0000-0000-000040050000}"/>
    <cellStyle name="Millares [0] 5 2 5 6" xfId="3315" xr:uid="{00000000-0005-0000-0000-000041050000}"/>
    <cellStyle name="Millares [0] 5 2 5 7" xfId="5725" xr:uid="{00000000-0005-0000-0000-000042050000}"/>
    <cellStyle name="Millares [0] 5 2 6" xfId="363" xr:uid="{00000000-0005-0000-0000-000043050000}"/>
    <cellStyle name="Millares [0] 5 2 6 2" xfId="2633" xr:uid="{00000000-0005-0000-0000-000044050000}"/>
    <cellStyle name="Millares [0] 5 2 6 2 2" xfId="5044" xr:uid="{00000000-0005-0000-0000-000045050000}"/>
    <cellStyle name="Millares [0] 5 2 6 2 3" xfId="7455" xr:uid="{00000000-0005-0000-0000-000046050000}"/>
    <cellStyle name="Millares [0] 5 2 6 3" xfId="1981" xr:uid="{00000000-0005-0000-0000-000047050000}"/>
    <cellStyle name="Millares [0] 5 2 6 3 2" xfId="4390" xr:uid="{00000000-0005-0000-0000-000048050000}"/>
    <cellStyle name="Millares [0] 5 2 6 3 3" xfId="6800" xr:uid="{00000000-0005-0000-0000-000049050000}"/>
    <cellStyle name="Millares [0] 5 2 6 4" xfId="957" xr:uid="{00000000-0005-0000-0000-00004A050000}"/>
    <cellStyle name="Millares [0] 5 2 6 5" xfId="3363" xr:uid="{00000000-0005-0000-0000-00004B050000}"/>
    <cellStyle name="Millares [0] 5 2 6 6" xfId="5773" xr:uid="{00000000-0005-0000-0000-00004C050000}"/>
    <cellStyle name="Millares [0] 5 2 7" xfId="1244" xr:uid="{00000000-0005-0000-0000-00004D050000}"/>
    <cellStyle name="Millares [0] 5 2 7 2" xfId="2921" xr:uid="{00000000-0005-0000-0000-00004E050000}"/>
    <cellStyle name="Millares [0] 5 2 7 2 2" xfId="5332" xr:uid="{00000000-0005-0000-0000-00004F050000}"/>
    <cellStyle name="Millares [0] 5 2 7 2 3" xfId="7743" xr:uid="{00000000-0005-0000-0000-000050050000}"/>
    <cellStyle name="Millares [0] 5 2 7 3" xfId="1662" xr:uid="{00000000-0005-0000-0000-000051050000}"/>
    <cellStyle name="Millares [0] 5 2 7 3 2" xfId="4071" xr:uid="{00000000-0005-0000-0000-000052050000}"/>
    <cellStyle name="Millares [0] 5 2 7 3 3" xfId="6481" xr:uid="{00000000-0005-0000-0000-000053050000}"/>
    <cellStyle name="Millares [0] 5 2 7 4" xfId="3651" xr:uid="{00000000-0005-0000-0000-000054050000}"/>
    <cellStyle name="Millares [0] 5 2 7 5" xfId="6061" xr:uid="{00000000-0005-0000-0000-000055050000}"/>
    <cellStyle name="Millares [0] 5 2 8" xfId="1291" xr:uid="{00000000-0005-0000-0000-000056050000}"/>
    <cellStyle name="Millares [0] 5 2 8 2" xfId="2968" xr:uid="{00000000-0005-0000-0000-000057050000}"/>
    <cellStyle name="Millares [0] 5 2 8 2 2" xfId="5379" xr:uid="{00000000-0005-0000-0000-000058050000}"/>
    <cellStyle name="Millares [0] 5 2 8 2 3" xfId="7790" xr:uid="{00000000-0005-0000-0000-000059050000}"/>
    <cellStyle name="Millares [0] 5 2 8 3" xfId="2033" xr:uid="{00000000-0005-0000-0000-00005A050000}"/>
    <cellStyle name="Millares [0] 5 2 8 3 2" xfId="4443" xr:uid="{00000000-0005-0000-0000-00005B050000}"/>
    <cellStyle name="Millares [0] 5 2 8 3 3" xfId="6853" xr:uid="{00000000-0005-0000-0000-00005C050000}"/>
    <cellStyle name="Millares [0] 5 2 8 4" xfId="3698" xr:uid="{00000000-0005-0000-0000-00005D050000}"/>
    <cellStyle name="Millares [0] 5 2 8 5" xfId="6108" xr:uid="{00000000-0005-0000-0000-00005E050000}"/>
    <cellStyle name="Millares [0] 5 2 9" xfId="2286" xr:uid="{00000000-0005-0000-0000-00005F050000}"/>
    <cellStyle name="Millares [0] 5 2 9 2" xfId="4696" xr:uid="{00000000-0005-0000-0000-000060050000}"/>
    <cellStyle name="Millares [0] 5 2 9 3" xfId="7107" xr:uid="{00000000-0005-0000-0000-000061050000}"/>
    <cellStyle name="Millares [0] 5 3" xfId="49" xr:uid="{00000000-0005-0000-0000-000062050000}"/>
    <cellStyle name="Millares [0] 5 3 10" xfId="3064" xr:uid="{00000000-0005-0000-0000-000063050000}"/>
    <cellStyle name="Millares [0] 5 3 11" xfId="5474" xr:uid="{00000000-0005-0000-0000-000064050000}"/>
    <cellStyle name="Millares [0] 5 3 2" xfId="178" xr:uid="{00000000-0005-0000-0000-000065050000}"/>
    <cellStyle name="Millares [0] 5 3 2 2" xfId="414" xr:uid="{00000000-0005-0000-0000-000066050000}"/>
    <cellStyle name="Millares [0] 5 3 2 2 2" xfId="2684" xr:uid="{00000000-0005-0000-0000-000067050000}"/>
    <cellStyle name="Millares [0] 5 3 2 2 2 2" xfId="5095" xr:uid="{00000000-0005-0000-0000-000068050000}"/>
    <cellStyle name="Millares [0] 5 3 2 2 2 3" xfId="7506" xr:uid="{00000000-0005-0000-0000-000069050000}"/>
    <cellStyle name="Millares [0] 5 3 2 2 3" xfId="1803" xr:uid="{00000000-0005-0000-0000-00006A050000}"/>
    <cellStyle name="Millares [0] 5 3 2 2 3 2" xfId="4212" xr:uid="{00000000-0005-0000-0000-00006B050000}"/>
    <cellStyle name="Millares [0] 5 3 2 2 3 3" xfId="6622" xr:uid="{00000000-0005-0000-0000-00006C050000}"/>
    <cellStyle name="Millares [0] 5 3 2 2 4" xfId="1008" xr:uid="{00000000-0005-0000-0000-00006D050000}"/>
    <cellStyle name="Millares [0] 5 3 2 2 5" xfId="3414" xr:uid="{00000000-0005-0000-0000-00006E050000}"/>
    <cellStyle name="Millares [0] 5 3 2 2 6" xfId="5824" xr:uid="{00000000-0005-0000-0000-00006F050000}"/>
    <cellStyle name="Millares [0] 5 3 2 3" xfId="2104" xr:uid="{00000000-0005-0000-0000-000070050000}"/>
    <cellStyle name="Millares [0] 5 3 2 3 2" xfId="4514" xr:uid="{00000000-0005-0000-0000-000071050000}"/>
    <cellStyle name="Millares [0] 5 3 2 3 3" xfId="6924" xr:uid="{00000000-0005-0000-0000-000072050000}"/>
    <cellStyle name="Millares [0] 5 3 2 4" xfId="2455" xr:uid="{00000000-0005-0000-0000-000073050000}"/>
    <cellStyle name="Millares [0] 5 3 2 4 2" xfId="4866" xr:uid="{00000000-0005-0000-0000-000074050000}"/>
    <cellStyle name="Millares [0] 5 3 2 4 3" xfId="7277" xr:uid="{00000000-0005-0000-0000-000075050000}"/>
    <cellStyle name="Millares [0] 5 3 2 5" xfId="1451" xr:uid="{00000000-0005-0000-0000-000076050000}"/>
    <cellStyle name="Millares [0] 5 3 2 5 2" xfId="3860" xr:uid="{00000000-0005-0000-0000-000077050000}"/>
    <cellStyle name="Millares [0] 5 3 2 5 3" xfId="6270" xr:uid="{00000000-0005-0000-0000-000078050000}"/>
    <cellStyle name="Millares [0] 5 3 2 6" xfId="779" xr:uid="{00000000-0005-0000-0000-000079050000}"/>
    <cellStyle name="Millares [0] 5 3 2 7" xfId="3185" xr:uid="{00000000-0005-0000-0000-00007A050000}"/>
    <cellStyle name="Millares [0] 5 3 2 8" xfId="5595" xr:uid="{00000000-0005-0000-0000-00007B050000}"/>
    <cellStyle name="Millares [0] 5 3 3" xfId="232" xr:uid="{00000000-0005-0000-0000-00007C050000}"/>
    <cellStyle name="Millares [0] 5 3 3 2" xfId="415" xr:uid="{00000000-0005-0000-0000-00007D050000}"/>
    <cellStyle name="Millares [0] 5 3 3 2 2" xfId="2685" xr:uid="{00000000-0005-0000-0000-00007E050000}"/>
    <cellStyle name="Millares [0] 5 3 3 2 2 2" xfId="5096" xr:uid="{00000000-0005-0000-0000-00007F050000}"/>
    <cellStyle name="Millares [0] 5 3 3 2 2 3" xfId="7507" xr:uid="{00000000-0005-0000-0000-000080050000}"/>
    <cellStyle name="Millares [0] 5 3 3 2 3" xfId="1857" xr:uid="{00000000-0005-0000-0000-000081050000}"/>
    <cellStyle name="Millares [0] 5 3 3 2 3 2" xfId="4266" xr:uid="{00000000-0005-0000-0000-000082050000}"/>
    <cellStyle name="Millares [0] 5 3 3 2 3 3" xfId="6676" xr:uid="{00000000-0005-0000-0000-000083050000}"/>
    <cellStyle name="Millares [0] 5 3 3 2 4" xfId="1009" xr:uid="{00000000-0005-0000-0000-000084050000}"/>
    <cellStyle name="Millares [0] 5 3 3 2 5" xfId="3415" xr:uid="{00000000-0005-0000-0000-000085050000}"/>
    <cellStyle name="Millares [0] 5 3 3 2 6" xfId="5825" xr:uid="{00000000-0005-0000-0000-000086050000}"/>
    <cellStyle name="Millares [0] 5 3 3 3" xfId="2158" xr:uid="{00000000-0005-0000-0000-000087050000}"/>
    <cellStyle name="Millares [0] 5 3 3 3 2" xfId="4568" xr:uid="{00000000-0005-0000-0000-000088050000}"/>
    <cellStyle name="Millares [0] 5 3 3 3 3" xfId="6978" xr:uid="{00000000-0005-0000-0000-000089050000}"/>
    <cellStyle name="Millares [0] 5 3 3 4" xfId="2509" xr:uid="{00000000-0005-0000-0000-00008A050000}"/>
    <cellStyle name="Millares [0] 5 3 3 4 2" xfId="4920" xr:uid="{00000000-0005-0000-0000-00008B050000}"/>
    <cellStyle name="Millares [0] 5 3 3 4 3" xfId="7331" xr:uid="{00000000-0005-0000-0000-00008C050000}"/>
    <cellStyle name="Millares [0] 5 3 3 5" xfId="1505" xr:uid="{00000000-0005-0000-0000-00008D050000}"/>
    <cellStyle name="Millares [0] 5 3 3 5 2" xfId="3914" xr:uid="{00000000-0005-0000-0000-00008E050000}"/>
    <cellStyle name="Millares [0] 5 3 3 5 3" xfId="6324" xr:uid="{00000000-0005-0000-0000-00008F050000}"/>
    <cellStyle name="Millares [0] 5 3 3 6" xfId="833" xr:uid="{00000000-0005-0000-0000-000090050000}"/>
    <cellStyle name="Millares [0] 5 3 3 7" xfId="3239" xr:uid="{00000000-0005-0000-0000-000091050000}"/>
    <cellStyle name="Millares [0] 5 3 3 8" xfId="5649" xr:uid="{00000000-0005-0000-0000-000092050000}"/>
    <cellStyle name="Millares [0] 5 3 4" xfId="128" xr:uid="{00000000-0005-0000-0000-000093050000}"/>
    <cellStyle name="Millares [0] 5 3 4 2" xfId="2402" xr:uid="{00000000-0005-0000-0000-000094050000}"/>
    <cellStyle name="Millares [0] 5 3 4 2 2" xfId="4813" xr:uid="{00000000-0005-0000-0000-000095050000}"/>
    <cellStyle name="Millares [0] 5 3 4 2 3" xfId="7224" xr:uid="{00000000-0005-0000-0000-000096050000}"/>
    <cellStyle name="Millares [0] 5 3 4 3" xfId="1750" xr:uid="{00000000-0005-0000-0000-000097050000}"/>
    <cellStyle name="Millares [0] 5 3 4 3 2" xfId="4159" xr:uid="{00000000-0005-0000-0000-000098050000}"/>
    <cellStyle name="Millares [0] 5 3 4 3 3" xfId="6569" xr:uid="{00000000-0005-0000-0000-000099050000}"/>
    <cellStyle name="Millares [0] 5 3 4 4" xfId="726" xr:uid="{00000000-0005-0000-0000-00009A050000}"/>
    <cellStyle name="Millares [0] 5 3 4 5" xfId="3132" xr:uid="{00000000-0005-0000-0000-00009B050000}"/>
    <cellStyle name="Millares [0] 5 3 4 6" xfId="5542" xr:uid="{00000000-0005-0000-0000-00009C050000}"/>
    <cellStyle name="Millares [0] 5 3 5" xfId="413" xr:uid="{00000000-0005-0000-0000-00009D050000}"/>
    <cellStyle name="Millares [0] 5 3 5 2" xfId="2683" xr:uid="{00000000-0005-0000-0000-00009E050000}"/>
    <cellStyle name="Millares [0] 5 3 5 2 2" xfId="5094" xr:uid="{00000000-0005-0000-0000-00009F050000}"/>
    <cellStyle name="Millares [0] 5 3 5 2 3" xfId="7505" xr:uid="{00000000-0005-0000-0000-0000A0050000}"/>
    <cellStyle name="Millares [0] 5 3 5 3" xfId="1682" xr:uid="{00000000-0005-0000-0000-0000A1050000}"/>
    <cellStyle name="Millares [0] 5 3 5 3 2" xfId="4091" xr:uid="{00000000-0005-0000-0000-0000A2050000}"/>
    <cellStyle name="Millares [0] 5 3 5 3 3" xfId="6501" xr:uid="{00000000-0005-0000-0000-0000A3050000}"/>
    <cellStyle name="Millares [0] 5 3 5 4" xfId="1007" xr:uid="{00000000-0005-0000-0000-0000A4050000}"/>
    <cellStyle name="Millares [0] 5 3 5 5" xfId="3413" xr:uid="{00000000-0005-0000-0000-0000A5050000}"/>
    <cellStyle name="Millares [0] 5 3 5 6" xfId="5823" xr:uid="{00000000-0005-0000-0000-0000A6050000}"/>
    <cellStyle name="Millares [0] 5 3 6" xfId="1309" xr:uid="{00000000-0005-0000-0000-0000A7050000}"/>
    <cellStyle name="Millares [0] 5 3 6 2" xfId="2987" xr:uid="{00000000-0005-0000-0000-0000A8050000}"/>
    <cellStyle name="Millares [0] 5 3 6 2 2" xfId="5398" xr:uid="{00000000-0005-0000-0000-0000A9050000}"/>
    <cellStyle name="Millares [0] 5 3 6 2 3" xfId="7809" xr:uid="{00000000-0005-0000-0000-0000AA050000}"/>
    <cellStyle name="Millares [0] 5 3 6 3" xfId="2051" xr:uid="{00000000-0005-0000-0000-0000AB050000}"/>
    <cellStyle name="Millares [0] 5 3 6 3 2" xfId="4461" xr:uid="{00000000-0005-0000-0000-0000AC050000}"/>
    <cellStyle name="Millares [0] 5 3 6 3 3" xfId="6871" xr:uid="{00000000-0005-0000-0000-0000AD050000}"/>
    <cellStyle name="Millares [0] 5 3 6 4" xfId="3717" xr:uid="{00000000-0005-0000-0000-0000AE050000}"/>
    <cellStyle name="Millares [0] 5 3 6 5" xfId="6127" xr:uid="{00000000-0005-0000-0000-0000AF050000}"/>
    <cellStyle name="Millares [0] 5 3 7" xfId="2334" xr:uid="{00000000-0005-0000-0000-0000B0050000}"/>
    <cellStyle name="Millares [0] 5 3 7 2" xfId="4745" xr:uid="{00000000-0005-0000-0000-0000B1050000}"/>
    <cellStyle name="Millares [0] 5 3 7 3" xfId="7156" xr:uid="{00000000-0005-0000-0000-0000B2050000}"/>
    <cellStyle name="Millares [0] 5 3 8" xfId="1398" xr:uid="{00000000-0005-0000-0000-0000B3050000}"/>
    <cellStyle name="Millares [0] 5 3 8 2" xfId="3807" xr:uid="{00000000-0005-0000-0000-0000B4050000}"/>
    <cellStyle name="Millares [0] 5 3 8 3" xfId="6217" xr:uid="{00000000-0005-0000-0000-0000B5050000}"/>
    <cellStyle name="Millares [0] 5 3 9" xfId="658" xr:uid="{00000000-0005-0000-0000-0000B6050000}"/>
    <cellStyle name="Millares [0] 5 4" xfId="103" xr:uid="{00000000-0005-0000-0000-0000B7050000}"/>
    <cellStyle name="Millares [0] 5 4 2" xfId="416" xr:uid="{00000000-0005-0000-0000-0000B8050000}"/>
    <cellStyle name="Millares [0] 5 4 2 2" xfId="2686" xr:uid="{00000000-0005-0000-0000-0000B9050000}"/>
    <cellStyle name="Millares [0] 5 4 2 2 2" xfId="5097" xr:uid="{00000000-0005-0000-0000-0000BA050000}"/>
    <cellStyle name="Millares [0] 5 4 2 2 3" xfId="7508" xr:uid="{00000000-0005-0000-0000-0000BB050000}"/>
    <cellStyle name="Millares [0] 5 4 2 3" xfId="1725" xr:uid="{00000000-0005-0000-0000-0000BC050000}"/>
    <cellStyle name="Millares [0] 5 4 2 3 2" xfId="4134" xr:uid="{00000000-0005-0000-0000-0000BD050000}"/>
    <cellStyle name="Millares [0] 5 4 2 3 3" xfId="6544" xr:uid="{00000000-0005-0000-0000-0000BE050000}"/>
    <cellStyle name="Millares [0] 5 4 2 4" xfId="1010" xr:uid="{00000000-0005-0000-0000-0000BF050000}"/>
    <cellStyle name="Millares [0] 5 4 2 5" xfId="3416" xr:uid="{00000000-0005-0000-0000-0000C0050000}"/>
    <cellStyle name="Millares [0] 5 4 2 6" xfId="5826" xr:uid="{00000000-0005-0000-0000-0000C1050000}"/>
    <cellStyle name="Millares [0] 5 4 3" xfId="2026" xr:uid="{00000000-0005-0000-0000-0000C2050000}"/>
    <cellStyle name="Millares [0] 5 4 3 2" xfId="4436" xr:uid="{00000000-0005-0000-0000-0000C3050000}"/>
    <cellStyle name="Millares [0] 5 4 3 3" xfId="6846" xr:uid="{00000000-0005-0000-0000-0000C4050000}"/>
    <cellStyle name="Millares [0] 5 4 4" xfId="2377" xr:uid="{00000000-0005-0000-0000-0000C5050000}"/>
    <cellStyle name="Millares [0] 5 4 4 2" xfId="4788" xr:uid="{00000000-0005-0000-0000-0000C6050000}"/>
    <cellStyle name="Millares [0] 5 4 4 3" xfId="7199" xr:uid="{00000000-0005-0000-0000-0000C7050000}"/>
    <cellStyle name="Millares [0] 5 4 5" xfId="1373" xr:uid="{00000000-0005-0000-0000-0000C8050000}"/>
    <cellStyle name="Millares [0] 5 4 5 2" xfId="3782" xr:uid="{00000000-0005-0000-0000-0000C9050000}"/>
    <cellStyle name="Millares [0] 5 4 5 3" xfId="6192" xr:uid="{00000000-0005-0000-0000-0000CA050000}"/>
    <cellStyle name="Millares [0] 5 4 6" xfId="701" xr:uid="{00000000-0005-0000-0000-0000CB050000}"/>
    <cellStyle name="Millares [0] 5 4 7" xfId="3107" xr:uid="{00000000-0005-0000-0000-0000CC050000}"/>
    <cellStyle name="Millares [0] 5 4 8" xfId="5517" xr:uid="{00000000-0005-0000-0000-0000CD050000}"/>
    <cellStyle name="Millares [0] 5 5" xfId="147" xr:uid="{00000000-0005-0000-0000-0000CE050000}"/>
    <cellStyle name="Millares [0] 5 5 2" xfId="417" xr:uid="{00000000-0005-0000-0000-0000CF050000}"/>
    <cellStyle name="Millares [0] 5 5 2 2" xfId="2687" xr:uid="{00000000-0005-0000-0000-0000D0050000}"/>
    <cellStyle name="Millares [0] 5 5 2 2 2" xfId="5098" xr:uid="{00000000-0005-0000-0000-0000D1050000}"/>
    <cellStyle name="Millares [0] 5 5 2 2 3" xfId="7509" xr:uid="{00000000-0005-0000-0000-0000D2050000}"/>
    <cellStyle name="Millares [0] 5 5 2 3" xfId="1771" xr:uid="{00000000-0005-0000-0000-0000D3050000}"/>
    <cellStyle name="Millares [0] 5 5 2 3 2" xfId="4180" xr:uid="{00000000-0005-0000-0000-0000D4050000}"/>
    <cellStyle name="Millares [0] 5 5 2 3 3" xfId="6590" xr:uid="{00000000-0005-0000-0000-0000D5050000}"/>
    <cellStyle name="Millares [0] 5 5 2 4" xfId="1011" xr:uid="{00000000-0005-0000-0000-0000D6050000}"/>
    <cellStyle name="Millares [0] 5 5 2 5" xfId="3417" xr:uid="{00000000-0005-0000-0000-0000D7050000}"/>
    <cellStyle name="Millares [0] 5 5 2 6" xfId="5827" xr:uid="{00000000-0005-0000-0000-0000D8050000}"/>
    <cellStyle name="Millares [0] 5 5 3" xfId="2072" xr:uid="{00000000-0005-0000-0000-0000D9050000}"/>
    <cellStyle name="Millares [0] 5 5 3 2" xfId="4482" xr:uid="{00000000-0005-0000-0000-0000DA050000}"/>
    <cellStyle name="Millares [0] 5 5 3 3" xfId="6892" xr:uid="{00000000-0005-0000-0000-0000DB050000}"/>
    <cellStyle name="Millares [0] 5 5 4" xfId="2423" xr:uid="{00000000-0005-0000-0000-0000DC050000}"/>
    <cellStyle name="Millares [0] 5 5 4 2" xfId="4834" xr:uid="{00000000-0005-0000-0000-0000DD050000}"/>
    <cellStyle name="Millares [0] 5 5 4 3" xfId="7245" xr:uid="{00000000-0005-0000-0000-0000DE050000}"/>
    <cellStyle name="Millares [0] 5 5 5" xfId="1419" xr:uid="{00000000-0005-0000-0000-0000DF050000}"/>
    <cellStyle name="Millares [0] 5 5 5 2" xfId="3828" xr:uid="{00000000-0005-0000-0000-0000E0050000}"/>
    <cellStyle name="Millares [0] 5 5 5 3" xfId="6238" xr:uid="{00000000-0005-0000-0000-0000E1050000}"/>
    <cellStyle name="Millares [0] 5 5 6" xfId="747" xr:uid="{00000000-0005-0000-0000-0000E2050000}"/>
    <cellStyle name="Millares [0] 5 5 7" xfId="3153" xr:uid="{00000000-0005-0000-0000-0000E3050000}"/>
    <cellStyle name="Millares [0] 5 5 8" xfId="5563" xr:uid="{00000000-0005-0000-0000-0000E4050000}"/>
    <cellStyle name="Millares [0] 5 6" xfId="200" xr:uid="{00000000-0005-0000-0000-0000E5050000}"/>
    <cellStyle name="Millares [0] 5 6 2" xfId="418" xr:uid="{00000000-0005-0000-0000-0000E6050000}"/>
    <cellStyle name="Millares [0] 5 6 2 2" xfId="2688" xr:uid="{00000000-0005-0000-0000-0000E7050000}"/>
    <cellStyle name="Millares [0] 5 6 2 2 2" xfId="5099" xr:uid="{00000000-0005-0000-0000-0000E8050000}"/>
    <cellStyle name="Millares [0] 5 6 2 2 3" xfId="7510" xr:uid="{00000000-0005-0000-0000-0000E9050000}"/>
    <cellStyle name="Millares [0] 5 6 2 3" xfId="1825" xr:uid="{00000000-0005-0000-0000-0000EA050000}"/>
    <cellStyle name="Millares [0] 5 6 2 3 2" xfId="4234" xr:uid="{00000000-0005-0000-0000-0000EB050000}"/>
    <cellStyle name="Millares [0] 5 6 2 3 3" xfId="6644" xr:uid="{00000000-0005-0000-0000-0000EC050000}"/>
    <cellStyle name="Millares [0] 5 6 2 4" xfId="1012" xr:uid="{00000000-0005-0000-0000-0000ED050000}"/>
    <cellStyle name="Millares [0] 5 6 2 5" xfId="3418" xr:uid="{00000000-0005-0000-0000-0000EE050000}"/>
    <cellStyle name="Millares [0] 5 6 2 6" xfId="5828" xr:uid="{00000000-0005-0000-0000-0000EF050000}"/>
    <cellStyle name="Millares [0] 5 6 3" xfId="2126" xr:uid="{00000000-0005-0000-0000-0000F0050000}"/>
    <cellStyle name="Millares [0] 5 6 3 2" xfId="4536" xr:uid="{00000000-0005-0000-0000-0000F1050000}"/>
    <cellStyle name="Millares [0] 5 6 3 3" xfId="6946" xr:uid="{00000000-0005-0000-0000-0000F2050000}"/>
    <cellStyle name="Millares [0] 5 6 4" xfId="2477" xr:uid="{00000000-0005-0000-0000-0000F3050000}"/>
    <cellStyle name="Millares [0] 5 6 4 2" xfId="4888" xr:uid="{00000000-0005-0000-0000-0000F4050000}"/>
    <cellStyle name="Millares [0] 5 6 4 3" xfId="7299" xr:uid="{00000000-0005-0000-0000-0000F5050000}"/>
    <cellStyle name="Millares [0] 5 6 5" xfId="1473" xr:uid="{00000000-0005-0000-0000-0000F6050000}"/>
    <cellStyle name="Millares [0] 5 6 5 2" xfId="3882" xr:uid="{00000000-0005-0000-0000-0000F7050000}"/>
    <cellStyle name="Millares [0] 5 6 5 3" xfId="6292" xr:uid="{00000000-0005-0000-0000-0000F8050000}"/>
    <cellStyle name="Millares [0] 5 6 6" xfId="801" xr:uid="{00000000-0005-0000-0000-0000F9050000}"/>
    <cellStyle name="Millares [0] 5 6 7" xfId="3207" xr:uid="{00000000-0005-0000-0000-0000FA050000}"/>
    <cellStyle name="Millares [0] 5 6 8" xfId="5617" xr:uid="{00000000-0005-0000-0000-0000FB050000}"/>
    <cellStyle name="Millares [0] 5 7" xfId="258" xr:uid="{00000000-0005-0000-0000-0000FC050000}"/>
    <cellStyle name="Millares [0] 5 7 2" xfId="419" xr:uid="{00000000-0005-0000-0000-0000FD050000}"/>
    <cellStyle name="Millares [0] 5 7 2 2" xfId="2689" xr:uid="{00000000-0005-0000-0000-0000FE050000}"/>
    <cellStyle name="Millares [0] 5 7 2 2 2" xfId="5100" xr:uid="{00000000-0005-0000-0000-0000FF050000}"/>
    <cellStyle name="Millares [0] 5 7 2 2 3" xfId="7511" xr:uid="{00000000-0005-0000-0000-000000060000}"/>
    <cellStyle name="Millares [0] 5 7 2 3" xfId="1883" xr:uid="{00000000-0005-0000-0000-000001060000}"/>
    <cellStyle name="Millares [0] 5 7 2 3 2" xfId="4292" xr:uid="{00000000-0005-0000-0000-000002060000}"/>
    <cellStyle name="Millares [0] 5 7 2 3 3" xfId="6702" xr:uid="{00000000-0005-0000-0000-000003060000}"/>
    <cellStyle name="Millares [0] 5 7 2 4" xfId="1013" xr:uid="{00000000-0005-0000-0000-000004060000}"/>
    <cellStyle name="Millares [0] 5 7 2 5" xfId="3419" xr:uid="{00000000-0005-0000-0000-000005060000}"/>
    <cellStyle name="Millares [0] 5 7 2 6" xfId="5829" xr:uid="{00000000-0005-0000-0000-000006060000}"/>
    <cellStyle name="Millares [0] 5 7 3" xfId="2184" xr:uid="{00000000-0005-0000-0000-000007060000}"/>
    <cellStyle name="Millares [0] 5 7 3 2" xfId="4594" xr:uid="{00000000-0005-0000-0000-000008060000}"/>
    <cellStyle name="Millares [0] 5 7 3 3" xfId="7004" xr:uid="{00000000-0005-0000-0000-000009060000}"/>
    <cellStyle name="Millares [0] 5 7 4" xfId="2535" xr:uid="{00000000-0005-0000-0000-00000A060000}"/>
    <cellStyle name="Millares [0] 5 7 4 2" xfId="4946" xr:uid="{00000000-0005-0000-0000-00000B060000}"/>
    <cellStyle name="Millares [0] 5 7 4 3" xfId="7357" xr:uid="{00000000-0005-0000-0000-00000C060000}"/>
    <cellStyle name="Millares [0] 5 7 5" xfId="1531" xr:uid="{00000000-0005-0000-0000-00000D060000}"/>
    <cellStyle name="Millares [0] 5 7 5 2" xfId="3940" xr:uid="{00000000-0005-0000-0000-00000E060000}"/>
    <cellStyle name="Millares [0] 5 7 5 3" xfId="6350" xr:uid="{00000000-0005-0000-0000-00000F060000}"/>
    <cellStyle name="Millares [0] 5 7 6" xfId="859" xr:uid="{00000000-0005-0000-0000-000010060000}"/>
    <cellStyle name="Millares [0] 5 7 7" xfId="3265" xr:uid="{00000000-0005-0000-0000-000011060000}"/>
    <cellStyle name="Millares [0] 5 7 8" xfId="5675" xr:uid="{00000000-0005-0000-0000-000012060000}"/>
    <cellStyle name="Millares [0] 5 8" xfId="86" xr:uid="{00000000-0005-0000-0000-000013060000}"/>
    <cellStyle name="Millares [0] 5 8 2" xfId="420" xr:uid="{00000000-0005-0000-0000-000014060000}"/>
    <cellStyle name="Millares [0] 5 8 2 2" xfId="2690" xr:uid="{00000000-0005-0000-0000-000015060000}"/>
    <cellStyle name="Millares [0] 5 8 2 2 2" xfId="5101" xr:uid="{00000000-0005-0000-0000-000016060000}"/>
    <cellStyle name="Millares [0] 5 8 2 2 3" xfId="7512" xr:uid="{00000000-0005-0000-0000-000017060000}"/>
    <cellStyle name="Millares [0] 5 8 2 3" xfId="1706" xr:uid="{00000000-0005-0000-0000-000018060000}"/>
    <cellStyle name="Millares [0] 5 8 2 3 2" xfId="4115" xr:uid="{00000000-0005-0000-0000-000019060000}"/>
    <cellStyle name="Millares [0] 5 8 2 3 3" xfId="6525" xr:uid="{00000000-0005-0000-0000-00001A060000}"/>
    <cellStyle name="Millares [0] 5 8 2 4" xfId="1014" xr:uid="{00000000-0005-0000-0000-00001B060000}"/>
    <cellStyle name="Millares [0] 5 8 2 5" xfId="3420" xr:uid="{00000000-0005-0000-0000-00001C060000}"/>
    <cellStyle name="Millares [0] 5 8 2 6" xfId="5830" xr:uid="{00000000-0005-0000-0000-00001D060000}"/>
    <cellStyle name="Millares [0] 5 8 3" xfId="2215" xr:uid="{00000000-0005-0000-0000-00001E060000}"/>
    <cellStyle name="Millares [0] 5 8 3 2" xfId="4625" xr:uid="{00000000-0005-0000-0000-00001F060000}"/>
    <cellStyle name="Millares [0] 5 8 3 3" xfId="7035" xr:uid="{00000000-0005-0000-0000-000020060000}"/>
    <cellStyle name="Millares [0] 5 8 4" xfId="2358" xr:uid="{00000000-0005-0000-0000-000021060000}"/>
    <cellStyle name="Millares [0] 5 8 4 2" xfId="4769" xr:uid="{00000000-0005-0000-0000-000022060000}"/>
    <cellStyle name="Millares [0] 5 8 4 3" xfId="7180" xr:uid="{00000000-0005-0000-0000-000023060000}"/>
    <cellStyle name="Millares [0] 5 8 5" xfId="1562" xr:uid="{00000000-0005-0000-0000-000024060000}"/>
    <cellStyle name="Millares [0] 5 8 5 2" xfId="3971" xr:uid="{00000000-0005-0000-0000-000025060000}"/>
    <cellStyle name="Millares [0] 5 8 5 3" xfId="6381" xr:uid="{00000000-0005-0000-0000-000026060000}"/>
    <cellStyle name="Millares [0] 5 8 6" xfId="682" xr:uid="{00000000-0005-0000-0000-000027060000}"/>
    <cellStyle name="Millares [0] 5 8 7" xfId="3088" xr:uid="{00000000-0005-0000-0000-000028060000}"/>
    <cellStyle name="Millares [0] 5 8 8" xfId="5498" xr:uid="{00000000-0005-0000-0000-000029060000}"/>
    <cellStyle name="Millares [0] 5 9" xfId="283" xr:uid="{00000000-0005-0000-0000-00002A060000}"/>
    <cellStyle name="Millares [0] 5 9 2" xfId="421" xr:uid="{00000000-0005-0000-0000-00002B060000}"/>
    <cellStyle name="Millares [0] 5 9 2 2" xfId="2691" xr:uid="{00000000-0005-0000-0000-00002C060000}"/>
    <cellStyle name="Millares [0] 5 9 2 2 2" xfId="5102" xr:uid="{00000000-0005-0000-0000-00002D060000}"/>
    <cellStyle name="Millares [0] 5 9 2 2 3" xfId="7513" xr:uid="{00000000-0005-0000-0000-00002E060000}"/>
    <cellStyle name="Millares [0] 5 9 2 3" xfId="1906" xr:uid="{00000000-0005-0000-0000-00002F060000}"/>
    <cellStyle name="Millares [0] 5 9 2 3 2" xfId="4315" xr:uid="{00000000-0005-0000-0000-000030060000}"/>
    <cellStyle name="Millares [0] 5 9 2 3 3" xfId="6725" xr:uid="{00000000-0005-0000-0000-000031060000}"/>
    <cellStyle name="Millares [0] 5 9 2 4" xfId="1015" xr:uid="{00000000-0005-0000-0000-000032060000}"/>
    <cellStyle name="Millares [0] 5 9 2 5" xfId="3421" xr:uid="{00000000-0005-0000-0000-000033060000}"/>
    <cellStyle name="Millares [0] 5 9 2 6" xfId="5831" xr:uid="{00000000-0005-0000-0000-000034060000}"/>
    <cellStyle name="Millares [0] 5 9 3" xfId="2558" xr:uid="{00000000-0005-0000-0000-000035060000}"/>
    <cellStyle name="Millares [0] 5 9 3 2" xfId="4969" xr:uid="{00000000-0005-0000-0000-000036060000}"/>
    <cellStyle name="Millares [0] 5 9 3 3" xfId="7380" xr:uid="{00000000-0005-0000-0000-000037060000}"/>
    <cellStyle name="Millares [0] 5 9 4" xfId="1605" xr:uid="{00000000-0005-0000-0000-000038060000}"/>
    <cellStyle name="Millares [0] 5 9 4 2" xfId="4014" xr:uid="{00000000-0005-0000-0000-000039060000}"/>
    <cellStyle name="Millares [0] 5 9 4 3" xfId="6424" xr:uid="{00000000-0005-0000-0000-00003A060000}"/>
    <cellStyle name="Millares [0] 5 9 5" xfId="882" xr:uid="{00000000-0005-0000-0000-00003B060000}"/>
    <cellStyle name="Millares [0] 5 9 6" xfId="3288" xr:uid="{00000000-0005-0000-0000-00003C060000}"/>
    <cellStyle name="Millares [0] 5 9 7" xfId="5698" xr:uid="{00000000-0005-0000-0000-00003D060000}"/>
    <cellStyle name="Millares [0] 6" xfId="26" xr:uid="{00000000-0005-0000-0000-00003E060000}"/>
    <cellStyle name="Millares [0] 6 10" xfId="1220" xr:uid="{00000000-0005-0000-0000-00003F060000}"/>
    <cellStyle name="Millares [0] 6 10 2" xfId="2897" xr:uid="{00000000-0005-0000-0000-000040060000}"/>
    <cellStyle name="Millares [0] 6 10 2 2" xfId="5308" xr:uid="{00000000-0005-0000-0000-000041060000}"/>
    <cellStyle name="Millares [0] 6 10 2 3" xfId="7719" xr:uid="{00000000-0005-0000-0000-000042060000}"/>
    <cellStyle name="Millares [0] 6 10 3" xfId="1659" xr:uid="{00000000-0005-0000-0000-000043060000}"/>
    <cellStyle name="Millares [0] 6 10 3 2" xfId="4068" xr:uid="{00000000-0005-0000-0000-000044060000}"/>
    <cellStyle name="Millares [0] 6 10 3 3" xfId="6478" xr:uid="{00000000-0005-0000-0000-000045060000}"/>
    <cellStyle name="Millares [0] 6 10 4" xfId="3627" xr:uid="{00000000-0005-0000-0000-000046060000}"/>
    <cellStyle name="Millares [0] 6 10 5" xfId="6037" xr:uid="{00000000-0005-0000-0000-000047060000}"/>
    <cellStyle name="Millares [0] 6 11" xfId="1267" xr:uid="{00000000-0005-0000-0000-000048060000}"/>
    <cellStyle name="Millares [0] 6 11 2" xfId="2944" xr:uid="{00000000-0005-0000-0000-000049060000}"/>
    <cellStyle name="Millares [0] 6 11 2 2" xfId="5355" xr:uid="{00000000-0005-0000-0000-00004A060000}"/>
    <cellStyle name="Millares [0] 6 11 2 3" xfId="7766" xr:uid="{00000000-0005-0000-0000-00004B060000}"/>
    <cellStyle name="Millares [0] 6 11 3" xfId="2010" xr:uid="{00000000-0005-0000-0000-00004C060000}"/>
    <cellStyle name="Millares [0] 6 11 3 2" xfId="4420" xr:uid="{00000000-0005-0000-0000-00004D060000}"/>
    <cellStyle name="Millares [0] 6 11 3 3" xfId="6830" xr:uid="{00000000-0005-0000-0000-00004E060000}"/>
    <cellStyle name="Millares [0] 6 11 4" xfId="3674" xr:uid="{00000000-0005-0000-0000-00004F060000}"/>
    <cellStyle name="Millares [0] 6 11 5" xfId="6084" xr:uid="{00000000-0005-0000-0000-000050060000}"/>
    <cellStyle name="Millares [0] 6 12" xfId="2262" xr:uid="{00000000-0005-0000-0000-000051060000}"/>
    <cellStyle name="Millares [0] 6 12 2" xfId="4673" xr:uid="{00000000-0005-0000-0000-000052060000}"/>
    <cellStyle name="Millares [0] 6 12 3" xfId="7083" xr:uid="{00000000-0005-0000-0000-000053060000}"/>
    <cellStyle name="Millares [0] 6 13" xfId="2311" xr:uid="{00000000-0005-0000-0000-000054060000}"/>
    <cellStyle name="Millares [0] 6 13 2" xfId="4722" xr:uid="{00000000-0005-0000-0000-000055060000}"/>
    <cellStyle name="Millares [0] 6 13 3" xfId="7133" xr:uid="{00000000-0005-0000-0000-000056060000}"/>
    <cellStyle name="Millares [0] 6 14" xfId="1357" xr:uid="{00000000-0005-0000-0000-000057060000}"/>
    <cellStyle name="Millares [0] 6 14 2" xfId="3766" xr:uid="{00000000-0005-0000-0000-000058060000}"/>
    <cellStyle name="Millares [0] 6 14 3" xfId="6176" xr:uid="{00000000-0005-0000-0000-000059060000}"/>
    <cellStyle name="Millares [0] 6 15" xfId="635" xr:uid="{00000000-0005-0000-0000-00005A060000}"/>
    <cellStyle name="Millares [0] 6 16" xfId="3041" xr:uid="{00000000-0005-0000-0000-00005B060000}"/>
    <cellStyle name="Millares [0] 6 17" xfId="5451" xr:uid="{00000000-0005-0000-0000-00005C060000}"/>
    <cellStyle name="Millares [0] 6 2" xfId="52" xr:uid="{00000000-0005-0000-0000-00005D060000}"/>
    <cellStyle name="Millares [0] 6 2 10" xfId="2337" xr:uid="{00000000-0005-0000-0000-00005E060000}"/>
    <cellStyle name="Millares [0] 6 2 10 2" xfId="4748" xr:uid="{00000000-0005-0000-0000-00005F060000}"/>
    <cellStyle name="Millares [0] 6 2 10 3" xfId="7159" xr:uid="{00000000-0005-0000-0000-000060060000}"/>
    <cellStyle name="Millares [0] 6 2 11" xfId="1401" xr:uid="{00000000-0005-0000-0000-000061060000}"/>
    <cellStyle name="Millares [0] 6 2 11 2" xfId="3810" xr:uid="{00000000-0005-0000-0000-000062060000}"/>
    <cellStyle name="Millares [0] 6 2 11 3" xfId="6220" xr:uid="{00000000-0005-0000-0000-000063060000}"/>
    <cellStyle name="Millares [0] 6 2 12" xfId="661" xr:uid="{00000000-0005-0000-0000-000064060000}"/>
    <cellStyle name="Millares [0] 6 2 13" xfId="3067" xr:uid="{00000000-0005-0000-0000-000065060000}"/>
    <cellStyle name="Millares [0] 6 2 14" xfId="5477" xr:uid="{00000000-0005-0000-0000-000066060000}"/>
    <cellStyle name="Millares [0] 6 2 2" xfId="181" xr:uid="{00000000-0005-0000-0000-000067060000}"/>
    <cellStyle name="Millares [0] 6 2 2 2" xfId="422" xr:uid="{00000000-0005-0000-0000-000068060000}"/>
    <cellStyle name="Millares [0] 6 2 2 2 2" xfId="2692" xr:uid="{00000000-0005-0000-0000-000069060000}"/>
    <cellStyle name="Millares [0] 6 2 2 2 2 2" xfId="5103" xr:uid="{00000000-0005-0000-0000-00006A060000}"/>
    <cellStyle name="Millares [0] 6 2 2 2 2 3" xfId="7514" xr:uid="{00000000-0005-0000-0000-00006B060000}"/>
    <cellStyle name="Millares [0] 6 2 2 2 3" xfId="1806" xr:uid="{00000000-0005-0000-0000-00006C060000}"/>
    <cellStyle name="Millares [0] 6 2 2 2 3 2" xfId="4215" xr:uid="{00000000-0005-0000-0000-00006D060000}"/>
    <cellStyle name="Millares [0] 6 2 2 2 3 3" xfId="6625" xr:uid="{00000000-0005-0000-0000-00006E060000}"/>
    <cellStyle name="Millares [0] 6 2 2 2 4" xfId="1016" xr:uid="{00000000-0005-0000-0000-00006F060000}"/>
    <cellStyle name="Millares [0] 6 2 2 2 5" xfId="3422" xr:uid="{00000000-0005-0000-0000-000070060000}"/>
    <cellStyle name="Millares [0] 6 2 2 2 6" xfId="5832" xr:uid="{00000000-0005-0000-0000-000071060000}"/>
    <cellStyle name="Millares [0] 6 2 2 3" xfId="1339" xr:uid="{00000000-0005-0000-0000-000072060000}"/>
    <cellStyle name="Millares [0] 6 2 2 3 2" xfId="3017" xr:uid="{00000000-0005-0000-0000-000073060000}"/>
    <cellStyle name="Millares [0] 6 2 2 3 2 2" xfId="5428" xr:uid="{00000000-0005-0000-0000-000074060000}"/>
    <cellStyle name="Millares [0] 6 2 2 3 2 3" xfId="7839" xr:uid="{00000000-0005-0000-0000-000075060000}"/>
    <cellStyle name="Millares [0] 6 2 2 3 3" xfId="2107" xr:uid="{00000000-0005-0000-0000-000076060000}"/>
    <cellStyle name="Millares [0] 6 2 2 3 3 2" xfId="4517" xr:uid="{00000000-0005-0000-0000-000077060000}"/>
    <cellStyle name="Millares [0] 6 2 2 3 3 3" xfId="6927" xr:uid="{00000000-0005-0000-0000-000078060000}"/>
    <cellStyle name="Millares [0] 6 2 2 3 4" xfId="3747" xr:uid="{00000000-0005-0000-0000-000079060000}"/>
    <cellStyle name="Millares [0] 6 2 2 3 5" xfId="6157" xr:uid="{00000000-0005-0000-0000-00007A060000}"/>
    <cellStyle name="Millares [0] 6 2 2 4" xfId="2458" xr:uid="{00000000-0005-0000-0000-00007B060000}"/>
    <cellStyle name="Millares [0] 6 2 2 4 2" xfId="4869" xr:uid="{00000000-0005-0000-0000-00007C060000}"/>
    <cellStyle name="Millares [0] 6 2 2 4 3" xfId="7280" xr:uid="{00000000-0005-0000-0000-00007D060000}"/>
    <cellStyle name="Millares [0] 6 2 2 5" xfId="1454" xr:uid="{00000000-0005-0000-0000-00007E060000}"/>
    <cellStyle name="Millares [0] 6 2 2 5 2" xfId="3863" xr:uid="{00000000-0005-0000-0000-00007F060000}"/>
    <cellStyle name="Millares [0] 6 2 2 5 3" xfId="6273" xr:uid="{00000000-0005-0000-0000-000080060000}"/>
    <cellStyle name="Millares [0] 6 2 2 6" xfId="782" xr:uid="{00000000-0005-0000-0000-000081060000}"/>
    <cellStyle name="Millares [0] 6 2 2 7" xfId="3188" xr:uid="{00000000-0005-0000-0000-000082060000}"/>
    <cellStyle name="Millares [0] 6 2 2 8" xfId="5598" xr:uid="{00000000-0005-0000-0000-000083060000}"/>
    <cellStyle name="Millares [0] 6 2 3" xfId="235" xr:uid="{00000000-0005-0000-0000-000084060000}"/>
    <cellStyle name="Millares [0] 6 2 3 2" xfId="423" xr:uid="{00000000-0005-0000-0000-000085060000}"/>
    <cellStyle name="Millares [0] 6 2 3 2 2" xfId="2693" xr:uid="{00000000-0005-0000-0000-000086060000}"/>
    <cellStyle name="Millares [0] 6 2 3 2 2 2" xfId="5104" xr:uid="{00000000-0005-0000-0000-000087060000}"/>
    <cellStyle name="Millares [0] 6 2 3 2 2 3" xfId="7515" xr:uid="{00000000-0005-0000-0000-000088060000}"/>
    <cellStyle name="Millares [0] 6 2 3 2 3" xfId="1860" xr:uid="{00000000-0005-0000-0000-000089060000}"/>
    <cellStyle name="Millares [0] 6 2 3 2 3 2" xfId="4269" xr:uid="{00000000-0005-0000-0000-00008A060000}"/>
    <cellStyle name="Millares [0] 6 2 3 2 3 3" xfId="6679" xr:uid="{00000000-0005-0000-0000-00008B060000}"/>
    <cellStyle name="Millares [0] 6 2 3 2 4" xfId="1017" xr:uid="{00000000-0005-0000-0000-00008C060000}"/>
    <cellStyle name="Millares [0] 6 2 3 2 5" xfId="3423" xr:uid="{00000000-0005-0000-0000-00008D060000}"/>
    <cellStyle name="Millares [0] 6 2 3 2 6" xfId="5833" xr:uid="{00000000-0005-0000-0000-00008E060000}"/>
    <cellStyle name="Millares [0] 6 2 3 3" xfId="2161" xr:uid="{00000000-0005-0000-0000-00008F060000}"/>
    <cellStyle name="Millares [0] 6 2 3 3 2" xfId="4571" xr:uid="{00000000-0005-0000-0000-000090060000}"/>
    <cellStyle name="Millares [0] 6 2 3 3 3" xfId="6981" xr:uid="{00000000-0005-0000-0000-000091060000}"/>
    <cellStyle name="Millares [0] 6 2 3 4" xfId="2512" xr:uid="{00000000-0005-0000-0000-000092060000}"/>
    <cellStyle name="Millares [0] 6 2 3 4 2" xfId="4923" xr:uid="{00000000-0005-0000-0000-000093060000}"/>
    <cellStyle name="Millares [0] 6 2 3 4 3" xfId="7334" xr:uid="{00000000-0005-0000-0000-000094060000}"/>
    <cellStyle name="Millares [0] 6 2 3 5" xfId="1508" xr:uid="{00000000-0005-0000-0000-000095060000}"/>
    <cellStyle name="Millares [0] 6 2 3 5 2" xfId="3917" xr:uid="{00000000-0005-0000-0000-000096060000}"/>
    <cellStyle name="Millares [0] 6 2 3 5 3" xfId="6327" xr:uid="{00000000-0005-0000-0000-000097060000}"/>
    <cellStyle name="Millares [0] 6 2 3 6" xfId="836" xr:uid="{00000000-0005-0000-0000-000098060000}"/>
    <cellStyle name="Millares [0] 6 2 3 7" xfId="3242" xr:uid="{00000000-0005-0000-0000-000099060000}"/>
    <cellStyle name="Millares [0] 6 2 3 8" xfId="5652" xr:uid="{00000000-0005-0000-0000-00009A060000}"/>
    <cellStyle name="Millares [0] 6 2 4" xfId="131" xr:uid="{00000000-0005-0000-0000-00009B060000}"/>
    <cellStyle name="Millares [0] 6 2 4 2" xfId="424" xr:uid="{00000000-0005-0000-0000-00009C060000}"/>
    <cellStyle name="Millares [0] 6 2 4 2 2" xfId="2694" xr:uid="{00000000-0005-0000-0000-00009D060000}"/>
    <cellStyle name="Millares [0] 6 2 4 2 2 2" xfId="5105" xr:uid="{00000000-0005-0000-0000-00009E060000}"/>
    <cellStyle name="Millares [0] 6 2 4 2 2 3" xfId="7516" xr:uid="{00000000-0005-0000-0000-00009F060000}"/>
    <cellStyle name="Millares [0] 6 2 4 2 3" xfId="1753" xr:uid="{00000000-0005-0000-0000-0000A0060000}"/>
    <cellStyle name="Millares [0] 6 2 4 2 3 2" xfId="4162" xr:uid="{00000000-0005-0000-0000-0000A1060000}"/>
    <cellStyle name="Millares [0] 6 2 4 2 3 3" xfId="6572" xr:uid="{00000000-0005-0000-0000-0000A2060000}"/>
    <cellStyle name="Millares [0] 6 2 4 2 4" xfId="1018" xr:uid="{00000000-0005-0000-0000-0000A3060000}"/>
    <cellStyle name="Millares [0] 6 2 4 2 5" xfId="3424" xr:uid="{00000000-0005-0000-0000-0000A4060000}"/>
    <cellStyle name="Millares [0] 6 2 4 2 6" xfId="5834" xr:uid="{00000000-0005-0000-0000-0000A5060000}"/>
    <cellStyle name="Millares [0] 6 2 4 3" xfId="2241" xr:uid="{00000000-0005-0000-0000-0000A6060000}"/>
    <cellStyle name="Millares [0] 6 2 4 3 2" xfId="4651" xr:uid="{00000000-0005-0000-0000-0000A7060000}"/>
    <cellStyle name="Millares [0] 6 2 4 3 3" xfId="7061" xr:uid="{00000000-0005-0000-0000-0000A8060000}"/>
    <cellStyle name="Millares [0] 6 2 4 4" xfId="2405" xr:uid="{00000000-0005-0000-0000-0000A9060000}"/>
    <cellStyle name="Millares [0] 6 2 4 4 2" xfId="4816" xr:uid="{00000000-0005-0000-0000-0000AA060000}"/>
    <cellStyle name="Millares [0] 6 2 4 4 3" xfId="7227" xr:uid="{00000000-0005-0000-0000-0000AB060000}"/>
    <cellStyle name="Millares [0] 6 2 4 5" xfId="1588" xr:uid="{00000000-0005-0000-0000-0000AC060000}"/>
    <cellStyle name="Millares [0] 6 2 4 5 2" xfId="3997" xr:uid="{00000000-0005-0000-0000-0000AD060000}"/>
    <cellStyle name="Millares [0] 6 2 4 5 3" xfId="6407" xr:uid="{00000000-0005-0000-0000-0000AE060000}"/>
    <cellStyle name="Millares [0] 6 2 4 6" xfId="729" xr:uid="{00000000-0005-0000-0000-0000AF060000}"/>
    <cellStyle name="Millares [0] 6 2 4 7" xfId="3135" xr:uid="{00000000-0005-0000-0000-0000B0060000}"/>
    <cellStyle name="Millares [0] 6 2 4 8" xfId="5545" xr:uid="{00000000-0005-0000-0000-0000B1060000}"/>
    <cellStyle name="Millares [0] 6 2 5" xfId="313" xr:uid="{00000000-0005-0000-0000-0000B2060000}"/>
    <cellStyle name="Millares [0] 6 2 5 2" xfId="425" xr:uid="{00000000-0005-0000-0000-0000B3060000}"/>
    <cellStyle name="Millares [0] 6 2 5 2 2" xfId="2695" xr:uid="{00000000-0005-0000-0000-0000B4060000}"/>
    <cellStyle name="Millares [0] 6 2 5 2 2 2" xfId="5106" xr:uid="{00000000-0005-0000-0000-0000B5060000}"/>
    <cellStyle name="Millares [0] 6 2 5 2 2 3" xfId="7517" xr:uid="{00000000-0005-0000-0000-0000B6060000}"/>
    <cellStyle name="Millares [0] 6 2 5 2 3" xfId="1936" xr:uid="{00000000-0005-0000-0000-0000B7060000}"/>
    <cellStyle name="Millares [0] 6 2 5 2 3 2" xfId="4345" xr:uid="{00000000-0005-0000-0000-0000B8060000}"/>
    <cellStyle name="Millares [0] 6 2 5 2 3 3" xfId="6755" xr:uid="{00000000-0005-0000-0000-0000B9060000}"/>
    <cellStyle name="Millares [0] 6 2 5 2 4" xfId="1019" xr:uid="{00000000-0005-0000-0000-0000BA060000}"/>
    <cellStyle name="Millares [0] 6 2 5 2 5" xfId="3425" xr:uid="{00000000-0005-0000-0000-0000BB060000}"/>
    <cellStyle name="Millares [0] 6 2 5 2 6" xfId="5835" xr:uid="{00000000-0005-0000-0000-0000BC060000}"/>
    <cellStyle name="Millares [0] 6 2 5 3" xfId="2588" xr:uid="{00000000-0005-0000-0000-0000BD060000}"/>
    <cellStyle name="Millares [0] 6 2 5 3 2" xfId="4999" xr:uid="{00000000-0005-0000-0000-0000BE060000}"/>
    <cellStyle name="Millares [0] 6 2 5 3 3" xfId="7410" xr:uid="{00000000-0005-0000-0000-0000BF060000}"/>
    <cellStyle name="Millares [0] 6 2 5 4" xfId="1635" xr:uid="{00000000-0005-0000-0000-0000C0060000}"/>
    <cellStyle name="Millares [0] 6 2 5 4 2" xfId="4044" xr:uid="{00000000-0005-0000-0000-0000C1060000}"/>
    <cellStyle name="Millares [0] 6 2 5 4 3" xfId="6454" xr:uid="{00000000-0005-0000-0000-0000C2060000}"/>
    <cellStyle name="Millares [0] 6 2 5 5" xfId="912" xr:uid="{00000000-0005-0000-0000-0000C3060000}"/>
    <cellStyle name="Millares [0] 6 2 5 6" xfId="3318" xr:uid="{00000000-0005-0000-0000-0000C4060000}"/>
    <cellStyle name="Millares [0] 6 2 5 7" xfId="5728" xr:uid="{00000000-0005-0000-0000-0000C5060000}"/>
    <cellStyle name="Millares [0] 6 2 6" xfId="366" xr:uid="{00000000-0005-0000-0000-0000C6060000}"/>
    <cellStyle name="Millares [0] 6 2 6 2" xfId="2636" xr:uid="{00000000-0005-0000-0000-0000C7060000}"/>
    <cellStyle name="Millares [0] 6 2 6 2 2" xfId="5047" xr:uid="{00000000-0005-0000-0000-0000C8060000}"/>
    <cellStyle name="Millares [0] 6 2 6 2 3" xfId="7458" xr:uid="{00000000-0005-0000-0000-0000C9060000}"/>
    <cellStyle name="Millares [0] 6 2 6 3" xfId="1984" xr:uid="{00000000-0005-0000-0000-0000CA060000}"/>
    <cellStyle name="Millares [0] 6 2 6 3 2" xfId="4393" xr:uid="{00000000-0005-0000-0000-0000CB060000}"/>
    <cellStyle name="Millares [0] 6 2 6 3 3" xfId="6803" xr:uid="{00000000-0005-0000-0000-0000CC060000}"/>
    <cellStyle name="Millares [0] 6 2 6 4" xfId="960" xr:uid="{00000000-0005-0000-0000-0000CD060000}"/>
    <cellStyle name="Millares [0] 6 2 6 5" xfId="3366" xr:uid="{00000000-0005-0000-0000-0000CE060000}"/>
    <cellStyle name="Millares [0] 6 2 6 6" xfId="5776" xr:uid="{00000000-0005-0000-0000-0000CF060000}"/>
    <cellStyle name="Millares [0] 6 2 7" xfId="1247" xr:uid="{00000000-0005-0000-0000-0000D0060000}"/>
    <cellStyle name="Millares [0] 6 2 7 2" xfId="2924" xr:uid="{00000000-0005-0000-0000-0000D1060000}"/>
    <cellStyle name="Millares [0] 6 2 7 2 2" xfId="5335" xr:uid="{00000000-0005-0000-0000-0000D2060000}"/>
    <cellStyle name="Millares [0] 6 2 7 2 3" xfId="7746" xr:uid="{00000000-0005-0000-0000-0000D3060000}"/>
    <cellStyle name="Millares [0] 6 2 7 3" xfId="1685" xr:uid="{00000000-0005-0000-0000-0000D4060000}"/>
    <cellStyle name="Millares [0] 6 2 7 3 2" xfId="4094" xr:uid="{00000000-0005-0000-0000-0000D5060000}"/>
    <cellStyle name="Millares [0] 6 2 7 3 3" xfId="6504" xr:uid="{00000000-0005-0000-0000-0000D6060000}"/>
    <cellStyle name="Millares [0] 6 2 7 4" xfId="3654" xr:uid="{00000000-0005-0000-0000-0000D7060000}"/>
    <cellStyle name="Millares [0] 6 2 7 5" xfId="6064" xr:uid="{00000000-0005-0000-0000-0000D8060000}"/>
    <cellStyle name="Millares [0] 6 2 8" xfId="1294" xr:uid="{00000000-0005-0000-0000-0000D9060000}"/>
    <cellStyle name="Millares [0] 6 2 8 2" xfId="2971" xr:uid="{00000000-0005-0000-0000-0000DA060000}"/>
    <cellStyle name="Millares [0] 6 2 8 2 2" xfId="5382" xr:uid="{00000000-0005-0000-0000-0000DB060000}"/>
    <cellStyle name="Millares [0] 6 2 8 2 3" xfId="7793" xr:uid="{00000000-0005-0000-0000-0000DC060000}"/>
    <cellStyle name="Millares [0] 6 2 8 3" xfId="2054" xr:uid="{00000000-0005-0000-0000-0000DD060000}"/>
    <cellStyle name="Millares [0] 6 2 8 3 2" xfId="4464" xr:uid="{00000000-0005-0000-0000-0000DE060000}"/>
    <cellStyle name="Millares [0] 6 2 8 3 3" xfId="6874" xr:uid="{00000000-0005-0000-0000-0000DF060000}"/>
    <cellStyle name="Millares [0] 6 2 8 4" xfId="3701" xr:uid="{00000000-0005-0000-0000-0000E0060000}"/>
    <cellStyle name="Millares [0] 6 2 8 5" xfId="6111" xr:uid="{00000000-0005-0000-0000-0000E1060000}"/>
    <cellStyle name="Millares [0] 6 2 9" xfId="2289" xr:uid="{00000000-0005-0000-0000-0000E2060000}"/>
    <cellStyle name="Millares [0] 6 2 9 2" xfId="4699" xr:uid="{00000000-0005-0000-0000-0000E3060000}"/>
    <cellStyle name="Millares [0] 6 2 9 3" xfId="7110" xr:uid="{00000000-0005-0000-0000-0000E4060000}"/>
    <cellStyle name="Millares [0] 6 3" xfId="108" xr:uid="{00000000-0005-0000-0000-0000E5060000}"/>
    <cellStyle name="Millares [0] 6 3 2" xfId="426" xr:uid="{00000000-0005-0000-0000-0000E6060000}"/>
    <cellStyle name="Millares [0] 6 3 2 2" xfId="2696" xr:uid="{00000000-0005-0000-0000-0000E7060000}"/>
    <cellStyle name="Millares [0] 6 3 2 2 2" xfId="5107" xr:uid="{00000000-0005-0000-0000-0000E8060000}"/>
    <cellStyle name="Millares [0] 6 3 2 2 3" xfId="7518" xr:uid="{00000000-0005-0000-0000-0000E9060000}"/>
    <cellStyle name="Millares [0] 6 3 2 3" xfId="1730" xr:uid="{00000000-0005-0000-0000-0000EA060000}"/>
    <cellStyle name="Millares [0] 6 3 2 3 2" xfId="4139" xr:uid="{00000000-0005-0000-0000-0000EB060000}"/>
    <cellStyle name="Millares [0] 6 3 2 3 3" xfId="6549" xr:uid="{00000000-0005-0000-0000-0000EC060000}"/>
    <cellStyle name="Millares [0] 6 3 2 4" xfId="1020" xr:uid="{00000000-0005-0000-0000-0000ED060000}"/>
    <cellStyle name="Millares [0] 6 3 2 5" xfId="3426" xr:uid="{00000000-0005-0000-0000-0000EE060000}"/>
    <cellStyle name="Millares [0] 6 3 2 6" xfId="5836" xr:uid="{00000000-0005-0000-0000-0000EF060000}"/>
    <cellStyle name="Millares [0] 6 3 3" xfId="1312" xr:uid="{00000000-0005-0000-0000-0000F0060000}"/>
    <cellStyle name="Millares [0] 6 3 3 2" xfId="2990" xr:uid="{00000000-0005-0000-0000-0000F1060000}"/>
    <cellStyle name="Millares [0] 6 3 3 2 2" xfId="5401" xr:uid="{00000000-0005-0000-0000-0000F2060000}"/>
    <cellStyle name="Millares [0] 6 3 3 2 3" xfId="7812" xr:uid="{00000000-0005-0000-0000-0000F3060000}"/>
    <cellStyle name="Millares [0] 6 3 3 3" xfId="2031" xr:uid="{00000000-0005-0000-0000-0000F4060000}"/>
    <cellStyle name="Millares [0] 6 3 3 3 2" xfId="4441" xr:uid="{00000000-0005-0000-0000-0000F5060000}"/>
    <cellStyle name="Millares [0] 6 3 3 3 3" xfId="6851" xr:uid="{00000000-0005-0000-0000-0000F6060000}"/>
    <cellStyle name="Millares [0] 6 3 3 4" xfId="3720" xr:uid="{00000000-0005-0000-0000-0000F7060000}"/>
    <cellStyle name="Millares [0] 6 3 3 5" xfId="6130" xr:uid="{00000000-0005-0000-0000-0000F8060000}"/>
    <cellStyle name="Millares [0] 6 3 4" xfId="2382" xr:uid="{00000000-0005-0000-0000-0000F9060000}"/>
    <cellStyle name="Millares [0] 6 3 4 2" xfId="4793" xr:uid="{00000000-0005-0000-0000-0000FA060000}"/>
    <cellStyle name="Millares [0] 6 3 4 3" xfId="7204" xr:uid="{00000000-0005-0000-0000-0000FB060000}"/>
    <cellStyle name="Millares [0] 6 3 5" xfId="1378" xr:uid="{00000000-0005-0000-0000-0000FC060000}"/>
    <cellStyle name="Millares [0] 6 3 5 2" xfId="3787" xr:uid="{00000000-0005-0000-0000-0000FD060000}"/>
    <cellStyle name="Millares [0] 6 3 5 3" xfId="6197" xr:uid="{00000000-0005-0000-0000-0000FE060000}"/>
    <cellStyle name="Millares [0] 6 3 6" xfId="706" xr:uid="{00000000-0005-0000-0000-0000FF060000}"/>
    <cellStyle name="Millares [0] 6 3 7" xfId="3112" xr:uid="{00000000-0005-0000-0000-000000070000}"/>
    <cellStyle name="Millares [0] 6 3 8" xfId="5522" xr:uid="{00000000-0005-0000-0000-000001070000}"/>
    <cellStyle name="Millares [0] 6 4" xfId="155" xr:uid="{00000000-0005-0000-0000-000002070000}"/>
    <cellStyle name="Millares [0] 6 4 2" xfId="427" xr:uid="{00000000-0005-0000-0000-000003070000}"/>
    <cellStyle name="Millares [0] 6 4 2 2" xfId="2697" xr:uid="{00000000-0005-0000-0000-000004070000}"/>
    <cellStyle name="Millares [0] 6 4 2 2 2" xfId="5108" xr:uid="{00000000-0005-0000-0000-000005070000}"/>
    <cellStyle name="Millares [0] 6 4 2 2 3" xfId="7519" xr:uid="{00000000-0005-0000-0000-000006070000}"/>
    <cellStyle name="Millares [0] 6 4 2 3" xfId="1780" xr:uid="{00000000-0005-0000-0000-000007070000}"/>
    <cellStyle name="Millares [0] 6 4 2 3 2" xfId="4189" xr:uid="{00000000-0005-0000-0000-000008070000}"/>
    <cellStyle name="Millares [0] 6 4 2 3 3" xfId="6599" xr:uid="{00000000-0005-0000-0000-000009070000}"/>
    <cellStyle name="Millares [0] 6 4 2 4" xfId="1021" xr:uid="{00000000-0005-0000-0000-00000A070000}"/>
    <cellStyle name="Millares [0] 6 4 2 5" xfId="3427" xr:uid="{00000000-0005-0000-0000-00000B070000}"/>
    <cellStyle name="Millares [0] 6 4 2 6" xfId="5837" xr:uid="{00000000-0005-0000-0000-00000C070000}"/>
    <cellStyle name="Millares [0] 6 4 3" xfId="2081" xr:uid="{00000000-0005-0000-0000-00000D070000}"/>
    <cellStyle name="Millares [0] 6 4 3 2" xfId="4491" xr:uid="{00000000-0005-0000-0000-00000E070000}"/>
    <cellStyle name="Millares [0] 6 4 3 3" xfId="6901" xr:uid="{00000000-0005-0000-0000-00000F070000}"/>
    <cellStyle name="Millares [0] 6 4 4" xfId="2432" xr:uid="{00000000-0005-0000-0000-000010070000}"/>
    <cellStyle name="Millares [0] 6 4 4 2" xfId="4843" xr:uid="{00000000-0005-0000-0000-000011070000}"/>
    <cellStyle name="Millares [0] 6 4 4 3" xfId="7254" xr:uid="{00000000-0005-0000-0000-000012070000}"/>
    <cellStyle name="Millares [0] 6 4 5" xfId="1428" xr:uid="{00000000-0005-0000-0000-000013070000}"/>
    <cellStyle name="Millares [0] 6 4 5 2" xfId="3837" xr:uid="{00000000-0005-0000-0000-000014070000}"/>
    <cellStyle name="Millares [0] 6 4 5 3" xfId="6247" xr:uid="{00000000-0005-0000-0000-000015070000}"/>
    <cellStyle name="Millares [0] 6 4 6" xfId="756" xr:uid="{00000000-0005-0000-0000-000016070000}"/>
    <cellStyle name="Millares [0] 6 4 7" xfId="3162" xr:uid="{00000000-0005-0000-0000-000017070000}"/>
    <cellStyle name="Millares [0] 6 4 8" xfId="5572" xr:uid="{00000000-0005-0000-0000-000018070000}"/>
    <cellStyle name="Millares [0] 6 5" xfId="209" xr:uid="{00000000-0005-0000-0000-000019070000}"/>
    <cellStyle name="Millares [0] 6 5 2" xfId="428" xr:uid="{00000000-0005-0000-0000-00001A070000}"/>
    <cellStyle name="Millares [0] 6 5 2 2" xfId="2698" xr:uid="{00000000-0005-0000-0000-00001B070000}"/>
    <cellStyle name="Millares [0] 6 5 2 2 2" xfId="5109" xr:uid="{00000000-0005-0000-0000-00001C070000}"/>
    <cellStyle name="Millares [0] 6 5 2 2 3" xfId="7520" xr:uid="{00000000-0005-0000-0000-00001D070000}"/>
    <cellStyle name="Millares [0] 6 5 2 3" xfId="1834" xr:uid="{00000000-0005-0000-0000-00001E070000}"/>
    <cellStyle name="Millares [0] 6 5 2 3 2" xfId="4243" xr:uid="{00000000-0005-0000-0000-00001F070000}"/>
    <cellStyle name="Millares [0] 6 5 2 3 3" xfId="6653" xr:uid="{00000000-0005-0000-0000-000020070000}"/>
    <cellStyle name="Millares [0] 6 5 2 4" xfId="1022" xr:uid="{00000000-0005-0000-0000-000021070000}"/>
    <cellStyle name="Millares [0] 6 5 2 5" xfId="3428" xr:uid="{00000000-0005-0000-0000-000022070000}"/>
    <cellStyle name="Millares [0] 6 5 2 6" xfId="5838" xr:uid="{00000000-0005-0000-0000-000023070000}"/>
    <cellStyle name="Millares [0] 6 5 3" xfId="2135" xr:uid="{00000000-0005-0000-0000-000024070000}"/>
    <cellStyle name="Millares [0] 6 5 3 2" xfId="4545" xr:uid="{00000000-0005-0000-0000-000025070000}"/>
    <cellStyle name="Millares [0] 6 5 3 3" xfId="6955" xr:uid="{00000000-0005-0000-0000-000026070000}"/>
    <cellStyle name="Millares [0] 6 5 4" xfId="2486" xr:uid="{00000000-0005-0000-0000-000027070000}"/>
    <cellStyle name="Millares [0] 6 5 4 2" xfId="4897" xr:uid="{00000000-0005-0000-0000-000028070000}"/>
    <cellStyle name="Millares [0] 6 5 4 3" xfId="7308" xr:uid="{00000000-0005-0000-0000-000029070000}"/>
    <cellStyle name="Millares [0] 6 5 5" xfId="1482" xr:uid="{00000000-0005-0000-0000-00002A070000}"/>
    <cellStyle name="Millares [0] 6 5 5 2" xfId="3891" xr:uid="{00000000-0005-0000-0000-00002B070000}"/>
    <cellStyle name="Millares [0] 6 5 5 3" xfId="6301" xr:uid="{00000000-0005-0000-0000-00002C070000}"/>
    <cellStyle name="Millares [0] 6 5 6" xfId="810" xr:uid="{00000000-0005-0000-0000-00002D070000}"/>
    <cellStyle name="Millares [0] 6 5 7" xfId="3216" xr:uid="{00000000-0005-0000-0000-00002E070000}"/>
    <cellStyle name="Millares [0] 6 5 8" xfId="5626" xr:uid="{00000000-0005-0000-0000-00002F070000}"/>
    <cellStyle name="Millares [0] 6 6" xfId="261" xr:uid="{00000000-0005-0000-0000-000030070000}"/>
    <cellStyle name="Millares [0] 6 6 2" xfId="429" xr:uid="{00000000-0005-0000-0000-000031070000}"/>
    <cellStyle name="Millares [0] 6 6 2 2" xfId="2699" xr:uid="{00000000-0005-0000-0000-000032070000}"/>
    <cellStyle name="Millares [0] 6 6 2 2 2" xfId="5110" xr:uid="{00000000-0005-0000-0000-000033070000}"/>
    <cellStyle name="Millares [0] 6 6 2 2 3" xfId="7521" xr:uid="{00000000-0005-0000-0000-000034070000}"/>
    <cellStyle name="Millares [0] 6 6 2 3" xfId="1886" xr:uid="{00000000-0005-0000-0000-000035070000}"/>
    <cellStyle name="Millares [0] 6 6 2 3 2" xfId="4295" xr:uid="{00000000-0005-0000-0000-000036070000}"/>
    <cellStyle name="Millares [0] 6 6 2 3 3" xfId="6705" xr:uid="{00000000-0005-0000-0000-000037070000}"/>
    <cellStyle name="Millares [0] 6 6 2 4" xfId="1023" xr:uid="{00000000-0005-0000-0000-000038070000}"/>
    <cellStyle name="Millares [0] 6 6 2 5" xfId="3429" xr:uid="{00000000-0005-0000-0000-000039070000}"/>
    <cellStyle name="Millares [0] 6 6 2 6" xfId="5839" xr:uid="{00000000-0005-0000-0000-00003A070000}"/>
    <cellStyle name="Millares [0] 6 6 3" xfId="2187" xr:uid="{00000000-0005-0000-0000-00003B070000}"/>
    <cellStyle name="Millares [0] 6 6 3 2" xfId="4597" xr:uid="{00000000-0005-0000-0000-00003C070000}"/>
    <cellStyle name="Millares [0] 6 6 3 3" xfId="7007" xr:uid="{00000000-0005-0000-0000-00003D070000}"/>
    <cellStyle name="Millares [0] 6 6 4" xfId="2538" xr:uid="{00000000-0005-0000-0000-00003E070000}"/>
    <cellStyle name="Millares [0] 6 6 4 2" xfId="4949" xr:uid="{00000000-0005-0000-0000-00003F070000}"/>
    <cellStyle name="Millares [0] 6 6 4 3" xfId="7360" xr:uid="{00000000-0005-0000-0000-000040070000}"/>
    <cellStyle name="Millares [0] 6 6 5" xfId="1534" xr:uid="{00000000-0005-0000-0000-000041070000}"/>
    <cellStyle name="Millares [0] 6 6 5 2" xfId="3943" xr:uid="{00000000-0005-0000-0000-000042070000}"/>
    <cellStyle name="Millares [0] 6 6 5 3" xfId="6353" xr:uid="{00000000-0005-0000-0000-000043070000}"/>
    <cellStyle name="Millares [0] 6 6 6" xfId="862" xr:uid="{00000000-0005-0000-0000-000044070000}"/>
    <cellStyle name="Millares [0] 6 6 7" xfId="3268" xr:uid="{00000000-0005-0000-0000-000045070000}"/>
    <cellStyle name="Millares [0] 6 6 8" xfId="5678" xr:uid="{00000000-0005-0000-0000-000046070000}"/>
    <cellStyle name="Millares [0] 6 7" xfId="89" xr:uid="{00000000-0005-0000-0000-000047070000}"/>
    <cellStyle name="Millares [0] 6 7 2" xfId="430" xr:uid="{00000000-0005-0000-0000-000048070000}"/>
    <cellStyle name="Millares [0] 6 7 2 2" xfId="2700" xr:uid="{00000000-0005-0000-0000-000049070000}"/>
    <cellStyle name="Millares [0] 6 7 2 2 2" xfId="5111" xr:uid="{00000000-0005-0000-0000-00004A070000}"/>
    <cellStyle name="Millares [0] 6 7 2 2 3" xfId="7522" xr:uid="{00000000-0005-0000-0000-00004B070000}"/>
    <cellStyle name="Millares [0] 6 7 2 3" xfId="1709" xr:uid="{00000000-0005-0000-0000-00004C070000}"/>
    <cellStyle name="Millares [0] 6 7 2 3 2" xfId="4118" xr:uid="{00000000-0005-0000-0000-00004D070000}"/>
    <cellStyle name="Millares [0] 6 7 2 3 3" xfId="6528" xr:uid="{00000000-0005-0000-0000-00004E070000}"/>
    <cellStyle name="Millares [0] 6 7 2 4" xfId="1024" xr:uid="{00000000-0005-0000-0000-00004F070000}"/>
    <cellStyle name="Millares [0] 6 7 2 5" xfId="3430" xr:uid="{00000000-0005-0000-0000-000050070000}"/>
    <cellStyle name="Millares [0] 6 7 2 6" xfId="5840" xr:uid="{00000000-0005-0000-0000-000051070000}"/>
    <cellStyle name="Millares [0] 6 7 3" xfId="2218" xr:uid="{00000000-0005-0000-0000-000052070000}"/>
    <cellStyle name="Millares [0] 6 7 3 2" xfId="4628" xr:uid="{00000000-0005-0000-0000-000053070000}"/>
    <cellStyle name="Millares [0] 6 7 3 3" xfId="7038" xr:uid="{00000000-0005-0000-0000-000054070000}"/>
    <cellStyle name="Millares [0] 6 7 4" xfId="2361" xr:uid="{00000000-0005-0000-0000-000055070000}"/>
    <cellStyle name="Millares [0] 6 7 4 2" xfId="4772" xr:uid="{00000000-0005-0000-0000-000056070000}"/>
    <cellStyle name="Millares [0] 6 7 4 3" xfId="7183" xr:uid="{00000000-0005-0000-0000-000057070000}"/>
    <cellStyle name="Millares [0] 6 7 5" xfId="1565" xr:uid="{00000000-0005-0000-0000-000058070000}"/>
    <cellStyle name="Millares [0] 6 7 5 2" xfId="3974" xr:uid="{00000000-0005-0000-0000-000059070000}"/>
    <cellStyle name="Millares [0] 6 7 5 3" xfId="6384" xr:uid="{00000000-0005-0000-0000-00005A070000}"/>
    <cellStyle name="Millares [0] 6 7 6" xfId="685" xr:uid="{00000000-0005-0000-0000-00005B070000}"/>
    <cellStyle name="Millares [0] 6 7 7" xfId="3091" xr:uid="{00000000-0005-0000-0000-00005C070000}"/>
    <cellStyle name="Millares [0] 6 7 8" xfId="5501" xr:uid="{00000000-0005-0000-0000-00005D070000}"/>
    <cellStyle name="Millares [0] 6 8" xfId="286" xr:uid="{00000000-0005-0000-0000-00005E070000}"/>
    <cellStyle name="Millares [0] 6 8 2" xfId="431" xr:uid="{00000000-0005-0000-0000-00005F070000}"/>
    <cellStyle name="Millares [0] 6 8 2 2" xfId="2701" xr:uid="{00000000-0005-0000-0000-000060070000}"/>
    <cellStyle name="Millares [0] 6 8 2 2 2" xfId="5112" xr:uid="{00000000-0005-0000-0000-000061070000}"/>
    <cellStyle name="Millares [0] 6 8 2 2 3" xfId="7523" xr:uid="{00000000-0005-0000-0000-000062070000}"/>
    <cellStyle name="Millares [0] 6 8 2 3" xfId="1909" xr:uid="{00000000-0005-0000-0000-000063070000}"/>
    <cellStyle name="Millares [0] 6 8 2 3 2" xfId="4318" xr:uid="{00000000-0005-0000-0000-000064070000}"/>
    <cellStyle name="Millares [0] 6 8 2 3 3" xfId="6728" xr:uid="{00000000-0005-0000-0000-000065070000}"/>
    <cellStyle name="Millares [0] 6 8 2 4" xfId="1025" xr:uid="{00000000-0005-0000-0000-000066070000}"/>
    <cellStyle name="Millares [0] 6 8 2 5" xfId="3431" xr:uid="{00000000-0005-0000-0000-000067070000}"/>
    <cellStyle name="Millares [0] 6 8 2 6" xfId="5841" xr:uid="{00000000-0005-0000-0000-000068070000}"/>
    <cellStyle name="Millares [0] 6 8 3" xfId="2561" xr:uid="{00000000-0005-0000-0000-000069070000}"/>
    <cellStyle name="Millares [0] 6 8 3 2" xfId="4972" xr:uid="{00000000-0005-0000-0000-00006A070000}"/>
    <cellStyle name="Millares [0] 6 8 3 3" xfId="7383" xr:uid="{00000000-0005-0000-0000-00006B070000}"/>
    <cellStyle name="Millares [0] 6 8 4" xfId="1608" xr:uid="{00000000-0005-0000-0000-00006C070000}"/>
    <cellStyle name="Millares [0] 6 8 4 2" xfId="4017" xr:uid="{00000000-0005-0000-0000-00006D070000}"/>
    <cellStyle name="Millares [0] 6 8 4 3" xfId="6427" xr:uid="{00000000-0005-0000-0000-00006E070000}"/>
    <cellStyle name="Millares [0] 6 8 5" xfId="885" xr:uid="{00000000-0005-0000-0000-00006F070000}"/>
    <cellStyle name="Millares [0] 6 8 6" xfId="3291" xr:uid="{00000000-0005-0000-0000-000070070000}"/>
    <cellStyle name="Millares [0] 6 8 7" xfId="5701" xr:uid="{00000000-0005-0000-0000-000071070000}"/>
    <cellStyle name="Millares [0] 6 9" xfId="339" xr:uid="{00000000-0005-0000-0000-000072070000}"/>
    <cellStyle name="Millares [0] 6 9 2" xfId="2609" xr:uid="{00000000-0005-0000-0000-000073070000}"/>
    <cellStyle name="Millares [0] 6 9 2 2" xfId="5020" xr:uid="{00000000-0005-0000-0000-000074070000}"/>
    <cellStyle name="Millares [0] 6 9 2 3" xfId="7431" xr:uid="{00000000-0005-0000-0000-000075070000}"/>
    <cellStyle name="Millares [0] 6 9 3" xfId="1957" xr:uid="{00000000-0005-0000-0000-000076070000}"/>
    <cellStyle name="Millares [0] 6 9 3 2" xfId="4366" xr:uid="{00000000-0005-0000-0000-000077070000}"/>
    <cellStyle name="Millares [0] 6 9 3 3" xfId="6776" xr:uid="{00000000-0005-0000-0000-000078070000}"/>
    <cellStyle name="Millares [0] 6 9 4" xfId="933" xr:uid="{00000000-0005-0000-0000-000079070000}"/>
    <cellStyle name="Millares [0] 6 9 5" xfId="3339" xr:uid="{00000000-0005-0000-0000-00007A070000}"/>
    <cellStyle name="Millares [0] 6 9 6" xfId="5749" xr:uid="{00000000-0005-0000-0000-00007B070000}"/>
    <cellStyle name="Millares [0] 7" xfId="14" xr:uid="{00000000-0005-0000-0000-00007C070000}"/>
    <cellStyle name="Millares [0] 7 2" xfId="432" xr:uid="{00000000-0005-0000-0000-00007D070000}"/>
    <cellStyle name="Millares [0] 7 2 2" xfId="2702" xr:uid="{00000000-0005-0000-0000-00007E070000}"/>
    <cellStyle name="Millares [0] 7 2 2 2" xfId="5113" xr:uid="{00000000-0005-0000-0000-00007F070000}"/>
    <cellStyle name="Millares [0] 7 2 2 3" xfId="7524" xr:uid="{00000000-0005-0000-0000-000080070000}"/>
    <cellStyle name="Millares [0] 7 2 3" xfId="1723" xr:uid="{00000000-0005-0000-0000-000081070000}"/>
    <cellStyle name="Millares [0] 7 2 3 2" xfId="4132" xr:uid="{00000000-0005-0000-0000-000082070000}"/>
    <cellStyle name="Millares [0] 7 2 3 3" xfId="6542" xr:uid="{00000000-0005-0000-0000-000083070000}"/>
    <cellStyle name="Millares [0] 7 2 4" xfId="1026" xr:uid="{00000000-0005-0000-0000-000084070000}"/>
    <cellStyle name="Millares [0] 7 2 5" xfId="3432" xr:uid="{00000000-0005-0000-0000-000085070000}"/>
    <cellStyle name="Millares [0] 7 2 6" xfId="5842" xr:uid="{00000000-0005-0000-0000-000086070000}"/>
    <cellStyle name="Millares [0] 7 3" xfId="2024" xr:uid="{00000000-0005-0000-0000-000087070000}"/>
    <cellStyle name="Millares [0] 7 3 2" xfId="4434" xr:uid="{00000000-0005-0000-0000-000088070000}"/>
    <cellStyle name="Millares [0] 7 3 3" xfId="6844" xr:uid="{00000000-0005-0000-0000-000089070000}"/>
    <cellStyle name="Millares [0] 7 4" xfId="2375" xr:uid="{00000000-0005-0000-0000-00008A070000}"/>
    <cellStyle name="Millares [0] 7 4 2" xfId="4786" xr:uid="{00000000-0005-0000-0000-00008B070000}"/>
    <cellStyle name="Millares [0] 7 4 3" xfId="7197" xr:uid="{00000000-0005-0000-0000-00008C070000}"/>
    <cellStyle name="Millares [0] 7 5" xfId="1371" xr:uid="{00000000-0005-0000-0000-00008D070000}"/>
    <cellStyle name="Millares [0] 7 5 2" xfId="3780" xr:uid="{00000000-0005-0000-0000-00008E070000}"/>
    <cellStyle name="Millares [0] 7 5 3" xfId="6190" xr:uid="{00000000-0005-0000-0000-00008F070000}"/>
    <cellStyle name="Millares [0] 7 6" xfId="699" xr:uid="{00000000-0005-0000-0000-000090070000}"/>
    <cellStyle name="Millares [0] 7 7" xfId="3105" xr:uid="{00000000-0005-0000-0000-000091070000}"/>
    <cellStyle name="Millares [0] 7 8" xfId="5515" xr:uid="{00000000-0005-0000-0000-000092070000}"/>
    <cellStyle name="Millares [0] 8" xfId="144" xr:uid="{00000000-0005-0000-0000-000093070000}"/>
    <cellStyle name="Millares [0] 8 2" xfId="433" xr:uid="{00000000-0005-0000-0000-000094070000}"/>
    <cellStyle name="Millares [0] 8 2 2" xfId="2703" xr:uid="{00000000-0005-0000-0000-000095070000}"/>
    <cellStyle name="Millares [0] 8 2 2 2" xfId="5114" xr:uid="{00000000-0005-0000-0000-000096070000}"/>
    <cellStyle name="Millares [0] 8 2 2 3" xfId="7525" xr:uid="{00000000-0005-0000-0000-000097070000}"/>
    <cellStyle name="Millares [0] 8 2 3" xfId="1768" xr:uid="{00000000-0005-0000-0000-000098070000}"/>
    <cellStyle name="Millares [0] 8 2 3 2" xfId="4177" xr:uid="{00000000-0005-0000-0000-000099070000}"/>
    <cellStyle name="Millares [0] 8 2 3 3" xfId="6587" xr:uid="{00000000-0005-0000-0000-00009A070000}"/>
    <cellStyle name="Millares [0] 8 2 4" xfId="1027" xr:uid="{00000000-0005-0000-0000-00009B070000}"/>
    <cellStyle name="Millares [0] 8 2 5" xfId="3433" xr:uid="{00000000-0005-0000-0000-00009C070000}"/>
    <cellStyle name="Millares [0] 8 2 6" xfId="5843" xr:uid="{00000000-0005-0000-0000-00009D070000}"/>
    <cellStyle name="Millares [0] 8 3" xfId="2069" xr:uid="{00000000-0005-0000-0000-00009E070000}"/>
    <cellStyle name="Millares [0] 8 3 2" xfId="4479" xr:uid="{00000000-0005-0000-0000-00009F070000}"/>
    <cellStyle name="Millares [0] 8 3 3" xfId="6889" xr:uid="{00000000-0005-0000-0000-0000A0070000}"/>
    <cellStyle name="Millares [0] 8 4" xfId="2420" xr:uid="{00000000-0005-0000-0000-0000A1070000}"/>
    <cellStyle name="Millares [0] 8 4 2" xfId="4831" xr:uid="{00000000-0005-0000-0000-0000A2070000}"/>
    <cellStyle name="Millares [0] 8 4 3" xfId="7242" xr:uid="{00000000-0005-0000-0000-0000A3070000}"/>
    <cellStyle name="Millares [0] 8 5" xfId="1416" xr:uid="{00000000-0005-0000-0000-0000A4070000}"/>
    <cellStyle name="Millares [0] 8 5 2" xfId="3825" xr:uid="{00000000-0005-0000-0000-0000A5070000}"/>
    <cellStyle name="Millares [0] 8 5 3" xfId="6235" xr:uid="{00000000-0005-0000-0000-0000A6070000}"/>
    <cellStyle name="Millares [0] 8 6" xfId="744" xr:uid="{00000000-0005-0000-0000-0000A7070000}"/>
    <cellStyle name="Millares [0] 8 7" xfId="3150" xr:uid="{00000000-0005-0000-0000-0000A8070000}"/>
    <cellStyle name="Millares [0] 8 8" xfId="5560" xr:uid="{00000000-0005-0000-0000-0000A9070000}"/>
    <cellStyle name="Millares [0] 9" xfId="197" xr:uid="{00000000-0005-0000-0000-0000AA070000}"/>
    <cellStyle name="Millares [0] 9 2" xfId="434" xr:uid="{00000000-0005-0000-0000-0000AB070000}"/>
    <cellStyle name="Millares [0] 9 2 2" xfId="2704" xr:uid="{00000000-0005-0000-0000-0000AC070000}"/>
    <cellStyle name="Millares [0] 9 2 2 2" xfId="5115" xr:uid="{00000000-0005-0000-0000-0000AD070000}"/>
    <cellStyle name="Millares [0] 9 2 2 3" xfId="7526" xr:uid="{00000000-0005-0000-0000-0000AE070000}"/>
    <cellStyle name="Millares [0] 9 2 3" xfId="1822" xr:uid="{00000000-0005-0000-0000-0000AF070000}"/>
    <cellStyle name="Millares [0] 9 2 3 2" xfId="4231" xr:uid="{00000000-0005-0000-0000-0000B0070000}"/>
    <cellStyle name="Millares [0] 9 2 3 3" xfId="6641" xr:uid="{00000000-0005-0000-0000-0000B1070000}"/>
    <cellStyle name="Millares [0] 9 2 4" xfId="1028" xr:uid="{00000000-0005-0000-0000-0000B2070000}"/>
    <cellStyle name="Millares [0] 9 2 5" xfId="3434" xr:uid="{00000000-0005-0000-0000-0000B3070000}"/>
    <cellStyle name="Millares [0] 9 2 6" xfId="5844" xr:uid="{00000000-0005-0000-0000-0000B4070000}"/>
    <cellStyle name="Millares [0] 9 3" xfId="2123" xr:uid="{00000000-0005-0000-0000-0000B5070000}"/>
    <cellStyle name="Millares [0] 9 3 2" xfId="4533" xr:uid="{00000000-0005-0000-0000-0000B6070000}"/>
    <cellStyle name="Millares [0] 9 3 3" xfId="6943" xr:uid="{00000000-0005-0000-0000-0000B7070000}"/>
    <cellStyle name="Millares [0] 9 4" xfId="2474" xr:uid="{00000000-0005-0000-0000-0000B8070000}"/>
    <cellStyle name="Millares [0] 9 4 2" xfId="4885" xr:uid="{00000000-0005-0000-0000-0000B9070000}"/>
    <cellStyle name="Millares [0] 9 4 3" xfId="7296" xr:uid="{00000000-0005-0000-0000-0000BA070000}"/>
    <cellStyle name="Millares [0] 9 5" xfId="1470" xr:uid="{00000000-0005-0000-0000-0000BB070000}"/>
    <cellStyle name="Millares [0] 9 5 2" xfId="3879" xr:uid="{00000000-0005-0000-0000-0000BC070000}"/>
    <cellStyle name="Millares [0] 9 5 3" xfId="6289" xr:uid="{00000000-0005-0000-0000-0000BD070000}"/>
    <cellStyle name="Millares [0] 9 6" xfId="798" xr:uid="{00000000-0005-0000-0000-0000BE070000}"/>
    <cellStyle name="Millares [0] 9 7" xfId="3204" xr:uid="{00000000-0005-0000-0000-0000BF070000}"/>
    <cellStyle name="Millares [0] 9 8" xfId="5614" xr:uid="{00000000-0005-0000-0000-0000C0070000}"/>
    <cellStyle name="Millares 10" xfId="243" xr:uid="{00000000-0005-0000-0000-0000C1070000}"/>
    <cellStyle name="Millares 10 2" xfId="435" xr:uid="{00000000-0005-0000-0000-0000C2070000}"/>
    <cellStyle name="Millares 10 2 2" xfId="2705" xr:uid="{00000000-0005-0000-0000-0000C3070000}"/>
    <cellStyle name="Millares 10 2 2 2" xfId="5116" xr:uid="{00000000-0005-0000-0000-0000C4070000}"/>
    <cellStyle name="Millares 10 2 2 3" xfId="7527" xr:uid="{00000000-0005-0000-0000-0000C5070000}"/>
    <cellStyle name="Millares 10 2 3" xfId="1868" xr:uid="{00000000-0005-0000-0000-0000C6070000}"/>
    <cellStyle name="Millares 10 2 3 2" xfId="4277" xr:uid="{00000000-0005-0000-0000-0000C7070000}"/>
    <cellStyle name="Millares 10 2 3 3" xfId="6687" xr:uid="{00000000-0005-0000-0000-0000C8070000}"/>
    <cellStyle name="Millares 10 2 4" xfId="1029" xr:uid="{00000000-0005-0000-0000-0000C9070000}"/>
    <cellStyle name="Millares 10 2 5" xfId="3435" xr:uid="{00000000-0005-0000-0000-0000CA070000}"/>
    <cellStyle name="Millares 10 2 6" xfId="5845" xr:uid="{00000000-0005-0000-0000-0000CB070000}"/>
    <cellStyle name="Millares 10 3" xfId="2169" xr:uid="{00000000-0005-0000-0000-0000CC070000}"/>
    <cellStyle name="Millares 10 3 2" xfId="4579" xr:uid="{00000000-0005-0000-0000-0000CD070000}"/>
    <cellStyle name="Millares 10 3 3" xfId="6989" xr:uid="{00000000-0005-0000-0000-0000CE070000}"/>
    <cellStyle name="Millares 10 4" xfId="2520" xr:uid="{00000000-0005-0000-0000-0000CF070000}"/>
    <cellStyle name="Millares 10 4 2" xfId="4931" xr:uid="{00000000-0005-0000-0000-0000D0070000}"/>
    <cellStyle name="Millares 10 4 3" xfId="7342" xr:uid="{00000000-0005-0000-0000-0000D1070000}"/>
    <cellStyle name="Millares 10 5" xfId="1516" xr:uid="{00000000-0005-0000-0000-0000D2070000}"/>
    <cellStyle name="Millares 10 5 2" xfId="3925" xr:uid="{00000000-0005-0000-0000-0000D3070000}"/>
    <cellStyle name="Millares 10 5 3" xfId="6335" xr:uid="{00000000-0005-0000-0000-0000D4070000}"/>
    <cellStyle name="Millares 10 6" xfId="844" xr:uid="{00000000-0005-0000-0000-0000D5070000}"/>
    <cellStyle name="Millares 10 7" xfId="3250" xr:uid="{00000000-0005-0000-0000-0000D6070000}"/>
    <cellStyle name="Millares 10 8" xfId="5660" xr:uid="{00000000-0005-0000-0000-0000D7070000}"/>
    <cellStyle name="Millares 11" xfId="72" xr:uid="{00000000-0005-0000-0000-0000D8070000}"/>
    <cellStyle name="Millares 11 2" xfId="2194" xr:uid="{00000000-0005-0000-0000-0000D9070000}"/>
    <cellStyle name="Millares 11 2 2" xfId="4604" xr:uid="{00000000-0005-0000-0000-0000DA070000}"/>
    <cellStyle name="Millares 11 2 3" xfId="7014" xr:uid="{00000000-0005-0000-0000-0000DB070000}"/>
    <cellStyle name="Millares 11 3" xfId="2706" xr:uid="{00000000-0005-0000-0000-0000DC070000}"/>
    <cellStyle name="Millares 11 3 2" xfId="5117" xr:uid="{00000000-0005-0000-0000-0000DD070000}"/>
    <cellStyle name="Millares 11 3 3" xfId="7528" xr:uid="{00000000-0005-0000-0000-0000DE070000}"/>
    <cellStyle name="Millares 11 4" xfId="1693" xr:uid="{00000000-0005-0000-0000-0000DF070000}"/>
    <cellStyle name="Millares 11 4 2" xfId="4102" xr:uid="{00000000-0005-0000-0000-0000E0070000}"/>
    <cellStyle name="Millares 11 4 3" xfId="6512" xr:uid="{00000000-0005-0000-0000-0000E1070000}"/>
    <cellStyle name="Millares 11 5" xfId="1030" xr:uid="{00000000-0005-0000-0000-0000E2070000}"/>
    <cellStyle name="Millares 11 6" xfId="3436" xr:uid="{00000000-0005-0000-0000-0000E3070000}"/>
    <cellStyle name="Millares 11 7" xfId="5846" xr:uid="{00000000-0005-0000-0000-0000E4070000}"/>
    <cellStyle name="Millares 12" xfId="269" xr:uid="{00000000-0005-0000-0000-0000E5070000}"/>
    <cellStyle name="Millares 12 2" xfId="1989" xr:uid="{00000000-0005-0000-0000-0000E6070000}"/>
    <cellStyle name="Millares 12 3" xfId="4398" xr:uid="{00000000-0005-0000-0000-0000E7070000}"/>
    <cellStyle name="Millares 12 4" xfId="6808" xr:uid="{00000000-0005-0000-0000-0000E8070000}"/>
    <cellStyle name="Millares 13" xfId="1990" xr:uid="{00000000-0005-0000-0000-0000E9070000}"/>
    <cellStyle name="Millares 13 2" xfId="4399" xr:uid="{00000000-0005-0000-0000-0000EA070000}"/>
    <cellStyle name="Millares 13 3" xfId="6809" xr:uid="{00000000-0005-0000-0000-0000EB070000}"/>
    <cellStyle name="Millares 14" xfId="1992" xr:uid="{00000000-0005-0000-0000-0000EC070000}"/>
    <cellStyle name="Millares 14 2" xfId="4401" xr:uid="{00000000-0005-0000-0000-0000ED070000}"/>
    <cellStyle name="Millares 14 3" xfId="6811" xr:uid="{00000000-0005-0000-0000-0000EE070000}"/>
    <cellStyle name="Millares 15" xfId="2245" xr:uid="{00000000-0005-0000-0000-0000EF070000}"/>
    <cellStyle name="Millares 15 2" xfId="4655" xr:uid="{00000000-0005-0000-0000-0000F0070000}"/>
    <cellStyle name="Millares 15 3" xfId="7065" xr:uid="{00000000-0005-0000-0000-0000F1070000}"/>
    <cellStyle name="Millares 16" xfId="2345" xr:uid="{00000000-0005-0000-0000-0000F2070000}"/>
    <cellStyle name="Millares 16 2" xfId="4756" xr:uid="{00000000-0005-0000-0000-0000F3070000}"/>
    <cellStyle name="Millares 16 3" xfId="7167" xr:uid="{00000000-0005-0000-0000-0000F4070000}"/>
    <cellStyle name="Millares 17" xfId="1541" xr:uid="{00000000-0005-0000-0000-0000F5070000}"/>
    <cellStyle name="Millares 17 2" xfId="3950" xr:uid="{00000000-0005-0000-0000-0000F6070000}"/>
    <cellStyle name="Millares 17 3" xfId="6360" xr:uid="{00000000-0005-0000-0000-0000F7070000}"/>
    <cellStyle name="Millares 18" xfId="669" xr:uid="{00000000-0005-0000-0000-0000F8070000}"/>
    <cellStyle name="Millares 19" xfId="3021" xr:uid="{00000000-0005-0000-0000-0000F9070000}"/>
    <cellStyle name="Millares 2" xfId="39" xr:uid="{00000000-0005-0000-0000-0000FA070000}"/>
    <cellStyle name="Millares 2 10" xfId="1254" xr:uid="{00000000-0005-0000-0000-0000FB070000}"/>
    <cellStyle name="Millares 2 10 2" xfId="2931" xr:uid="{00000000-0005-0000-0000-0000FC070000}"/>
    <cellStyle name="Millares 2 10 2 2" xfId="5342" xr:uid="{00000000-0005-0000-0000-0000FD070000}"/>
    <cellStyle name="Millares 2 10 2 3" xfId="7753" xr:uid="{00000000-0005-0000-0000-0000FE070000}"/>
    <cellStyle name="Millares 2 10 3" xfId="1993" xr:uid="{00000000-0005-0000-0000-0000FF070000}"/>
    <cellStyle name="Millares 2 10 3 2" xfId="4403" xr:uid="{00000000-0005-0000-0000-000000080000}"/>
    <cellStyle name="Millares 2 10 3 3" xfId="6813" xr:uid="{00000000-0005-0000-0000-000001080000}"/>
    <cellStyle name="Millares 2 10 4" xfId="3661" xr:uid="{00000000-0005-0000-0000-000002080000}"/>
    <cellStyle name="Millares 2 10 5" xfId="6071" xr:uid="{00000000-0005-0000-0000-000003080000}"/>
    <cellStyle name="Millares 2 11" xfId="2249" xr:uid="{00000000-0005-0000-0000-000004080000}"/>
    <cellStyle name="Millares 2 11 2" xfId="4660" xr:uid="{00000000-0005-0000-0000-000005080000}"/>
    <cellStyle name="Millares 2 11 3" xfId="7070" xr:uid="{00000000-0005-0000-0000-000006080000}"/>
    <cellStyle name="Millares 2 12" xfId="2324" xr:uid="{00000000-0005-0000-0000-000007080000}"/>
    <cellStyle name="Millares 2 12 2" xfId="4735" xr:uid="{00000000-0005-0000-0000-000008080000}"/>
    <cellStyle name="Millares 2 12 3" xfId="7146" xr:uid="{00000000-0005-0000-0000-000009080000}"/>
    <cellStyle name="Millares 2 13" xfId="1345" xr:uid="{00000000-0005-0000-0000-00000A080000}"/>
    <cellStyle name="Millares 2 13 2" xfId="3753" xr:uid="{00000000-0005-0000-0000-00000B080000}"/>
    <cellStyle name="Millares 2 13 3" xfId="6163" xr:uid="{00000000-0005-0000-0000-00000C080000}"/>
    <cellStyle name="Millares 2 14" xfId="648" xr:uid="{00000000-0005-0000-0000-00000D080000}"/>
    <cellStyle name="Millares 2 15" xfId="3054" xr:uid="{00000000-0005-0000-0000-00000E080000}"/>
    <cellStyle name="Millares 2 16" xfId="5464" xr:uid="{00000000-0005-0000-0000-00000F080000}"/>
    <cellStyle name="Millares 2 2" xfId="118" xr:uid="{00000000-0005-0000-0000-000010080000}"/>
    <cellStyle name="Millares 2 2 10" xfId="3122" xr:uid="{00000000-0005-0000-0000-000011080000}"/>
    <cellStyle name="Millares 2 2 11" xfId="5532" xr:uid="{00000000-0005-0000-0000-000012080000}"/>
    <cellStyle name="Millares 2 2 2" xfId="300" xr:uid="{00000000-0005-0000-0000-000013080000}"/>
    <cellStyle name="Millares 2 2 2 2" xfId="436" xr:uid="{00000000-0005-0000-0000-000014080000}"/>
    <cellStyle name="Millares 2 2 2 2 2" xfId="2707" xr:uid="{00000000-0005-0000-0000-000015080000}"/>
    <cellStyle name="Millares 2 2 2 2 2 2" xfId="5118" xr:uid="{00000000-0005-0000-0000-000016080000}"/>
    <cellStyle name="Millares 2 2 2 2 2 3" xfId="7529" xr:uid="{00000000-0005-0000-0000-000017080000}"/>
    <cellStyle name="Millares 2 2 2 2 3" xfId="1923" xr:uid="{00000000-0005-0000-0000-000018080000}"/>
    <cellStyle name="Millares 2 2 2 2 3 2" xfId="4332" xr:uid="{00000000-0005-0000-0000-000019080000}"/>
    <cellStyle name="Millares 2 2 2 2 3 3" xfId="6742" xr:uid="{00000000-0005-0000-0000-00001A080000}"/>
    <cellStyle name="Millares 2 2 2 2 4" xfId="1031" xr:uid="{00000000-0005-0000-0000-00001B080000}"/>
    <cellStyle name="Millares 2 2 2 2 5" xfId="3437" xr:uid="{00000000-0005-0000-0000-00001C080000}"/>
    <cellStyle name="Millares 2 2 2 2 6" xfId="5847" xr:uid="{00000000-0005-0000-0000-00001D080000}"/>
    <cellStyle name="Millares 2 2 2 3" xfId="1326" xr:uid="{00000000-0005-0000-0000-00001E080000}"/>
    <cellStyle name="Millares 2 2 2 3 2" xfId="3004" xr:uid="{00000000-0005-0000-0000-00001F080000}"/>
    <cellStyle name="Millares 2 2 2 3 2 2" xfId="5415" xr:uid="{00000000-0005-0000-0000-000020080000}"/>
    <cellStyle name="Millares 2 2 2 3 2 3" xfId="7826" xr:uid="{00000000-0005-0000-0000-000021080000}"/>
    <cellStyle name="Millares 2 2 2 3 3" xfId="2232" xr:uid="{00000000-0005-0000-0000-000022080000}"/>
    <cellStyle name="Millares 2 2 2 3 3 2" xfId="4642" xr:uid="{00000000-0005-0000-0000-000023080000}"/>
    <cellStyle name="Millares 2 2 2 3 3 3" xfId="7052" xr:uid="{00000000-0005-0000-0000-000024080000}"/>
    <cellStyle name="Millares 2 2 2 3 4" xfId="3734" xr:uid="{00000000-0005-0000-0000-000025080000}"/>
    <cellStyle name="Millares 2 2 2 3 5" xfId="6144" xr:uid="{00000000-0005-0000-0000-000026080000}"/>
    <cellStyle name="Millares 2 2 2 4" xfId="2575" xr:uid="{00000000-0005-0000-0000-000027080000}"/>
    <cellStyle name="Millares 2 2 2 4 2" xfId="4986" xr:uid="{00000000-0005-0000-0000-000028080000}"/>
    <cellStyle name="Millares 2 2 2 4 3" xfId="7397" xr:uid="{00000000-0005-0000-0000-000029080000}"/>
    <cellStyle name="Millares 2 2 2 5" xfId="1579" xr:uid="{00000000-0005-0000-0000-00002A080000}"/>
    <cellStyle name="Millares 2 2 2 5 2" xfId="3988" xr:uid="{00000000-0005-0000-0000-00002B080000}"/>
    <cellStyle name="Millares 2 2 2 5 3" xfId="6398" xr:uid="{00000000-0005-0000-0000-00002C080000}"/>
    <cellStyle name="Millares 2 2 2 6" xfId="899" xr:uid="{00000000-0005-0000-0000-00002D080000}"/>
    <cellStyle name="Millares 2 2 2 7" xfId="3305" xr:uid="{00000000-0005-0000-0000-00002E080000}"/>
    <cellStyle name="Millares 2 2 2 8" xfId="5715" xr:uid="{00000000-0005-0000-0000-00002F080000}"/>
    <cellStyle name="Millares 2 2 3" xfId="353" xr:uid="{00000000-0005-0000-0000-000030080000}"/>
    <cellStyle name="Millares 2 2 3 2" xfId="1971" xr:uid="{00000000-0005-0000-0000-000031080000}"/>
    <cellStyle name="Millares 2 2 3 2 2" xfId="4380" xr:uid="{00000000-0005-0000-0000-000032080000}"/>
    <cellStyle name="Millares 2 2 3 2 3" xfId="6790" xr:uid="{00000000-0005-0000-0000-000033080000}"/>
    <cellStyle name="Millares 2 2 3 3" xfId="2623" xr:uid="{00000000-0005-0000-0000-000034080000}"/>
    <cellStyle name="Millares 2 2 3 3 2" xfId="5034" xr:uid="{00000000-0005-0000-0000-000035080000}"/>
    <cellStyle name="Millares 2 2 3 3 3" xfId="7445" xr:uid="{00000000-0005-0000-0000-000036080000}"/>
    <cellStyle name="Millares 2 2 3 4" xfId="1622" xr:uid="{00000000-0005-0000-0000-000037080000}"/>
    <cellStyle name="Millares 2 2 3 4 2" xfId="4031" xr:uid="{00000000-0005-0000-0000-000038080000}"/>
    <cellStyle name="Millares 2 2 3 4 3" xfId="6441" xr:uid="{00000000-0005-0000-0000-000039080000}"/>
    <cellStyle name="Millares 2 2 3 5" xfId="947" xr:uid="{00000000-0005-0000-0000-00003A080000}"/>
    <cellStyle name="Millares 2 2 3 6" xfId="3353" xr:uid="{00000000-0005-0000-0000-00003B080000}"/>
    <cellStyle name="Millares 2 2 3 7" xfId="5763" xr:uid="{00000000-0005-0000-0000-00003C080000}"/>
    <cellStyle name="Millares 2 2 4" xfId="1234" xr:uid="{00000000-0005-0000-0000-00003D080000}"/>
    <cellStyle name="Millares 2 2 4 2" xfId="2911" xr:uid="{00000000-0005-0000-0000-00003E080000}"/>
    <cellStyle name="Millares 2 2 4 2 2" xfId="5322" xr:uid="{00000000-0005-0000-0000-00003F080000}"/>
    <cellStyle name="Millares 2 2 4 2 3" xfId="7733" xr:uid="{00000000-0005-0000-0000-000040080000}"/>
    <cellStyle name="Millares 2 2 4 3" xfId="1740" xr:uid="{00000000-0005-0000-0000-000041080000}"/>
    <cellStyle name="Millares 2 2 4 3 2" xfId="4149" xr:uid="{00000000-0005-0000-0000-000042080000}"/>
    <cellStyle name="Millares 2 2 4 3 3" xfId="6559" xr:uid="{00000000-0005-0000-0000-000043080000}"/>
    <cellStyle name="Millares 2 2 4 4" xfId="3641" xr:uid="{00000000-0005-0000-0000-000044080000}"/>
    <cellStyle name="Millares 2 2 4 5" xfId="6051" xr:uid="{00000000-0005-0000-0000-000045080000}"/>
    <cellStyle name="Millares 2 2 5" xfId="1281" xr:uid="{00000000-0005-0000-0000-000046080000}"/>
    <cellStyle name="Millares 2 2 5 2" xfId="2958" xr:uid="{00000000-0005-0000-0000-000047080000}"/>
    <cellStyle name="Millares 2 2 5 2 2" xfId="5369" xr:uid="{00000000-0005-0000-0000-000048080000}"/>
    <cellStyle name="Millares 2 2 5 2 3" xfId="7780" xr:uid="{00000000-0005-0000-0000-000049080000}"/>
    <cellStyle name="Millares 2 2 5 3" xfId="2041" xr:uid="{00000000-0005-0000-0000-00004A080000}"/>
    <cellStyle name="Millares 2 2 5 3 2" xfId="4451" xr:uid="{00000000-0005-0000-0000-00004B080000}"/>
    <cellStyle name="Millares 2 2 5 3 3" xfId="6861" xr:uid="{00000000-0005-0000-0000-00004C080000}"/>
    <cellStyle name="Millares 2 2 5 4" xfId="3688" xr:uid="{00000000-0005-0000-0000-00004D080000}"/>
    <cellStyle name="Millares 2 2 5 5" xfId="6098" xr:uid="{00000000-0005-0000-0000-00004E080000}"/>
    <cellStyle name="Millares 2 2 6" xfId="2276" xr:uid="{00000000-0005-0000-0000-00004F080000}"/>
    <cellStyle name="Millares 2 2 6 2" xfId="4686" xr:uid="{00000000-0005-0000-0000-000050080000}"/>
    <cellStyle name="Millares 2 2 6 3" xfId="7097" xr:uid="{00000000-0005-0000-0000-000051080000}"/>
    <cellStyle name="Millares 2 2 7" xfId="2392" xr:uid="{00000000-0005-0000-0000-000052080000}"/>
    <cellStyle name="Millares 2 2 7 2" xfId="4803" xr:uid="{00000000-0005-0000-0000-000053080000}"/>
    <cellStyle name="Millares 2 2 7 3" xfId="7214" xr:uid="{00000000-0005-0000-0000-000054080000}"/>
    <cellStyle name="Millares 2 2 8" xfId="1388" xr:uid="{00000000-0005-0000-0000-000055080000}"/>
    <cellStyle name="Millares 2 2 8 2" xfId="3797" xr:uid="{00000000-0005-0000-0000-000056080000}"/>
    <cellStyle name="Millares 2 2 8 3" xfId="6207" xr:uid="{00000000-0005-0000-0000-000057080000}"/>
    <cellStyle name="Millares 2 2 9" xfId="716" xr:uid="{00000000-0005-0000-0000-000058080000}"/>
    <cellStyle name="Millares 2 3" xfId="168" xr:uid="{00000000-0005-0000-0000-000059080000}"/>
    <cellStyle name="Millares 2 3 2" xfId="437" xr:uid="{00000000-0005-0000-0000-00005A080000}"/>
    <cellStyle name="Millares 2 3 2 2" xfId="2708" xr:uid="{00000000-0005-0000-0000-00005B080000}"/>
    <cellStyle name="Millares 2 3 2 2 2" xfId="5119" xr:uid="{00000000-0005-0000-0000-00005C080000}"/>
    <cellStyle name="Millares 2 3 2 2 3" xfId="7530" xr:uid="{00000000-0005-0000-0000-00005D080000}"/>
    <cellStyle name="Millares 2 3 2 3" xfId="1793" xr:uid="{00000000-0005-0000-0000-00005E080000}"/>
    <cellStyle name="Millares 2 3 2 3 2" xfId="4202" xr:uid="{00000000-0005-0000-0000-00005F080000}"/>
    <cellStyle name="Millares 2 3 2 3 3" xfId="6612" xr:uid="{00000000-0005-0000-0000-000060080000}"/>
    <cellStyle name="Millares 2 3 2 4" xfId="1032" xr:uid="{00000000-0005-0000-0000-000061080000}"/>
    <cellStyle name="Millares 2 3 2 5" xfId="3438" xr:uid="{00000000-0005-0000-0000-000062080000}"/>
    <cellStyle name="Millares 2 3 2 6" xfId="5848" xr:uid="{00000000-0005-0000-0000-000063080000}"/>
    <cellStyle name="Millares 2 3 3" xfId="1300" xr:uid="{00000000-0005-0000-0000-000064080000}"/>
    <cellStyle name="Millares 2 3 3 2" xfId="2978" xr:uid="{00000000-0005-0000-0000-000065080000}"/>
    <cellStyle name="Millares 2 3 3 2 2" xfId="5389" xr:uid="{00000000-0005-0000-0000-000066080000}"/>
    <cellStyle name="Millares 2 3 3 2 3" xfId="7800" xr:uid="{00000000-0005-0000-0000-000067080000}"/>
    <cellStyle name="Millares 2 3 3 3" xfId="2094" xr:uid="{00000000-0005-0000-0000-000068080000}"/>
    <cellStyle name="Millares 2 3 3 3 2" xfId="4504" xr:uid="{00000000-0005-0000-0000-000069080000}"/>
    <cellStyle name="Millares 2 3 3 3 3" xfId="6914" xr:uid="{00000000-0005-0000-0000-00006A080000}"/>
    <cellStyle name="Millares 2 3 3 4" xfId="3708" xr:uid="{00000000-0005-0000-0000-00006B080000}"/>
    <cellStyle name="Millares 2 3 3 5" xfId="6118" xr:uid="{00000000-0005-0000-0000-00006C080000}"/>
    <cellStyle name="Millares 2 3 4" xfId="2445" xr:uid="{00000000-0005-0000-0000-00006D080000}"/>
    <cellStyle name="Millares 2 3 4 2" xfId="4856" xr:uid="{00000000-0005-0000-0000-00006E080000}"/>
    <cellStyle name="Millares 2 3 4 3" xfId="7267" xr:uid="{00000000-0005-0000-0000-00006F080000}"/>
    <cellStyle name="Millares 2 3 5" xfId="1441" xr:uid="{00000000-0005-0000-0000-000070080000}"/>
    <cellStyle name="Millares 2 3 5 2" xfId="3850" xr:uid="{00000000-0005-0000-0000-000071080000}"/>
    <cellStyle name="Millares 2 3 5 3" xfId="6260" xr:uid="{00000000-0005-0000-0000-000072080000}"/>
    <cellStyle name="Millares 2 3 6" xfId="769" xr:uid="{00000000-0005-0000-0000-000073080000}"/>
    <cellStyle name="Millares 2 3 7" xfId="3175" xr:uid="{00000000-0005-0000-0000-000074080000}"/>
    <cellStyle name="Millares 2 3 8" xfId="5585" xr:uid="{00000000-0005-0000-0000-000075080000}"/>
    <cellStyle name="Millares 2 4" xfId="222" xr:uid="{00000000-0005-0000-0000-000076080000}"/>
    <cellStyle name="Millares 2 4 2" xfId="438" xr:uid="{00000000-0005-0000-0000-000077080000}"/>
    <cellStyle name="Millares 2 4 2 2" xfId="2709" xr:uid="{00000000-0005-0000-0000-000078080000}"/>
    <cellStyle name="Millares 2 4 2 2 2" xfId="5120" xr:uid="{00000000-0005-0000-0000-000079080000}"/>
    <cellStyle name="Millares 2 4 2 2 3" xfId="7531" xr:uid="{00000000-0005-0000-0000-00007A080000}"/>
    <cellStyle name="Millares 2 4 2 3" xfId="1847" xr:uid="{00000000-0005-0000-0000-00007B080000}"/>
    <cellStyle name="Millares 2 4 2 3 2" xfId="4256" xr:uid="{00000000-0005-0000-0000-00007C080000}"/>
    <cellStyle name="Millares 2 4 2 3 3" xfId="6666" xr:uid="{00000000-0005-0000-0000-00007D080000}"/>
    <cellStyle name="Millares 2 4 2 4" xfId="1033" xr:uid="{00000000-0005-0000-0000-00007E080000}"/>
    <cellStyle name="Millares 2 4 2 5" xfId="3439" xr:uid="{00000000-0005-0000-0000-00007F080000}"/>
    <cellStyle name="Millares 2 4 2 6" xfId="5849" xr:uid="{00000000-0005-0000-0000-000080080000}"/>
    <cellStyle name="Millares 2 4 3" xfId="2148" xr:uid="{00000000-0005-0000-0000-000081080000}"/>
    <cellStyle name="Millares 2 4 3 2" xfId="4558" xr:uid="{00000000-0005-0000-0000-000082080000}"/>
    <cellStyle name="Millares 2 4 3 3" xfId="6968" xr:uid="{00000000-0005-0000-0000-000083080000}"/>
    <cellStyle name="Millares 2 4 4" xfId="2499" xr:uid="{00000000-0005-0000-0000-000084080000}"/>
    <cellStyle name="Millares 2 4 4 2" xfId="4910" xr:uid="{00000000-0005-0000-0000-000085080000}"/>
    <cellStyle name="Millares 2 4 4 3" xfId="7321" xr:uid="{00000000-0005-0000-0000-000086080000}"/>
    <cellStyle name="Millares 2 4 5" xfId="1495" xr:uid="{00000000-0005-0000-0000-000087080000}"/>
    <cellStyle name="Millares 2 4 5 2" xfId="3904" xr:uid="{00000000-0005-0000-0000-000088080000}"/>
    <cellStyle name="Millares 2 4 5 3" xfId="6314" xr:uid="{00000000-0005-0000-0000-000089080000}"/>
    <cellStyle name="Millares 2 4 6" xfId="823" xr:uid="{00000000-0005-0000-0000-00008A080000}"/>
    <cellStyle name="Millares 2 4 7" xfId="3229" xr:uid="{00000000-0005-0000-0000-00008B080000}"/>
    <cellStyle name="Millares 2 4 8" xfId="5639" xr:uid="{00000000-0005-0000-0000-00008C080000}"/>
    <cellStyle name="Millares 2 5" xfId="248" xr:uid="{00000000-0005-0000-0000-00008D080000}"/>
    <cellStyle name="Millares 2 5 2" xfId="439" xr:uid="{00000000-0005-0000-0000-00008E080000}"/>
    <cellStyle name="Millares 2 5 2 2" xfId="2710" xr:uid="{00000000-0005-0000-0000-00008F080000}"/>
    <cellStyle name="Millares 2 5 2 2 2" xfId="5121" xr:uid="{00000000-0005-0000-0000-000090080000}"/>
    <cellStyle name="Millares 2 5 2 2 3" xfId="7532" xr:uid="{00000000-0005-0000-0000-000091080000}"/>
    <cellStyle name="Millares 2 5 2 3" xfId="1873" xr:uid="{00000000-0005-0000-0000-000092080000}"/>
    <cellStyle name="Millares 2 5 2 3 2" xfId="4282" xr:uid="{00000000-0005-0000-0000-000093080000}"/>
    <cellStyle name="Millares 2 5 2 3 3" xfId="6692" xr:uid="{00000000-0005-0000-0000-000094080000}"/>
    <cellStyle name="Millares 2 5 2 4" xfId="1034" xr:uid="{00000000-0005-0000-0000-000095080000}"/>
    <cellStyle name="Millares 2 5 2 5" xfId="3440" xr:uid="{00000000-0005-0000-0000-000096080000}"/>
    <cellStyle name="Millares 2 5 2 6" xfId="5850" xr:uid="{00000000-0005-0000-0000-000097080000}"/>
    <cellStyle name="Millares 2 5 3" xfId="2174" xr:uid="{00000000-0005-0000-0000-000098080000}"/>
    <cellStyle name="Millares 2 5 3 2" xfId="4584" xr:uid="{00000000-0005-0000-0000-000099080000}"/>
    <cellStyle name="Millares 2 5 3 3" xfId="6994" xr:uid="{00000000-0005-0000-0000-00009A080000}"/>
    <cellStyle name="Millares 2 5 4" xfId="2525" xr:uid="{00000000-0005-0000-0000-00009B080000}"/>
    <cellStyle name="Millares 2 5 4 2" xfId="4936" xr:uid="{00000000-0005-0000-0000-00009C080000}"/>
    <cellStyle name="Millares 2 5 4 3" xfId="7347" xr:uid="{00000000-0005-0000-0000-00009D080000}"/>
    <cellStyle name="Millares 2 5 5" xfId="1521" xr:uid="{00000000-0005-0000-0000-00009E080000}"/>
    <cellStyle name="Millares 2 5 5 2" xfId="3930" xr:uid="{00000000-0005-0000-0000-00009F080000}"/>
    <cellStyle name="Millares 2 5 5 3" xfId="6340" xr:uid="{00000000-0005-0000-0000-0000A0080000}"/>
    <cellStyle name="Millares 2 5 6" xfId="849" xr:uid="{00000000-0005-0000-0000-0000A1080000}"/>
    <cellStyle name="Millares 2 5 7" xfId="3255" xr:uid="{00000000-0005-0000-0000-0000A2080000}"/>
    <cellStyle name="Millares 2 5 8" xfId="5665" xr:uid="{00000000-0005-0000-0000-0000A3080000}"/>
    <cellStyle name="Millares 2 6" xfId="76" xr:uid="{00000000-0005-0000-0000-0000A4080000}"/>
    <cellStyle name="Millares 2 6 2" xfId="440" xr:uid="{00000000-0005-0000-0000-0000A5080000}"/>
    <cellStyle name="Millares 2 6 2 2" xfId="2711" xr:uid="{00000000-0005-0000-0000-0000A6080000}"/>
    <cellStyle name="Millares 2 6 2 2 2" xfId="5122" xr:uid="{00000000-0005-0000-0000-0000A7080000}"/>
    <cellStyle name="Millares 2 6 2 2 3" xfId="7533" xr:uid="{00000000-0005-0000-0000-0000A8080000}"/>
    <cellStyle name="Millares 2 6 2 3" xfId="1696" xr:uid="{00000000-0005-0000-0000-0000A9080000}"/>
    <cellStyle name="Millares 2 6 2 3 2" xfId="4105" xr:uid="{00000000-0005-0000-0000-0000AA080000}"/>
    <cellStyle name="Millares 2 6 2 3 3" xfId="6515" xr:uid="{00000000-0005-0000-0000-0000AB080000}"/>
    <cellStyle name="Millares 2 6 2 4" xfId="1035" xr:uid="{00000000-0005-0000-0000-0000AC080000}"/>
    <cellStyle name="Millares 2 6 2 5" xfId="3441" xr:uid="{00000000-0005-0000-0000-0000AD080000}"/>
    <cellStyle name="Millares 2 6 2 6" xfId="5851" xr:uid="{00000000-0005-0000-0000-0000AE080000}"/>
    <cellStyle name="Millares 2 6 3" xfId="2205" xr:uid="{00000000-0005-0000-0000-0000AF080000}"/>
    <cellStyle name="Millares 2 6 3 2" xfId="4615" xr:uid="{00000000-0005-0000-0000-0000B0080000}"/>
    <cellStyle name="Millares 2 6 3 3" xfId="7025" xr:uid="{00000000-0005-0000-0000-0000B1080000}"/>
    <cellStyle name="Millares 2 6 4" xfId="2348" xr:uid="{00000000-0005-0000-0000-0000B2080000}"/>
    <cellStyle name="Millares 2 6 4 2" xfId="4759" xr:uid="{00000000-0005-0000-0000-0000B3080000}"/>
    <cellStyle name="Millares 2 6 4 3" xfId="7170" xr:uid="{00000000-0005-0000-0000-0000B4080000}"/>
    <cellStyle name="Millares 2 6 5" xfId="1552" xr:uid="{00000000-0005-0000-0000-0000B5080000}"/>
    <cellStyle name="Millares 2 6 5 2" xfId="3961" xr:uid="{00000000-0005-0000-0000-0000B6080000}"/>
    <cellStyle name="Millares 2 6 5 3" xfId="6371" xr:uid="{00000000-0005-0000-0000-0000B7080000}"/>
    <cellStyle name="Millares 2 6 6" xfId="672" xr:uid="{00000000-0005-0000-0000-0000B8080000}"/>
    <cellStyle name="Millares 2 6 7" xfId="3078" xr:uid="{00000000-0005-0000-0000-0000B9080000}"/>
    <cellStyle name="Millares 2 6 8" xfId="5488" xr:uid="{00000000-0005-0000-0000-0000BA080000}"/>
    <cellStyle name="Millares 2 7" xfId="274" xr:uid="{00000000-0005-0000-0000-0000BB080000}"/>
    <cellStyle name="Millares 2 7 2" xfId="441" xr:uid="{00000000-0005-0000-0000-0000BC080000}"/>
    <cellStyle name="Millares 2 7 2 2" xfId="2712" xr:uid="{00000000-0005-0000-0000-0000BD080000}"/>
    <cellStyle name="Millares 2 7 2 2 2" xfId="5123" xr:uid="{00000000-0005-0000-0000-0000BE080000}"/>
    <cellStyle name="Millares 2 7 2 2 3" xfId="7534" xr:uid="{00000000-0005-0000-0000-0000BF080000}"/>
    <cellStyle name="Millares 2 7 2 3" xfId="1896" xr:uid="{00000000-0005-0000-0000-0000C0080000}"/>
    <cellStyle name="Millares 2 7 2 3 2" xfId="4305" xr:uid="{00000000-0005-0000-0000-0000C1080000}"/>
    <cellStyle name="Millares 2 7 2 3 3" xfId="6715" xr:uid="{00000000-0005-0000-0000-0000C2080000}"/>
    <cellStyle name="Millares 2 7 2 4" xfId="1036" xr:uid="{00000000-0005-0000-0000-0000C3080000}"/>
    <cellStyle name="Millares 2 7 2 5" xfId="3442" xr:uid="{00000000-0005-0000-0000-0000C4080000}"/>
    <cellStyle name="Millares 2 7 2 6" xfId="5852" xr:uid="{00000000-0005-0000-0000-0000C5080000}"/>
    <cellStyle name="Millares 2 7 3" xfId="1997" xr:uid="{00000000-0005-0000-0000-0000C6080000}"/>
    <cellStyle name="Millares 2 7 3 2" xfId="4407" xr:uid="{00000000-0005-0000-0000-0000C7080000}"/>
    <cellStyle name="Millares 2 7 3 3" xfId="6817" xr:uid="{00000000-0005-0000-0000-0000C8080000}"/>
    <cellStyle name="Millares 2 7 4" xfId="2548" xr:uid="{00000000-0005-0000-0000-0000C9080000}"/>
    <cellStyle name="Millares 2 7 4 2" xfId="4959" xr:uid="{00000000-0005-0000-0000-0000CA080000}"/>
    <cellStyle name="Millares 2 7 4 3" xfId="7370" xr:uid="{00000000-0005-0000-0000-0000CB080000}"/>
    <cellStyle name="Millares 2 7 5" xfId="1595" xr:uid="{00000000-0005-0000-0000-0000CC080000}"/>
    <cellStyle name="Millares 2 7 5 2" xfId="4004" xr:uid="{00000000-0005-0000-0000-0000CD080000}"/>
    <cellStyle name="Millares 2 7 5 3" xfId="6414" xr:uid="{00000000-0005-0000-0000-0000CE080000}"/>
    <cellStyle name="Millares 2 7 6" xfId="872" xr:uid="{00000000-0005-0000-0000-0000CF080000}"/>
    <cellStyle name="Millares 2 7 7" xfId="3278" xr:uid="{00000000-0005-0000-0000-0000D0080000}"/>
    <cellStyle name="Millares 2 7 8" xfId="5688" xr:uid="{00000000-0005-0000-0000-0000D1080000}"/>
    <cellStyle name="Millares 2 8" xfId="327" xr:uid="{00000000-0005-0000-0000-0000D2080000}"/>
    <cellStyle name="Millares 2 8 2" xfId="2596" xr:uid="{00000000-0005-0000-0000-0000D3080000}"/>
    <cellStyle name="Millares 2 8 2 2" xfId="5007" xr:uid="{00000000-0005-0000-0000-0000D4080000}"/>
    <cellStyle name="Millares 2 8 2 3" xfId="7418" xr:uid="{00000000-0005-0000-0000-0000D5080000}"/>
    <cellStyle name="Millares 2 8 3" xfId="1944" xr:uid="{00000000-0005-0000-0000-0000D6080000}"/>
    <cellStyle name="Millares 2 8 3 2" xfId="4353" xr:uid="{00000000-0005-0000-0000-0000D7080000}"/>
    <cellStyle name="Millares 2 8 3 3" xfId="6763" xr:uid="{00000000-0005-0000-0000-0000D8080000}"/>
    <cellStyle name="Millares 2 8 4" xfId="920" xr:uid="{00000000-0005-0000-0000-0000D9080000}"/>
    <cellStyle name="Millares 2 8 5" xfId="3326" xr:uid="{00000000-0005-0000-0000-0000DA080000}"/>
    <cellStyle name="Millares 2 8 6" xfId="5736" xr:uid="{00000000-0005-0000-0000-0000DB080000}"/>
    <cellStyle name="Millares 2 9" xfId="1207" xr:uid="{00000000-0005-0000-0000-0000DC080000}"/>
    <cellStyle name="Millares 2 9 2" xfId="2884" xr:uid="{00000000-0005-0000-0000-0000DD080000}"/>
    <cellStyle name="Millares 2 9 2 2" xfId="5295" xr:uid="{00000000-0005-0000-0000-0000DE080000}"/>
    <cellStyle name="Millares 2 9 2 3" xfId="7706" xr:uid="{00000000-0005-0000-0000-0000DF080000}"/>
    <cellStyle name="Millares 2 9 3" xfId="1672" xr:uid="{00000000-0005-0000-0000-0000E0080000}"/>
    <cellStyle name="Millares 2 9 3 2" xfId="4081" xr:uid="{00000000-0005-0000-0000-0000E1080000}"/>
    <cellStyle name="Millares 2 9 3 3" xfId="6491" xr:uid="{00000000-0005-0000-0000-0000E2080000}"/>
    <cellStyle name="Millares 2 9 4" xfId="3614" xr:uid="{00000000-0005-0000-0000-0000E3080000}"/>
    <cellStyle name="Millares 2 9 5" xfId="6024" xr:uid="{00000000-0005-0000-0000-0000E4080000}"/>
    <cellStyle name="Millares 20" xfId="3022" xr:uid="{00000000-0005-0000-0000-0000E5080000}"/>
    <cellStyle name="Millares 21" xfId="3075" xr:uid="{00000000-0005-0000-0000-0000E6080000}"/>
    <cellStyle name="Millares 22" xfId="5432" xr:uid="{00000000-0005-0000-0000-0000E7080000}"/>
    <cellStyle name="Millares 23" xfId="5433" xr:uid="{00000000-0005-0000-0000-0000E8080000}"/>
    <cellStyle name="Millares 24" xfId="5485" xr:uid="{00000000-0005-0000-0000-0000E9080000}"/>
    <cellStyle name="Millares 3" xfId="40" xr:uid="{00000000-0005-0000-0000-0000EA080000}"/>
    <cellStyle name="Millares 3 10" xfId="1255" xr:uid="{00000000-0005-0000-0000-0000EB080000}"/>
    <cellStyle name="Millares 3 10 2" xfId="2932" xr:uid="{00000000-0005-0000-0000-0000EC080000}"/>
    <cellStyle name="Millares 3 10 2 2" xfId="5343" xr:uid="{00000000-0005-0000-0000-0000ED080000}"/>
    <cellStyle name="Millares 3 10 2 3" xfId="7754" xr:uid="{00000000-0005-0000-0000-0000EE080000}"/>
    <cellStyle name="Millares 3 10 3" xfId="1994" xr:uid="{00000000-0005-0000-0000-0000EF080000}"/>
    <cellStyle name="Millares 3 10 3 2" xfId="4404" xr:uid="{00000000-0005-0000-0000-0000F0080000}"/>
    <cellStyle name="Millares 3 10 3 3" xfId="6814" xr:uid="{00000000-0005-0000-0000-0000F1080000}"/>
    <cellStyle name="Millares 3 10 4" xfId="3662" xr:uid="{00000000-0005-0000-0000-0000F2080000}"/>
    <cellStyle name="Millares 3 10 5" xfId="6072" xr:uid="{00000000-0005-0000-0000-0000F3080000}"/>
    <cellStyle name="Millares 3 11" xfId="2250" xr:uid="{00000000-0005-0000-0000-0000F4080000}"/>
    <cellStyle name="Millares 3 11 2" xfId="4661" xr:uid="{00000000-0005-0000-0000-0000F5080000}"/>
    <cellStyle name="Millares 3 11 3" xfId="7071" xr:uid="{00000000-0005-0000-0000-0000F6080000}"/>
    <cellStyle name="Millares 3 12" xfId="2325" xr:uid="{00000000-0005-0000-0000-0000F7080000}"/>
    <cellStyle name="Millares 3 12 2" xfId="4736" xr:uid="{00000000-0005-0000-0000-0000F8080000}"/>
    <cellStyle name="Millares 3 12 3" xfId="7147" xr:uid="{00000000-0005-0000-0000-0000F9080000}"/>
    <cellStyle name="Millares 3 13" xfId="1346" xr:uid="{00000000-0005-0000-0000-0000FA080000}"/>
    <cellStyle name="Millares 3 13 2" xfId="3754" xr:uid="{00000000-0005-0000-0000-0000FB080000}"/>
    <cellStyle name="Millares 3 13 3" xfId="6164" xr:uid="{00000000-0005-0000-0000-0000FC080000}"/>
    <cellStyle name="Millares 3 14" xfId="649" xr:uid="{00000000-0005-0000-0000-0000FD080000}"/>
    <cellStyle name="Millares 3 15" xfId="3055" xr:uid="{00000000-0005-0000-0000-0000FE080000}"/>
    <cellStyle name="Millares 3 16" xfId="5465" xr:uid="{00000000-0005-0000-0000-0000FF080000}"/>
    <cellStyle name="Millares 3 2" xfId="119" xr:uid="{00000000-0005-0000-0000-000000090000}"/>
    <cellStyle name="Millares 3 2 10" xfId="3123" xr:uid="{00000000-0005-0000-0000-000001090000}"/>
    <cellStyle name="Millares 3 2 11" xfId="5533" xr:uid="{00000000-0005-0000-0000-000002090000}"/>
    <cellStyle name="Millares 3 2 2" xfId="301" xr:uid="{00000000-0005-0000-0000-000003090000}"/>
    <cellStyle name="Millares 3 2 2 2" xfId="442" xr:uid="{00000000-0005-0000-0000-000004090000}"/>
    <cellStyle name="Millares 3 2 2 2 2" xfId="2713" xr:uid="{00000000-0005-0000-0000-000005090000}"/>
    <cellStyle name="Millares 3 2 2 2 2 2" xfId="5124" xr:uid="{00000000-0005-0000-0000-000006090000}"/>
    <cellStyle name="Millares 3 2 2 2 2 3" xfId="7535" xr:uid="{00000000-0005-0000-0000-000007090000}"/>
    <cellStyle name="Millares 3 2 2 2 3" xfId="1924" xr:uid="{00000000-0005-0000-0000-000008090000}"/>
    <cellStyle name="Millares 3 2 2 2 3 2" xfId="4333" xr:uid="{00000000-0005-0000-0000-000009090000}"/>
    <cellStyle name="Millares 3 2 2 2 3 3" xfId="6743" xr:uid="{00000000-0005-0000-0000-00000A090000}"/>
    <cellStyle name="Millares 3 2 2 2 4" xfId="1037" xr:uid="{00000000-0005-0000-0000-00000B090000}"/>
    <cellStyle name="Millares 3 2 2 2 5" xfId="3443" xr:uid="{00000000-0005-0000-0000-00000C090000}"/>
    <cellStyle name="Millares 3 2 2 2 6" xfId="5853" xr:uid="{00000000-0005-0000-0000-00000D090000}"/>
    <cellStyle name="Millares 3 2 2 3" xfId="1327" xr:uid="{00000000-0005-0000-0000-00000E090000}"/>
    <cellStyle name="Millares 3 2 2 3 2" xfId="3005" xr:uid="{00000000-0005-0000-0000-00000F090000}"/>
    <cellStyle name="Millares 3 2 2 3 2 2" xfId="5416" xr:uid="{00000000-0005-0000-0000-000010090000}"/>
    <cellStyle name="Millares 3 2 2 3 2 3" xfId="7827" xr:uid="{00000000-0005-0000-0000-000011090000}"/>
    <cellStyle name="Millares 3 2 2 3 3" xfId="2233" xr:uid="{00000000-0005-0000-0000-000012090000}"/>
    <cellStyle name="Millares 3 2 2 3 3 2" xfId="4643" xr:uid="{00000000-0005-0000-0000-000013090000}"/>
    <cellStyle name="Millares 3 2 2 3 3 3" xfId="7053" xr:uid="{00000000-0005-0000-0000-000014090000}"/>
    <cellStyle name="Millares 3 2 2 3 4" xfId="3735" xr:uid="{00000000-0005-0000-0000-000015090000}"/>
    <cellStyle name="Millares 3 2 2 3 5" xfId="6145" xr:uid="{00000000-0005-0000-0000-000016090000}"/>
    <cellStyle name="Millares 3 2 2 4" xfId="2576" xr:uid="{00000000-0005-0000-0000-000017090000}"/>
    <cellStyle name="Millares 3 2 2 4 2" xfId="4987" xr:uid="{00000000-0005-0000-0000-000018090000}"/>
    <cellStyle name="Millares 3 2 2 4 3" xfId="7398" xr:uid="{00000000-0005-0000-0000-000019090000}"/>
    <cellStyle name="Millares 3 2 2 5" xfId="1580" xr:uid="{00000000-0005-0000-0000-00001A090000}"/>
    <cellStyle name="Millares 3 2 2 5 2" xfId="3989" xr:uid="{00000000-0005-0000-0000-00001B090000}"/>
    <cellStyle name="Millares 3 2 2 5 3" xfId="6399" xr:uid="{00000000-0005-0000-0000-00001C090000}"/>
    <cellStyle name="Millares 3 2 2 6" xfId="900" xr:uid="{00000000-0005-0000-0000-00001D090000}"/>
    <cellStyle name="Millares 3 2 2 7" xfId="3306" xr:uid="{00000000-0005-0000-0000-00001E090000}"/>
    <cellStyle name="Millares 3 2 2 8" xfId="5716" xr:uid="{00000000-0005-0000-0000-00001F090000}"/>
    <cellStyle name="Millares 3 2 3" xfId="354" xr:uid="{00000000-0005-0000-0000-000020090000}"/>
    <cellStyle name="Millares 3 2 3 2" xfId="1972" xr:uid="{00000000-0005-0000-0000-000021090000}"/>
    <cellStyle name="Millares 3 2 3 2 2" xfId="4381" xr:uid="{00000000-0005-0000-0000-000022090000}"/>
    <cellStyle name="Millares 3 2 3 2 3" xfId="6791" xr:uid="{00000000-0005-0000-0000-000023090000}"/>
    <cellStyle name="Millares 3 2 3 3" xfId="2624" xr:uid="{00000000-0005-0000-0000-000024090000}"/>
    <cellStyle name="Millares 3 2 3 3 2" xfId="5035" xr:uid="{00000000-0005-0000-0000-000025090000}"/>
    <cellStyle name="Millares 3 2 3 3 3" xfId="7446" xr:uid="{00000000-0005-0000-0000-000026090000}"/>
    <cellStyle name="Millares 3 2 3 4" xfId="1623" xr:uid="{00000000-0005-0000-0000-000027090000}"/>
    <cellStyle name="Millares 3 2 3 4 2" xfId="4032" xr:uid="{00000000-0005-0000-0000-000028090000}"/>
    <cellStyle name="Millares 3 2 3 4 3" xfId="6442" xr:uid="{00000000-0005-0000-0000-000029090000}"/>
    <cellStyle name="Millares 3 2 3 5" xfId="948" xr:uid="{00000000-0005-0000-0000-00002A090000}"/>
    <cellStyle name="Millares 3 2 3 6" xfId="3354" xr:uid="{00000000-0005-0000-0000-00002B090000}"/>
    <cellStyle name="Millares 3 2 3 7" xfId="5764" xr:uid="{00000000-0005-0000-0000-00002C090000}"/>
    <cellStyle name="Millares 3 2 4" xfId="1235" xr:uid="{00000000-0005-0000-0000-00002D090000}"/>
    <cellStyle name="Millares 3 2 4 2" xfId="2912" xr:uid="{00000000-0005-0000-0000-00002E090000}"/>
    <cellStyle name="Millares 3 2 4 2 2" xfId="5323" xr:uid="{00000000-0005-0000-0000-00002F090000}"/>
    <cellStyle name="Millares 3 2 4 2 3" xfId="7734" xr:uid="{00000000-0005-0000-0000-000030090000}"/>
    <cellStyle name="Millares 3 2 4 3" xfId="1741" xr:uid="{00000000-0005-0000-0000-000031090000}"/>
    <cellStyle name="Millares 3 2 4 3 2" xfId="4150" xr:uid="{00000000-0005-0000-0000-000032090000}"/>
    <cellStyle name="Millares 3 2 4 3 3" xfId="6560" xr:uid="{00000000-0005-0000-0000-000033090000}"/>
    <cellStyle name="Millares 3 2 4 4" xfId="3642" xr:uid="{00000000-0005-0000-0000-000034090000}"/>
    <cellStyle name="Millares 3 2 4 5" xfId="6052" xr:uid="{00000000-0005-0000-0000-000035090000}"/>
    <cellStyle name="Millares 3 2 5" xfId="1282" xr:uid="{00000000-0005-0000-0000-000036090000}"/>
    <cellStyle name="Millares 3 2 5 2" xfId="2959" xr:uid="{00000000-0005-0000-0000-000037090000}"/>
    <cellStyle name="Millares 3 2 5 2 2" xfId="5370" xr:uid="{00000000-0005-0000-0000-000038090000}"/>
    <cellStyle name="Millares 3 2 5 2 3" xfId="7781" xr:uid="{00000000-0005-0000-0000-000039090000}"/>
    <cellStyle name="Millares 3 2 5 3" xfId="2042" xr:uid="{00000000-0005-0000-0000-00003A090000}"/>
    <cellStyle name="Millares 3 2 5 3 2" xfId="4452" xr:uid="{00000000-0005-0000-0000-00003B090000}"/>
    <cellStyle name="Millares 3 2 5 3 3" xfId="6862" xr:uid="{00000000-0005-0000-0000-00003C090000}"/>
    <cellStyle name="Millares 3 2 5 4" xfId="3689" xr:uid="{00000000-0005-0000-0000-00003D090000}"/>
    <cellStyle name="Millares 3 2 5 5" xfId="6099" xr:uid="{00000000-0005-0000-0000-00003E090000}"/>
    <cellStyle name="Millares 3 2 6" xfId="2277" xr:uid="{00000000-0005-0000-0000-00003F090000}"/>
    <cellStyle name="Millares 3 2 6 2" xfId="4687" xr:uid="{00000000-0005-0000-0000-000040090000}"/>
    <cellStyle name="Millares 3 2 6 3" xfId="7098" xr:uid="{00000000-0005-0000-0000-000041090000}"/>
    <cellStyle name="Millares 3 2 7" xfId="2393" xr:uid="{00000000-0005-0000-0000-000042090000}"/>
    <cellStyle name="Millares 3 2 7 2" xfId="4804" xr:uid="{00000000-0005-0000-0000-000043090000}"/>
    <cellStyle name="Millares 3 2 7 3" xfId="7215" xr:uid="{00000000-0005-0000-0000-000044090000}"/>
    <cellStyle name="Millares 3 2 8" xfId="1389" xr:uid="{00000000-0005-0000-0000-000045090000}"/>
    <cellStyle name="Millares 3 2 8 2" xfId="3798" xr:uid="{00000000-0005-0000-0000-000046090000}"/>
    <cellStyle name="Millares 3 2 8 3" xfId="6208" xr:uid="{00000000-0005-0000-0000-000047090000}"/>
    <cellStyle name="Millares 3 2 9" xfId="717" xr:uid="{00000000-0005-0000-0000-000048090000}"/>
    <cellStyle name="Millares 3 3" xfId="169" xr:uid="{00000000-0005-0000-0000-000049090000}"/>
    <cellStyle name="Millares 3 3 2" xfId="443" xr:uid="{00000000-0005-0000-0000-00004A090000}"/>
    <cellStyle name="Millares 3 3 2 2" xfId="2714" xr:uid="{00000000-0005-0000-0000-00004B090000}"/>
    <cellStyle name="Millares 3 3 2 2 2" xfId="5125" xr:uid="{00000000-0005-0000-0000-00004C090000}"/>
    <cellStyle name="Millares 3 3 2 2 3" xfId="7536" xr:uid="{00000000-0005-0000-0000-00004D090000}"/>
    <cellStyle name="Millares 3 3 2 3" xfId="1794" xr:uid="{00000000-0005-0000-0000-00004E090000}"/>
    <cellStyle name="Millares 3 3 2 3 2" xfId="4203" xr:uid="{00000000-0005-0000-0000-00004F090000}"/>
    <cellStyle name="Millares 3 3 2 3 3" xfId="6613" xr:uid="{00000000-0005-0000-0000-000050090000}"/>
    <cellStyle name="Millares 3 3 2 4" xfId="1038" xr:uid="{00000000-0005-0000-0000-000051090000}"/>
    <cellStyle name="Millares 3 3 2 5" xfId="3444" xr:uid="{00000000-0005-0000-0000-000052090000}"/>
    <cellStyle name="Millares 3 3 2 6" xfId="5854" xr:uid="{00000000-0005-0000-0000-000053090000}"/>
    <cellStyle name="Millares 3 3 3" xfId="1301" xr:uid="{00000000-0005-0000-0000-000054090000}"/>
    <cellStyle name="Millares 3 3 3 2" xfId="2979" xr:uid="{00000000-0005-0000-0000-000055090000}"/>
    <cellStyle name="Millares 3 3 3 2 2" xfId="5390" xr:uid="{00000000-0005-0000-0000-000056090000}"/>
    <cellStyle name="Millares 3 3 3 2 3" xfId="7801" xr:uid="{00000000-0005-0000-0000-000057090000}"/>
    <cellStyle name="Millares 3 3 3 3" xfId="2095" xr:uid="{00000000-0005-0000-0000-000058090000}"/>
    <cellStyle name="Millares 3 3 3 3 2" xfId="4505" xr:uid="{00000000-0005-0000-0000-000059090000}"/>
    <cellStyle name="Millares 3 3 3 3 3" xfId="6915" xr:uid="{00000000-0005-0000-0000-00005A090000}"/>
    <cellStyle name="Millares 3 3 3 4" xfId="3709" xr:uid="{00000000-0005-0000-0000-00005B090000}"/>
    <cellStyle name="Millares 3 3 3 5" xfId="6119" xr:uid="{00000000-0005-0000-0000-00005C090000}"/>
    <cellStyle name="Millares 3 3 4" xfId="2446" xr:uid="{00000000-0005-0000-0000-00005D090000}"/>
    <cellStyle name="Millares 3 3 4 2" xfId="4857" xr:uid="{00000000-0005-0000-0000-00005E090000}"/>
    <cellStyle name="Millares 3 3 4 3" xfId="7268" xr:uid="{00000000-0005-0000-0000-00005F090000}"/>
    <cellStyle name="Millares 3 3 5" xfId="1442" xr:uid="{00000000-0005-0000-0000-000060090000}"/>
    <cellStyle name="Millares 3 3 5 2" xfId="3851" xr:uid="{00000000-0005-0000-0000-000061090000}"/>
    <cellStyle name="Millares 3 3 5 3" xfId="6261" xr:uid="{00000000-0005-0000-0000-000062090000}"/>
    <cellStyle name="Millares 3 3 6" xfId="770" xr:uid="{00000000-0005-0000-0000-000063090000}"/>
    <cellStyle name="Millares 3 3 7" xfId="3176" xr:uid="{00000000-0005-0000-0000-000064090000}"/>
    <cellStyle name="Millares 3 3 8" xfId="5586" xr:uid="{00000000-0005-0000-0000-000065090000}"/>
    <cellStyle name="Millares 3 4" xfId="223" xr:uid="{00000000-0005-0000-0000-000066090000}"/>
    <cellStyle name="Millares 3 4 2" xfId="444" xr:uid="{00000000-0005-0000-0000-000067090000}"/>
    <cellStyle name="Millares 3 4 2 2" xfId="2715" xr:uid="{00000000-0005-0000-0000-000068090000}"/>
    <cellStyle name="Millares 3 4 2 2 2" xfId="5126" xr:uid="{00000000-0005-0000-0000-000069090000}"/>
    <cellStyle name="Millares 3 4 2 2 3" xfId="7537" xr:uid="{00000000-0005-0000-0000-00006A090000}"/>
    <cellStyle name="Millares 3 4 2 3" xfId="1848" xr:uid="{00000000-0005-0000-0000-00006B090000}"/>
    <cellStyle name="Millares 3 4 2 3 2" xfId="4257" xr:uid="{00000000-0005-0000-0000-00006C090000}"/>
    <cellStyle name="Millares 3 4 2 3 3" xfId="6667" xr:uid="{00000000-0005-0000-0000-00006D090000}"/>
    <cellStyle name="Millares 3 4 2 4" xfId="1039" xr:uid="{00000000-0005-0000-0000-00006E090000}"/>
    <cellStyle name="Millares 3 4 2 5" xfId="3445" xr:uid="{00000000-0005-0000-0000-00006F090000}"/>
    <cellStyle name="Millares 3 4 2 6" xfId="5855" xr:uid="{00000000-0005-0000-0000-000070090000}"/>
    <cellStyle name="Millares 3 4 3" xfId="2149" xr:uid="{00000000-0005-0000-0000-000071090000}"/>
    <cellStyle name="Millares 3 4 3 2" xfId="4559" xr:uid="{00000000-0005-0000-0000-000072090000}"/>
    <cellStyle name="Millares 3 4 3 3" xfId="6969" xr:uid="{00000000-0005-0000-0000-000073090000}"/>
    <cellStyle name="Millares 3 4 4" xfId="2500" xr:uid="{00000000-0005-0000-0000-000074090000}"/>
    <cellStyle name="Millares 3 4 4 2" xfId="4911" xr:uid="{00000000-0005-0000-0000-000075090000}"/>
    <cellStyle name="Millares 3 4 4 3" xfId="7322" xr:uid="{00000000-0005-0000-0000-000076090000}"/>
    <cellStyle name="Millares 3 4 5" xfId="1496" xr:uid="{00000000-0005-0000-0000-000077090000}"/>
    <cellStyle name="Millares 3 4 5 2" xfId="3905" xr:uid="{00000000-0005-0000-0000-000078090000}"/>
    <cellStyle name="Millares 3 4 5 3" xfId="6315" xr:uid="{00000000-0005-0000-0000-000079090000}"/>
    <cellStyle name="Millares 3 4 6" xfId="824" xr:uid="{00000000-0005-0000-0000-00007A090000}"/>
    <cellStyle name="Millares 3 4 7" xfId="3230" xr:uid="{00000000-0005-0000-0000-00007B090000}"/>
    <cellStyle name="Millares 3 4 8" xfId="5640" xr:uid="{00000000-0005-0000-0000-00007C090000}"/>
    <cellStyle name="Millares 3 5" xfId="249" xr:uid="{00000000-0005-0000-0000-00007D090000}"/>
    <cellStyle name="Millares 3 5 2" xfId="445" xr:uid="{00000000-0005-0000-0000-00007E090000}"/>
    <cellStyle name="Millares 3 5 2 2" xfId="2716" xr:uid="{00000000-0005-0000-0000-00007F090000}"/>
    <cellStyle name="Millares 3 5 2 2 2" xfId="5127" xr:uid="{00000000-0005-0000-0000-000080090000}"/>
    <cellStyle name="Millares 3 5 2 2 3" xfId="7538" xr:uid="{00000000-0005-0000-0000-000081090000}"/>
    <cellStyle name="Millares 3 5 2 3" xfId="1874" xr:uid="{00000000-0005-0000-0000-000082090000}"/>
    <cellStyle name="Millares 3 5 2 3 2" xfId="4283" xr:uid="{00000000-0005-0000-0000-000083090000}"/>
    <cellStyle name="Millares 3 5 2 3 3" xfId="6693" xr:uid="{00000000-0005-0000-0000-000084090000}"/>
    <cellStyle name="Millares 3 5 2 4" xfId="1040" xr:uid="{00000000-0005-0000-0000-000085090000}"/>
    <cellStyle name="Millares 3 5 2 5" xfId="3446" xr:uid="{00000000-0005-0000-0000-000086090000}"/>
    <cellStyle name="Millares 3 5 2 6" xfId="5856" xr:uid="{00000000-0005-0000-0000-000087090000}"/>
    <cellStyle name="Millares 3 5 3" xfId="2175" xr:uid="{00000000-0005-0000-0000-000088090000}"/>
    <cellStyle name="Millares 3 5 3 2" xfId="4585" xr:uid="{00000000-0005-0000-0000-000089090000}"/>
    <cellStyle name="Millares 3 5 3 3" xfId="6995" xr:uid="{00000000-0005-0000-0000-00008A090000}"/>
    <cellStyle name="Millares 3 5 4" xfId="2526" xr:uid="{00000000-0005-0000-0000-00008B090000}"/>
    <cellStyle name="Millares 3 5 4 2" xfId="4937" xr:uid="{00000000-0005-0000-0000-00008C090000}"/>
    <cellStyle name="Millares 3 5 4 3" xfId="7348" xr:uid="{00000000-0005-0000-0000-00008D090000}"/>
    <cellStyle name="Millares 3 5 5" xfId="1522" xr:uid="{00000000-0005-0000-0000-00008E090000}"/>
    <cellStyle name="Millares 3 5 5 2" xfId="3931" xr:uid="{00000000-0005-0000-0000-00008F090000}"/>
    <cellStyle name="Millares 3 5 5 3" xfId="6341" xr:uid="{00000000-0005-0000-0000-000090090000}"/>
    <cellStyle name="Millares 3 5 6" xfId="850" xr:uid="{00000000-0005-0000-0000-000091090000}"/>
    <cellStyle name="Millares 3 5 7" xfId="3256" xr:uid="{00000000-0005-0000-0000-000092090000}"/>
    <cellStyle name="Millares 3 5 8" xfId="5666" xr:uid="{00000000-0005-0000-0000-000093090000}"/>
    <cellStyle name="Millares 3 6" xfId="77" xr:uid="{00000000-0005-0000-0000-000094090000}"/>
    <cellStyle name="Millares 3 6 2" xfId="446" xr:uid="{00000000-0005-0000-0000-000095090000}"/>
    <cellStyle name="Millares 3 6 2 2" xfId="2717" xr:uid="{00000000-0005-0000-0000-000096090000}"/>
    <cellStyle name="Millares 3 6 2 2 2" xfId="5128" xr:uid="{00000000-0005-0000-0000-000097090000}"/>
    <cellStyle name="Millares 3 6 2 2 3" xfId="7539" xr:uid="{00000000-0005-0000-0000-000098090000}"/>
    <cellStyle name="Millares 3 6 2 3" xfId="1697" xr:uid="{00000000-0005-0000-0000-000099090000}"/>
    <cellStyle name="Millares 3 6 2 3 2" xfId="4106" xr:uid="{00000000-0005-0000-0000-00009A090000}"/>
    <cellStyle name="Millares 3 6 2 3 3" xfId="6516" xr:uid="{00000000-0005-0000-0000-00009B090000}"/>
    <cellStyle name="Millares 3 6 2 4" xfId="1041" xr:uid="{00000000-0005-0000-0000-00009C090000}"/>
    <cellStyle name="Millares 3 6 2 5" xfId="3447" xr:uid="{00000000-0005-0000-0000-00009D090000}"/>
    <cellStyle name="Millares 3 6 2 6" xfId="5857" xr:uid="{00000000-0005-0000-0000-00009E090000}"/>
    <cellStyle name="Millares 3 6 3" xfId="2206" xr:uid="{00000000-0005-0000-0000-00009F090000}"/>
    <cellStyle name="Millares 3 6 3 2" xfId="4616" xr:uid="{00000000-0005-0000-0000-0000A0090000}"/>
    <cellStyle name="Millares 3 6 3 3" xfId="7026" xr:uid="{00000000-0005-0000-0000-0000A1090000}"/>
    <cellStyle name="Millares 3 6 4" xfId="2349" xr:uid="{00000000-0005-0000-0000-0000A2090000}"/>
    <cellStyle name="Millares 3 6 4 2" xfId="4760" xr:uid="{00000000-0005-0000-0000-0000A3090000}"/>
    <cellStyle name="Millares 3 6 4 3" xfId="7171" xr:uid="{00000000-0005-0000-0000-0000A4090000}"/>
    <cellStyle name="Millares 3 6 5" xfId="1553" xr:uid="{00000000-0005-0000-0000-0000A5090000}"/>
    <cellStyle name="Millares 3 6 5 2" xfId="3962" xr:uid="{00000000-0005-0000-0000-0000A6090000}"/>
    <cellStyle name="Millares 3 6 5 3" xfId="6372" xr:uid="{00000000-0005-0000-0000-0000A7090000}"/>
    <cellStyle name="Millares 3 6 6" xfId="673" xr:uid="{00000000-0005-0000-0000-0000A8090000}"/>
    <cellStyle name="Millares 3 6 7" xfId="3079" xr:uid="{00000000-0005-0000-0000-0000A9090000}"/>
    <cellStyle name="Millares 3 6 8" xfId="5489" xr:uid="{00000000-0005-0000-0000-0000AA090000}"/>
    <cellStyle name="Millares 3 7" xfId="275" xr:uid="{00000000-0005-0000-0000-0000AB090000}"/>
    <cellStyle name="Millares 3 7 2" xfId="447" xr:uid="{00000000-0005-0000-0000-0000AC090000}"/>
    <cellStyle name="Millares 3 7 2 2" xfId="2718" xr:uid="{00000000-0005-0000-0000-0000AD090000}"/>
    <cellStyle name="Millares 3 7 2 2 2" xfId="5129" xr:uid="{00000000-0005-0000-0000-0000AE090000}"/>
    <cellStyle name="Millares 3 7 2 2 3" xfId="7540" xr:uid="{00000000-0005-0000-0000-0000AF090000}"/>
    <cellStyle name="Millares 3 7 2 3" xfId="1897" xr:uid="{00000000-0005-0000-0000-0000B0090000}"/>
    <cellStyle name="Millares 3 7 2 3 2" xfId="4306" xr:uid="{00000000-0005-0000-0000-0000B1090000}"/>
    <cellStyle name="Millares 3 7 2 3 3" xfId="6716" xr:uid="{00000000-0005-0000-0000-0000B2090000}"/>
    <cellStyle name="Millares 3 7 2 4" xfId="1042" xr:uid="{00000000-0005-0000-0000-0000B3090000}"/>
    <cellStyle name="Millares 3 7 2 5" xfId="3448" xr:uid="{00000000-0005-0000-0000-0000B4090000}"/>
    <cellStyle name="Millares 3 7 2 6" xfId="5858" xr:uid="{00000000-0005-0000-0000-0000B5090000}"/>
    <cellStyle name="Millares 3 7 3" xfId="1998" xr:uid="{00000000-0005-0000-0000-0000B6090000}"/>
    <cellStyle name="Millares 3 7 3 2" xfId="4408" xr:uid="{00000000-0005-0000-0000-0000B7090000}"/>
    <cellStyle name="Millares 3 7 3 3" xfId="6818" xr:uid="{00000000-0005-0000-0000-0000B8090000}"/>
    <cellStyle name="Millares 3 7 4" xfId="2549" xr:uid="{00000000-0005-0000-0000-0000B9090000}"/>
    <cellStyle name="Millares 3 7 4 2" xfId="4960" xr:uid="{00000000-0005-0000-0000-0000BA090000}"/>
    <cellStyle name="Millares 3 7 4 3" xfId="7371" xr:uid="{00000000-0005-0000-0000-0000BB090000}"/>
    <cellStyle name="Millares 3 7 5" xfId="1596" xr:uid="{00000000-0005-0000-0000-0000BC090000}"/>
    <cellStyle name="Millares 3 7 5 2" xfId="4005" xr:uid="{00000000-0005-0000-0000-0000BD090000}"/>
    <cellStyle name="Millares 3 7 5 3" xfId="6415" xr:uid="{00000000-0005-0000-0000-0000BE090000}"/>
    <cellStyle name="Millares 3 7 6" xfId="873" xr:uid="{00000000-0005-0000-0000-0000BF090000}"/>
    <cellStyle name="Millares 3 7 7" xfId="3279" xr:uid="{00000000-0005-0000-0000-0000C0090000}"/>
    <cellStyle name="Millares 3 7 8" xfId="5689" xr:uid="{00000000-0005-0000-0000-0000C1090000}"/>
    <cellStyle name="Millares 3 8" xfId="328" xr:uid="{00000000-0005-0000-0000-0000C2090000}"/>
    <cellStyle name="Millares 3 8 2" xfId="2597" xr:uid="{00000000-0005-0000-0000-0000C3090000}"/>
    <cellStyle name="Millares 3 8 2 2" xfId="5008" xr:uid="{00000000-0005-0000-0000-0000C4090000}"/>
    <cellStyle name="Millares 3 8 2 3" xfId="7419" xr:uid="{00000000-0005-0000-0000-0000C5090000}"/>
    <cellStyle name="Millares 3 8 3" xfId="1945" xr:uid="{00000000-0005-0000-0000-0000C6090000}"/>
    <cellStyle name="Millares 3 8 3 2" xfId="4354" xr:uid="{00000000-0005-0000-0000-0000C7090000}"/>
    <cellStyle name="Millares 3 8 3 3" xfId="6764" xr:uid="{00000000-0005-0000-0000-0000C8090000}"/>
    <cellStyle name="Millares 3 8 4" xfId="921" xr:uid="{00000000-0005-0000-0000-0000C9090000}"/>
    <cellStyle name="Millares 3 8 5" xfId="3327" xr:uid="{00000000-0005-0000-0000-0000CA090000}"/>
    <cellStyle name="Millares 3 8 6" xfId="5737" xr:uid="{00000000-0005-0000-0000-0000CB090000}"/>
    <cellStyle name="Millares 3 9" xfId="1208" xr:uid="{00000000-0005-0000-0000-0000CC090000}"/>
    <cellStyle name="Millares 3 9 2" xfId="2885" xr:uid="{00000000-0005-0000-0000-0000CD090000}"/>
    <cellStyle name="Millares 3 9 2 2" xfId="5296" xr:uid="{00000000-0005-0000-0000-0000CE090000}"/>
    <cellStyle name="Millares 3 9 2 3" xfId="7707" xr:uid="{00000000-0005-0000-0000-0000CF090000}"/>
    <cellStyle name="Millares 3 9 3" xfId="1673" xr:uid="{00000000-0005-0000-0000-0000D0090000}"/>
    <cellStyle name="Millares 3 9 3 2" xfId="4082" xr:uid="{00000000-0005-0000-0000-0000D1090000}"/>
    <cellStyle name="Millares 3 9 3 3" xfId="6492" xr:uid="{00000000-0005-0000-0000-0000D2090000}"/>
    <cellStyle name="Millares 3 9 4" xfId="3615" xr:uid="{00000000-0005-0000-0000-0000D3090000}"/>
    <cellStyle name="Millares 3 9 5" xfId="6025" xr:uid="{00000000-0005-0000-0000-0000D4090000}"/>
    <cellStyle name="Millares 4" xfId="44" xr:uid="{00000000-0005-0000-0000-0000D5090000}"/>
    <cellStyle name="Millares 4 10" xfId="1259" xr:uid="{00000000-0005-0000-0000-0000D6090000}"/>
    <cellStyle name="Millares 4 10 2" xfId="2936" xr:uid="{00000000-0005-0000-0000-0000D7090000}"/>
    <cellStyle name="Millares 4 10 2 2" xfId="5347" xr:uid="{00000000-0005-0000-0000-0000D8090000}"/>
    <cellStyle name="Millares 4 10 2 3" xfId="7758" xr:uid="{00000000-0005-0000-0000-0000D9090000}"/>
    <cellStyle name="Millares 4 10 3" xfId="2002" xr:uid="{00000000-0005-0000-0000-0000DA090000}"/>
    <cellStyle name="Millares 4 10 3 2" xfId="4412" xr:uid="{00000000-0005-0000-0000-0000DB090000}"/>
    <cellStyle name="Millares 4 10 3 3" xfId="6822" xr:uid="{00000000-0005-0000-0000-0000DC090000}"/>
    <cellStyle name="Millares 4 10 4" xfId="3666" xr:uid="{00000000-0005-0000-0000-0000DD090000}"/>
    <cellStyle name="Millares 4 10 5" xfId="6076" xr:uid="{00000000-0005-0000-0000-0000DE090000}"/>
    <cellStyle name="Millares 4 11" xfId="2254" xr:uid="{00000000-0005-0000-0000-0000DF090000}"/>
    <cellStyle name="Millares 4 11 2" xfId="4665" xr:uid="{00000000-0005-0000-0000-0000E0090000}"/>
    <cellStyle name="Millares 4 11 3" xfId="7075" xr:uid="{00000000-0005-0000-0000-0000E1090000}"/>
    <cellStyle name="Millares 4 12" xfId="2329" xr:uid="{00000000-0005-0000-0000-0000E2090000}"/>
    <cellStyle name="Millares 4 12 2" xfId="4740" xr:uid="{00000000-0005-0000-0000-0000E3090000}"/>
    <cellStyle name="Millares 4 12 3" xfId="7151" xr:uid="{00000000-0005-0000-0000-0000E4090000}"/>
    <cellStyle name="Millares 4 13" xfId="1349" xr:uid="{00000000-0005-0000-0000-0000E5090000}"/>
    <cellStyle name="Millares 4 13 2" xfId="3758" xr:uid="{00000000-0005-0000-0000-0000E6090000}"/>
    <cellStyle name="Millares 4 13 3" xfId="6168" xr:uid="{00000000-0005-0000-0000-0000E7090000}"/>
    <cellStyle name="Millares 4 14" xfId="653" xr:uid="{00000000-0005-0000-0000-0000E8090000}"/>
    <cellStyle name="Millares 4 15" xfId="3059" xr:uid="{00000000-0005-0000-0000-0000E9090000}"/>
    <cellStyle name="Millares 4 16" xfId="5469" xr:uid="{00000000-0005-0000-0000-0000EA090000}"/>
    <cellStyle name="Millares 4 2" xfId="123" xr:uid="{00000000-0005-0000-0000-0000EB090000}"/>
    <cellStyle name="Millares 4 2 10" xfId="3127" xr:uid="{00000000-0005-0000-0000-0000EC090000}"/>
    <cellStyle name="Millares 4 2 11" xfId="5537" xr:uid="{00000000-0005-0000-0000-0000ED090000}"/>
    <cellStyle name="Millares 4 2 2" xfId="305" xr:uid="{00000000-0005-0000-0000-0000EE090000}"/>
    <cellStyle name="Millares 4 2 2 2" xfId="448" xr:uid="{00000000-0005-0000-0000-0000EF090000}"/>
    <cellStyle name="Millares 4 2 2 2 2" xfId="2719" xr:uid="{00000000-0005-0000-0000-0000F0090000}"/>
    <cellStyle name="Millares 4 2 2 2 2 2" xfId="5130" xr:uid="{00000000-0005-0000-0000-0000F1090000}"/>
    <cellStyle name="Millares 4 2 2 2 2 3" xfId="7541" xr:uid="{00000000-0005-0000-0000-0000F2090000}"/>
    <cellStyle name="Millares 4 2 2 2 3" xfId="1928" xr:uid="{00000000-0005-0000-0000-0000F3090000}"/>
    <cellStyle name="Millares 4 2 2 2 3 2" xfId="4337" xr:uid="{00000000-0005-0000-0000-0000F4090000}"/>
    <cellStyle name="Millares 4 2 2 2 3 3" xfId="6747" xr:uid="{00000000-0005-0000-0000-0000F5090000}"/>
    <cellStyle name="Millares 4 2 2 2 4" xfId="1043" xr:uid="{00000000-0005-0000-0000-0000F6090000}"/>
    <cellStyle name="Millares 4 2 2 2 5" xfId="3449" xr:uid="{00000000-0005-0000-0000-0000F7090000}"/>
    <cellStyle name="Millares 4 2 2 2 6" xfId="5859" xr:uid="{00000000-0005-0000-0000-0000F8090000}"/>
    <cellStyle name="Millares 4 2 2 3" xfId="1331" xr:uid="{00000000-0005-0000-0000-0000F9090000}"/>
    <cellStyle name="Millares 4 2 2 3 2" xfId="3009" xr:uid="{00000000-0005-0000-0000-0000FA090000}"/>
    <cellStyle name="Millares 4 2 2 3 2 2" xfId="5420" xr:uid="{00000000-0005-0000-0000-0000FB090000}"/>
    <cellStyle name="Millares 4 2 2 3 2 3" xfId="7831" xr:uid="{00000000-0005-0000-0000-0000FC090000}"/>
    <cellStyle name="Millares 4 2 2 3 3" xfId="2235" xr:uid="{00000000-0005-0000-0000-0000FD090000}"/>
    <cellStyle name="Millares 4 2 2 3 3 2" xfId="4645" xr:uid="{00000000-0005-0000-0000-0000FE090000}"/>
    <cellStyle name="Millares 4 2 2 3 3 3" xfId="7055" xr:uid="{00000000-0005-0000-0000-0000FF090000}"/>
    <cellStyle name="Millares 4 2 2 3 4" xfId="3739" xr:uid="{00000000-0005-0000-0000-0000000A0000}"/>
    <cellStyle name="Millares 4 2 2 3 5" xfId="6149" xr:uid="{00000000-0005-0000-0000-0000010A0000}"/>
    <cellStyle name="Millares 4 2 2 4" xfId="2580" xr:uid="{00000000-0005-0000-0000-0000020A0000}"/>
    <cellStyle name="Millares 4 2 2 4 2" xfId="4991" xr:uid="{00000000-0005-0000-0000-0000030A0000}"/>
    <cellStyle name="Millares 4 2 2 4 3" xfId="7402" xr:uid="{00000000-0005-0000-0000-0000040A0000}"/>
    <cellStyle name="Millares 4 2 2 5" xfId="1582" xr:uid="{00000000-0005-0000-0000-0000050A0000}"/>
    <cellStyle name="Millares 4 2 2 5 2" xfId="3991" xr:uid="{00000000-0005-0000-0000-0000060A0000}"/>
    <cellStyle name="Millares 4 2 2 5 3" xfId="6401" xr:uid="{00000000-0005-0000-0000-0000070A0000}"/>
    <cellStyle name="Millares 4 2 2 6" xfId="904" xr:uid="{00000000-0005-0000-0000-0000080A0000}"/>
    <cellStyle name="Millares 4 2 2 7" xfId="3310" xr:uid="{00000000-0005-0000-0000-0000090A0000}"/>
    <cellStyle name="Millares 4 2 2 8" xfId="5720" xr:uid="{00000000-0005-0000-0000-00000A0A0000}"/>
    <cellStyle name="Millares 4 2 3" xfId="358" xr:uid="{00000000-0005-0000-0000-00000B0A0000}"/>
    <cellStyle name="Millares 4 2 3 2" xfId="1976" xr:uid="{00000000-0005-0000-0000-00000C0A0000}"/>
    <cellStyle name="Millares 4 2 3 2 2" xfId="4385" xr:uid="{00000000-0005-0000-0000-00000D0A0000}"/>
    <cellStyle name="Millares 4 2 3 2 3" xfId="6795" xr:uid="{00000000-0005-0000-0000-00000E0A0000}"/>
    <cellStyle name="Millares 4 2 3 3" xfId="2628" xr:uid="{00000000-0005-0000-0000-00000F0A0000}"/>
    <cellStyle name="Millares 4 2 3 3 2" xfId="5039" xr:uid="{00000000-0005-0000-0000-0000100A0000}"/>
    <cellStyle name="Millares 4 2 3 3 3" xfId="7450" xr:uid="{00000000-0005-0000-0000-0000110A0000}"/>
    <cellStyle name="Millares 4 2 3 4" xfId="1627" xr:uid="{00000000-0005-0000-0000-0000120A0000}"/>
    <cellStyle name="Millares 4 2 3 4 2" xfId="4036" xr:uid="{00000000-0005-0000-0000-0000130A0000}"/>
    <cellStyle name="Millares 4 2 3 4 3" xfId="6446" xr:uid="{00000000-0005-0000-0000-0000140A0000}"/>
    <cellStyle name="Millares 4 2 3 5" xfId="952" xr:uid="{00000000-0005-0000-0000-0000150A0000}"/>
    <cellStyle name="Millares 4 2 3 6" xfId="3358" xr:uid="{00000000-0005-0000-0000-0000160A0000}"/>
    <cellStyle name="Millares 4 2 3 7" xfId="5768" xr:uid="{00000000-0005-0000-0000-0000170A0000}"/>
    <cellStyle name="Millares 4 2 4" xfId="1239" xr:uid="{00000000-0005-0000-0000-0000180A0000}"/>
    <cellStyle name="Millares 4 2 4 2" xfId="2916" xr:uid="{00000000-0005-0000-0000-0000190A0000}"/>
    <cellStyle name="Millares 4 2 4 2 2" xfId="5327" xr:uid="{00000000-0005-0000-0000-00001A0A0000}"/>
    <cellStyle name="Millares 4 2 4 2 3" xfId="7738" xr:uid="{00000000-0005-0000-0000-00001B0A0000}"/>
    <cellStyle name="Millares 4 2 4 3" xfId="1745" xr:uid="{00000000-0005-0000-0000-00001C0A0000}"/>
    <cellStyle name="Millares 4 2 4 3 2" xfId="4154" xr:uid="{00000000-0005-0000-0000-00001D0A0000}"/>
    <cellStyle name="Millares 4 2 4 3 3" xfId="6564" xr:uid="{00000000-0005-0000-0000-00001E0A0000}"/>
    <cellStyle name="Millares 4 2 4 4" xfId="3646" xr:uid="{00000000-0005-0000-0000-00001F0A0000}"/>
    <cellStyle name="Millares 4 2 4 5" xfId="6056" xr:uid="{00000000-0005-0000-0000-0000200A0000}"/>
    <cellStyle name="Millares 4 2 5" xfId="1286" xr:uid="{00000000-0005-0000-0000-0000210A0000}"/>
    <cellStyle name="Millares 4 2 5 2" xfId="2963" xr:uid="{00000000-0005-0000-0000-0000220A0000}"/>
    <cellStyle name="Millares 4 2 5 2 2" xfId="5374" xr:uid="{00000000-0005-0000-0000-0000230A0000}"/>
    <cellStyle name="Millares 4 2 5 2 3" xfId="7785" xr:uid="{00000000-0005-0000-0000-0000240A0000}"/>
    <cellStyle name="Millares 4 2 5 3" xfId="2046" xr:uid="{00000000-0005-0000-0000-0000250A0000}"/>
    <cellStyle name="Millares 4 2 5 3 2" xfId="4456" xr:uid="{00000000-0005-0000-0000-0000260A0000}"/>
    <cellStyle name="Millares 4 2 5 3 3" xfId="6866" xr:uid="{00000000-0005-0000-0000-0000270A0000}"/>
    <cellStyle name="Millares 4 2 5 4" xfId="3693" xr:uid="{00000000-0005-0000-0000-0000280A0000}"/>
    <cellStyle name="Millares 4 2 5 5" xfId="6103" xr:uid="{00000000-0005-0000-0000-0000290A0000}"/>
    <cellStyle name="Millares 4 2 6" xfId="2281" xr:uid="{00000000-0005-0000-0000-00002A0A0000}"/>
    <cellStyle name="Millares 4 2 6 2" xfId="4691" xr:uid="{00000000-0005-0000-0000-00002B0A0000}"/>
    <cellStyle name="Millares 4 2 6 3" xfId="7102" xr:uid="{00000000-0005-0000-0000-00002C0A0000}"/>
    <cellStyle name="Millares 4 2 7" xfId="2397" xr:uid="{00000000-0005-0000-0000-00002D0A0000}"/>
    <cellStyle name="Millares 4 2 7 2" xfId="4808" xr:uid="{00000000-0005-0000-0000-00002E0A0000}"/>
    <cellStyle name="Millares 4 2 7 3" xfId="7219" xr:uid="{00000000-0005-0000-0000-00002F0A0000}"/>
    <cellStyle name="Millares 4 2 8" xfId="1393" xr:uid="{00000000-0005-0000-0000-0000300A0000}"/>
    <cellStyle name="Millares 4 2 8 2" xfId="3802" xr:uid="{00000000-0005-0000-0000-0000310A0000}"/>
    <cellStyle name="Millares 4 2 8 3" xfId="6212" xr:uid="{00000000-0005-0000-0000-0000320A0000}"/>
    <cellStyle name="Millares 4 2 9" xfId="721" xr:uid="{00000000-0005-0000-0000-0000330A0000}"/>
    <cellStyle name="Millares 4 3" xfId="173" xr:uid="{00000000-0005-0000-0000-0000340A0000}"/>
    <cellStyle name="Millares 4 3 2" xfId="449" xr:uid="{00000000-0005-0000-0000-0000350A0000}"/>
    <cellStyle name="Millares 4 3 2 2" xfId="2720" xr:uid="{00000000-0005-0000-0000-0000360A0000}"/>
    <cellStyle name="Millares 4 3 2 2 2" xfId="5131" xr:uid="{00000000-0005-0000-0000-0000370A0000}"/>
    <cellStyle name="Millares 4 3 2 2 3" xfId="7542" xr:uid="{00000000-0005-0000-0000-0000380A0000}"/>
    <cellStyle name="Millares 4 3 2 3" xfId="1798" xr:uid="{00000000-0005-0000-0000-0000390A0000}"/>
    <cellStyle name="Millares 4 3 2 3 2" xfId="4207" xr:uid="{00000000-0005-0000-0000-00003A0A0000}"/>
    <cellStyle name="Millares 4 3 2 3 3" xfId="6617" xr:uid="{00000000-0005-0000-0000-00003B0A0000}"/>
    <cellStyle name="Millares 4 3 2 4" xfId="1044" xr:uid="{00000000-0005-0000-0000-00003C0A0000}"/>
    <cellStyle name="Millares 4 3 2 5" xfId="3450" xr:uid="{00000000-0005-0000-0000-00003D0A0000}"/>
    <cellStyle name="Millares 4 3 2 6" xfId="5860" xr:uid="{00000000-0005-0000-0000-00003E0A0000}"/>
    <cellStyle name="Millares 4 3 3" xfId="1304" xr:uid="{00000000-0005-0000-0000-00003F0A0000}"/>
    <cellStyle name="Millares 4 3 3 2" xfId="2982" xr:uid="{00000000-0005-0000-0000-0000400A0000}"/>
    <cellStyle name="Millares 4 3 3 2 2" xfId="5393" xr:uid="{00000000-0005-0000-0000-0000410A0000}"/>
    <cellStyle name="Millares 4 3 3 2 3" xfId="7804" xr:uid="{00000000-0005-0000-0000-0000420A0000}"/>
    <cellStyle name="Millares 4 3 3 3" xfId="2099" xr:uid="{00000000-0005-0000-0000-0000430A0000}"/>
    <cellStyle name="Millares 4 3 3 3 2" xfId="4509" xr:uid="{00000000-0005-0000-0000-0000440A0000}"/>
    <cellStyle name="Millares 4 3 3 3 3" xfId="6919" xr:uid="{00000000-0005-0000-0000-0000450A0000}"/>
    <cellStyle name="Millares 4 3 3 4" xfId="3712" xr:uid="{00000000-0005-0000-0000-0000460A0000}"/>
    <cellStyle name="Millares 4 3 3 5" xfId="6122" xr:uid="{00000000-0005-0000-0000-0000470A0000}"/>
    <cellStyle name="Millares 4 3 4" xfId="2450" xr:uid="{00000000-0005-0000-0000-0000480A0000}"/>
    <cellStyle name="Millares 4 3 4 2" xfId="4861" xr:uid="{00000000-0005-0000-0000-0000490A0000}"/>
    <cellStyle name="Millares 4 3 4 3" xfId="7272" xr:uid="{00000000-0005-0000-0000-00004A0A0000}"/>
    <cellStyle name="Millares 4 3 5" xfId="1446" xr:uid="{00000000-0005-0000-0000-00004B0A0000}"/>
    <cellStyle name="Millares 4 3 5 2" xfId="3855" xr:uid="{00000000-0005-0000-0000-00004C0A0000}"/>
    <cellStyle name="Millares 4 3 5 3" xfId="6265" xr:uid="{00000000-0005-0000-0000-00004D0A0000}"/>
    <cellStyle name="Millares 4 3 6" xfId="774" xr:uid="{00000000-0005-0000-0000-00004E0A0000}"/>
    <cellStyle name="Millares 4 3 7" xfId="3180" xr:uid="{00000000-0005-0000-0000-00004F0A0000}"/>
    <cellStyle name="Millares 4 3 8" xfId="5590" xr:uid="{00000000-0005-0000-0000-0000500A0000}"/>
    <cellStyle name="Millares 4 4" xfId="227" xr:uid="{00000000-0005-0000-0000-0000510A0000}"/>
    <cellStyle name="Millares 4 4 2" xfId="450" xr:uid="{00000000-0005-0000-0000-0000520A0000}"/>
    <cellStyle name="Millares 4 4 2 2" xfId="2721" xr:uid="{00000000-0005-0000-0000-0000530A0000}"/>
    <cellStyle name="Millares 4 4 2 2 2" xfId="5132" xr:uid="{00000000-0005-0000-0000-0000540A0000}"/>
    <cellStyle name="Millares 4 4 2 2 3" xfId="7543" xr:uid="{00000000-0005-0000-0000-0000550A0000}"/>
    <cellStyle name="Millares 4 4 2 3" xfId="1852" xr:uid="{00000000-0005-0000-0000-0000560A0000}"/>
    <cellStyle name="Millares 4 4 2 3 2" xfId="4261" xr:uid="{00000000-0005-0000-0000-0000570A0000}"/>
    <cellStyle name="Millares 4 4 2 3 3" xfId="6671" xr:uid="{00000000-0005-0000-0000-0000580A0000}"/>
    <cellStyle name="Millares 4 4 2 4" xfId="1045" xr:uid="{00000000-0005-0000-0000-0000590A0000}"/>
    <cellStyle name="Millares 4 4 2 5" xfId="3451" xr:uid="{00000000-0005-0000-0000-00005A0A0000}"/>
    <cellStyle name="Millares 4 4 2 6" xfId="5861" xr:uid="{00000000-0005-0000-0000-00005B0A0000}"/>
    <cellStyle name="Millares 4 4 3" xfId="2153" xr:uid="{00000000-0005-0000-0000-00005C0A0000}"/>
    <cellStyle name="Millares 4 4 3 2" xfId="4563" xr:uid="{00000000-0005-0000-0000-00005D0A0000}"/>
    <cellStyle name="Millares 4 4 3 3" xfId="6973" xr:uid="{00000000-0005-0000-0000-00005E0A0000}"/>
    <cellStyle name="Millares 4 4 4" xfId="2504" xr:uid="{00000000-0005-0000-0000-00005F0A0000}"/>
    <cellStyle name="Millares 4 4 4 2" xfId="4915" xr:uid="{00000000-0005-0000-0000-0000600A0000}"/>
    <cellStyle name="Millares 4 4 4 3" xfId="7326" xr:uid="{00000000-0005-0000-0000-0000610A0000}"/>
    <cellStyle name="Millares 4 4 5" xfId="1500" xr:uid="{00000000-0005-0000-0000-0000620A0000}"/>
    <cellStyle name="Millares 4 4 5 2" xfId="3909" xr:uid="{00000000-0005-0000-0000-0000630A0000}"/>
    <cellStyle name="Millares 4 4 5 3" xfId="6319" xr:uid="{00000000-0005-0000-0000-0000640A0000}"/>
    <cellStyle name="Millares 4 4 6" xfId="828" xr:uid="{00000000-0005-0000-0000-0000650A0000}"/>
    <cellStyle name="Millares 4 4 7" xfId="3234" xr:uid="{00000000-0005-0000-0000-0000660A0000}"/>
    <cellStyle name="Millares 4 4 8" xfId="5644" xr:uid="{00000000-0005-0000-0000-0000670A0000}"/>
    <cellStyle name="Millares 4 5" xfId="253" xr:uid="{00000000-0005-0000-0000-0000680A0000}"/>
    <cellStyle name="Millares 4 5 2" xfId="451" xr:uid="{00000000-0005-0000-0000-0000690A0000}"/>
    <cellStyle name="Millares 4 5 2 2" xfId="2722" xr:uid="{00000000-0005-0000-0000-00006A0A0000}"/>
    <cellStyle name="Millares 4 5 2 2 2" xfId="5133" xr:uid="{00000000-0005-0000-0000-00006B0A0000}"/>
    <cellStyle name="Millares 4 5 2 2 3" xfId="7544" xr:uid="{00000000-0005-0000-0000-00006C0A0000}"/>
    <cellStyle name="Millares 4 5 2 3" xfId="1878" xr:uid="{00000000-0005-0000-0000-00006D0A0000}"/>
    <cellStyle name="Millares 4 5 2 3 2" xfId="4287" xr:uid="{00000000-0005-0000-0000-00006E0A0000}"/>
    <cellStyle name="Millares 4 5 2 3 3" xfId="6697" xr:uid="{00000000-0005-0000-0000-00006F0A0000}"/>
    <cellStyle name="Millares 4 5 2 4" xfId="1046" xr:uid="{00000000-0005-0000-0000-0000700A0000}"/>
    <cellStyle name="Millares 4 5 2 5" xfId="3452" xr:uid="{00000000-0005-0000-0000-0000710A0000}"/>
    <cellStyle name="Millares 4 5 2 6" xfId="5862" xr:uid="{00000000-0005-0000-0000-0000720A0000}"/>
    <cellStyle name="Millares 4 5 3" xfId="2179" xr:uid="{00000000-0005-0000-0000-0000730A0000}"/>
    <cellStyle name="Millares 4 5 3 2" xfId="4589" xr:uid="{00000000-0005-0000-0000-0000740A0000}"/>
    <cellStyle name="Millares 4 5 3 3" xfId="6999" xr:uid="{00000000-0005-0000-0000-0000750A0000}"/>
    <cellStyle name="Millares 4 5 4" xfId="2530" xr:uid="{00000000-0005-0000-0000-0000760A0000}"/>
    <cellStyle name="Millares 4 5 4 2" xfId="4941" xr:uid="{00000000-0005-0000-0000-0000770A0000}"/>
    <cellStyle name="Millares 4 5 4 3" xfId="7352" xr:uid="{00000000-0005-0000-0000-0000780A0000}"/>
    <cellStyle name="Millares 4 5 5" xfId="1526" xr:uid="{00000000-0005-0000-0000-0000790A0000}"/>
    <cellStyle name="Millares 4 5 5 2" xfId="3935" xr:uid="{00000000-0005-0000-0000-00007A0A0000}"/>
    <cellStyle name="Millares 4 5 5 3" xfId="6345" xr:uid="{00000000-0005-0000-0000-00007B0A0000}"/>
    <cellStyle name="Millares 4 5 6" xfId="854" xr:uid="{00000000-0005-0000-0000-00007C0A0000}"/>
    <cellStyle name="Millares 4 5 7" xfId="3260" xr:uid="{00000000-0005-0000-0000-00007D0A0000}"/>
    <cellStyle name="Millares 4 5 8" xfId="5670" xr:uid="{00000000-0005-0000-0000-00007E0A0000}"/>
    <cellStyle name="Millares 4 6" xfId="81" xr:uid="{00000000-0005-0000-0000-00007F0A0000}"/>
    <cellStyle name="Millares 4 6 2" xfId="452" xr:uid="{00000000-0005-0000-0000-0000800A0000}"/>
    <cellStyle name="Millares 4 6 2 2" xfId="2723" xr:uid="{00000000-0005-0000-0000-0000810A0000}"/>
    <cellStyle name="Millares 4 6 2 2 2" xfId="5134" xr:uid="{00000000-0005-0000-0000-0000820A0000}"/>
    <cellStyle name="Millares 4 6 2 2 3" xfId="7545" xr:uid="{00000000-0005-0000-0000-0000830A0000}"/>
    <cellStyle name="Millares 4 6 2 3" xfId="1701" xr:uid="{00000000-0005-0000-0000-0000840A0000}"/>
    <cellStyle name="Millares 4 6 2 3 2" xfId="4110" xr:uid="{00000000-0005-0000-0000-0000850A0000}"/>
    <cellStyle name="Millares 4 6 2 3 3" xfId="6520" xr:uid="{00000000-0005-0000-0000-0000860A0000}"/>
    <cellStyle name="Millares 4 6 2 4" xfId="1047" xr:uid="{00000000-0005-0000-0000-0000870A0000}"/>
    <cellStyle name="Millares 4 6 2 5" xfId="3453" xr:uid="{00000000-0005-0000-0000-0000880A0000}"/>
    <cellStyle name="Millares 4 6 2 6" xfId="5863" xr:uid="{00000000-0005-0000-0000-0000890A0000}"/>
    <cellStyle name="Millares 4 6 3" xfId="2210" xr:uid="{00000000-0005-0000-0000-00008A0A0000}"/>
    <cellStyle name="Millares 4 6 3 2" xfId="4620" xr:uid="{00000000-0005-0000-0000-00008B0A0000}"/>
    <cellStyle name="Millares 4 6 3 3" xfId="7030" xr:uid="{00000000-0005-0000-0000-00008C0A0000}"/>
    <cellStyle name="Millares 4 6 4" xfId="2353" xr:uid="{00000000-0005-0000-0000-00008D0A0000}"/>
    <cellStyle name="Millares 4 6 4 2" xfId="4764" xr:uid="{00000000-0005-0000-0000-00008E0A0000}"/>
    <cellStyle name="Millares 4 6 4 3" xfId="7175" xr:uid="{00000000-0005-0000-0000-00008F0A0000}"/>
    <cellStyle name="Millares 4 6 5" xfId="1557" xr:uid="{00000000-0005-0000-0000-0000900A0000}"/>
    <cellStyle name="Millares 4 6 5 2" xfId="3966" xr:uid="{00000000-0005-0000-0000-0000910A0000}"/>
    <cellStyle name="Millares 4 6 5 3" xfId="6376" xr:uid="{00000000-0005-0000-0000-0000920A0000}"/>
    <cellStyle name="Millares 4 6 6" xfId="677" xr:uid="{00000000-0005-0000-0000-0000930A0000}"/>
    <cellStyle name="Millares 4 6 7" xfId="3083" xr:uid="{00000000-0005-0000-0000-0000940A0000}"/>
    <cellStyle name="Millares 4 6 8" xfId="5493" xr:uid="{00000000-0005-0000-0000-0000950A0000}"/>
    <cellStyle name="Millares 4 7" xfId="278" xr:uid="{00000000-0005-0000-0000-0000960A0000}"/>
    <cellStyle name="Millares 4 7 2" xfId="453" xr:uid="{00000000-0005-0000-0000-0000970A0000}"/>
    <cellStyle name="Millares 4 7 2 2" xfId="2724" xr:uid="{00000000-0005-0000-0000-0000980A0000}"/>
    <cellStyle name="Millares 4 7 2 2 2" xfId="5135" xr:uid="{00000000-0005-0000-0000-0000990A0000}"/>
    <cellStyle name="Millares 4 7 2 2 3" xfId="7546" xr:uid="{00000000-0005-0000-0000-00009A0A0000}"/>
    <cellStyle name="Millares 4 7 2 3" xfId="1901" xr:uid="{00000000-0005-0000-0000-00009B0A0000}"/>
    <cellStyle name="Millares 4 7 2 3 2" xfId="4310" xr:uid="{00000000-0005-0000-0000-00009C0A0000}"/>
    <cellStyle name="Millares 4 7 2 3 3" xfId="6720" xr:uid="{00000000-0005-0000-0000-00009D0A0000}"/>
    <cellStyle name="Millares 4 7 2 4" xfId="1048" xr:uid="{00000000-0005-0000-0000-00009E0A0000}"/>
    <cellStyle name="Millares 4 7 2 5" xfId="3454" xr:uid="{00000000-0005-0000-0000-00009F0A0000}"/>
    <cellStyle name="Millares 4 7 2 6" xfId="5864" xr:uid="{00000000-0005-0000-0000-0000A00A0000}"/>
    <cellStyle name="Millares 4 7 3" xfId="2553" xr:uid="{00000000-0005-0000-0000-0000A10A0000}"/>
    <cellStyle name="Millares 4 7 3 2" xfId="4964" xr:uid="{00000000-0005-0000-0000-0000A20A0000}"/>
    <cellStyle name="Millares 4 7 3 3" xfId="7375" xr:uid="{00000000-0005-0000-0000-0000A30A0000}"/>
    <cellStyle name="Millares 4 7 4" xfId="1600" xr:uid="{00000000-0005-0000-0000-0000A40A0000}"/>
    <cellStyle name="Millares 4 7 4 2" xfId="4009" xr:uid="{00000000-0005-0000-0000-0000A50A0000}"/>
    <cellStyle name="Millares 4 7 4 3" xfId="6419" xr:uid="{00000000-0005-0000-0000-0000A60A0000}"/>
    <cellStyle name="Millares 4 7 5" xfId="877" xr:uid="{00000000-0005-0000-0000-0000A70A0000}"/>
    <cellStyle name="Millares 4 7 6" xfId="3283" xr:uid="{00000000-0005-0000-0000-0000A80A0000}"/>
    <cellStyle name="Millares 4 7 7" xfId="5693" xr:uid="{00000000-0005-0000-0000-0000A90A0000}"/>
    <cellStyle name="Millares 4 8" xfId="331" xr:uid="{00000000-0005-0000-0000-0000AA0A0000}"/>
    <cellStyle name="Millares 4 8 2" xfId="2601" xr:uid="{00000000-0005-0000-0000-0000AB0A0000}"/>
    <cellStyle name="Millares 4 8 2 2" xfId="5012" xr:uid="{00000000-0005-0000-0000-0000AC0A0000}"/>
    <cellStyle name="Millares 4 8 2 3" xfId="7423" xr:uid="{00000000-0005-0000-0000-0000AD0A0000}"/>
    <cellStyle name="Millares 4 8 3" xfId="1949" xr:uid="{00000000-0005-0000-0000-0000AE0A0000}"/>
    <cellStyle name="Millares 4 8 3 2" xfId="4358" xr:uid="{00000000-0005-0000-0000-0000AF0A0000}"/>
    <cellStyle name="Millares 4 8 3 3" xfId="6768" xr:uid="{00000000-0005-0000-0000-0000B00A0000}"/>
    <cellStyle name="Millares 4 8 4" xfId="925" xr:uid="{00000000-0005-0000-0000-0000B10A0000}"/>
    <cellStyle name="Millares 4 8 5" xfId="3331" xr:uid="{00000000-0005-0000-0000-0000B20A0000}"/>
    <cellStyle name="Millares 4 8 6" xfId="5741" xr:uid="{00000000-0005-0000-0000-0000B30A0000}"/>
    <cellStyle name="Millares 4 9" xfId="1212" xr:uid="{00000000-0005-0000-0000-0000B40A0000}"/>
    <cellStyle name="Millares 4 9 2" xfId="2889" xr:uid="{00000000-0005-0000-0000-0000B50A0000}"/>
    <cellStyle name="Millares 4 9 2 2" xfId="5300" xr:uid="{00000000-0005-0000-0000-0000B60A0000}"/>
    <cellStyle name="Millares 4 9 2 3" xfId="7711" xr:uid="{00000000-0005-0000-0000-0000B70A0000}"/>
    <cellStyle name="Millares 4 9 3" xfId="1677" xr:uid="{00000000-0005-0000-0000-0000B80A0000}"/>
    <cellStyle name="Millares 4 9 3 2" xfId="4086" xr:uid="{00000000-0005-0000-0000-0000B90A0000}"/>
    <cellStyle name="Millares 4 9 3 3" xfId="6496" xr:uid="{00000000-0005-0000-0000-0000BA0A0000}"/>
    <cellStyle name="Millares 4 9 4" xfId="3619" xr:uid="{00000000-0005-0000-0000-0000BB0A0000}"/>
    <cellStyle name="Millares 4 9 5" xfId="6029" xr:uid="{00000000-0005-0000-0000-0000BC0A0000}"/>
    <cellStyle name="Millares 5" xfId="47" xr:uid="{00000000-0005-0000-0000-0000BD0A0000}"/>
    <cellStyle name="Millares 5 10" xfId="1262" xr:uid="{00000000-0005-0000-0000-0000BE0A0000}"/>
    <cellStyle name="Millares 5 10 2" xfId="2939" xr:uid="{00000000-0005-0000-0000-0000BF0A0000}"/>
    <cellStyle name="Millares 5 10 2 2" xfId="5350" xr:uid="{00000000-0005-0000-0000-0000C00A0000}"/>
    <cellStyle name="Millares 5 10 2 3" xfId="7761" xr:uid="{00000000-0005-0000-0000-0000C10A0000}"/>
    <cellStyle name="Millares 5 10 3" xfId="2005" xr:uid="{00000000-0005-0000-0000-0000C20A0000}"/>
    <cellStyle name="Millares 5 10 3 2" xfId="4415" xr:uid="{00000000-0005-0000-0000-0000C30A0000}"/>
    <cellStyle name="Millares 5 10 3 3" xfId="6825" xr:uid="{00000000-0005-0000-0000-0000C40A0000}"/>
    <cellStyle name="Millares 5 10 4" xfId="3669" xr:uid="{00000000-0005-0000-0000-0000C50A0000}"/>
    <cellStyle name="Millares 5 10 5" xfId="6079" xr:uid="{00000000-0005-0000-0000-0000C60A0000}"/>
    <cellStyle name="Millares 5 11" xfId="2257" xr:uid="{00000000-0005-0000-0000-0000C70A0000}"/>
    <cellStyle name="Millares 5 11 2" xfId="4668" xr:uid="{00000000-0005-0000-0000-0000C80A0000}"/>
    <cellStyle name="Millares 5 11 3" xfId="7078" xr:uid="{00000000-0005-0000-0000-0000C90A0000}"/>
    <cellStyle name="Millares 5 12" xfId="2332" xr:uid="{00000000-0005-0000-0000-0000CA0A0000}"/>
    <cellStyle name="Millares 5 12 2" xfId="4743" xr:uid="{00000000-0005-0000-0000-0000CB0A0000}"/>
    <cellStyle name="Millares 5 12 3" xfId="7154" xr:uid="{00000000-0005-0000-0000-0000CC0A0000}"/>
    <cellStyle name="Millares 5 13" xfId="1352" xr:uid="{00000000-0005-0000-0000-0000CD0A0000}"/>
    <cellStyle name="Millares 5 13 2" xfId="3761" xr:uid="{00000000-0005-0000-0000-0000CE0A0000}"/>
    <cellStyle name="Millares 5 13 3" xfId="6171" xr:uid="{00000000-0005-0000-0000-0000CF0A0000}"/>
    <cellStyle name="Millares 5 14" xfId="656" xr:uid="{00000000-0005-0000-0000-0000D00A0000}"/>
    <cellStyle name="Millares 5 15" xfId="3062" xr:uid="{00000000-0005-0000-0000-0000D10A0000}"/>
    <cellStyle name="Millares 5 16" xfId="5472" xr:uid="{00000000-0005-0000-0000-0000D20A0000}"/>
    <cellStyle name="Millares 5 2" xfId="126" xr:uid="{00000000-0005-0000-0000-0000D30A0000}"/>
    <cellStyle name="Millares 5 2 10" xfId="3130" xr:uid="{00000000-0005-0000-0000-0000D40A0000}"/>
    <cellStyle name="Millares 5 2 11" xfId="5540" xr:uid="{00000000-0005-0000-0000-0000D50A0000}"/>
    <cellStyle name="Millares 5 2 2" xfId="308" xr:uid="{00000000-0005-0000-0000-0000D60A0000}"/>
    <cellStyle name="Millares 5 2 2 2" xfId="454" xr:uid="{00000000-0005-0000-0000-0000D70A0000}"/>
    <cellStyle name="Millares 5 2 2 2 2" xfId="2725" xr:uid="{00000000-0005-0000-0000-0000D80A0000}"/>
    <cellStyle name="Millares 5 2 2 2 2 2" xfId="5136" xr:uid="{00000000-0005-0000-0000-0000D90A0000}"/>
    <cellStyle name="Millares 5 2 2 2 2 3" xfId="7547" xr:uid="{00000000-0005-0000-0000-0000DA0A0000}"/>
    <cellStyle name="Millares 5 2 2 2 3" xfId="1931" xr:uid="{00000000-0005-0000-0000-0000DB0A0000}"/>
    <cellStyle name="Millares 5 2 2 2 3 2" xfId="4340" xr:uid="{00000000-0005-0000-0000-0000DC0A0000}"/>
    <cellStyle name="Millares 5 2 2 2 3 3" xfId="6750" xr:uid="{00000000-0005-0000-0000-0000DD0A0000}"/>
    <cellStyle name="Millares 5 2 2 2 4" xfId="1049" xr:uid="{00000000-0005-0000-0000-0000DE0A0000}"/>
    <cellStyle name="Millares 5 2 2 2 5" xfId="3455" xr:uid="{00000000-0005-0000-0000-0000DF0A0000}"/>
    <cellStyle name="Millares 5 2 2 2 6" xfId="5865" xr:uid="{00000000-0005-0000-0000-0000E00A0000}"/>
    <cellStyle name="Millares 5 2 2 3" xfId="1334" xr:uid="{00000000-0005-0000-0000-0000E10A0000}"/>
    <cellStyle name="Millares 5 2 2 3 2" xfId="3012" xr:uid="{00000000-0005-0000-0000-0000E20A0000}"/>
    <cellStyle name="Millares 5 2 2 3 2 2" xfId="5423" xr:uid="{00000000-0005-0000-0000-0000E30A0000}"/>
    <cellStyle name="Millares 5 2 2 3 2 3" xfId="7834" xr:uid="{00000000-0005-0000-0000-0000E40A0000}"/>
    <cellStyle name="Millares 5 2 2 3 3" xfId="2237" xr:uid="{00000000-0005-0000-0000-0000E50A0000}"/>
    <cellStyle name="Millares 5 2 2 3 3 2" xfId="4647" xr:uid="{00000000-0005-0000-0000-0000E60A0000}"/>
    <cellStyle name="Millares 5 2 2 3 3 3" xfId="7057" xr:uid="{00000000-0005-0000-0000-0000E70A0000}"/>
    <cellStyle name="Millares 5 2 2 3 4" xfId="3742" xr:uid="{00000000-0005-0000-0000-0000E80A0000}"/>
    <cellStyle name="Millares 5 2 2 3 5" xfId="6152" xr:uid="{00000000-0005-0000-0000-0000E90A0000}"/>
    <cellStyle name="Millares 5 2 2 4" xfId="2583" xr:uid="{00000000-0005-0000-0000-0000EA0A0000}"/>
    <cellStyle name="Millares 5 2 2 4 2" xfId="4994" xr:uid="{00000000-0005-0000-0000-0000EB0A0000}"/>
    <cellStyle name="Millares 5 2 2 4 3" xfId="7405" xr:uid="{00000000-0005-0000-0000-0000EC0A0000}"/>
    <cellStyle name="Millares 5 2 2 5" xfId="1584" xr:uid="{00000000-0005-0000-0000-0000ED0A0000}"/>
    <cellStyle name="Millares 5 2 2 5 2" xfId="3993" xr:uid="{00000000-0005-0000-0000-0000EE0A0000}"/>
    <cellStyle name="Millares 5 2 2 5 3" xfId="6403" xr:uid="{00000000-0005-0000-0000-0000EF0A0000}"/>
    <cellStyle name="Millares 5 2 2 6" xfId="907" xr:uid="{00000000-0005-0000-0000-0000F00A0000}"/>
    <cellStyle name="Millares 5 2 2 7" xfId="3313" xr:uid="{00000000-0005-0000-0000-0000F10A0000}"/>
    <cellStyle name="Millares 5 2 2 8" xfId="5723" xr:uid="{00000000-0005-0000-0000-0000F20A0000}"/>
    <cellStyle name="Millares 5 2 3" xfId="361" xr:uid="{00000000-0005-0000-0000-0000F30A0000}"/>
    <cellStyle name="Millares 5 2 3 2" xfId="1979" xr:uid="{00000000-0005-0000-0000-0000F40A0000}"/>
    <cellStyle name="Millares 5 2 3 2 2" xfId="4388" xr:uid="{00000000-0005-0000-0000-0000F50A0000}"/>
    <cellStyle name="Millares 5 2 3 2 3" xfId="6798" xr:uid="{00000000-0005-0000-0000-0000F60A0000}"/>
    <cellStyle name="Millares 5 2 3 3" xfId="2631" xr:uid="{00000000-0005-0000-0000-0000F70A0000}"/>
    <cellStyle name="Millares 5 2 3 3 2" xfId="5042" xr:uid="{00000000-0005-0000-0000-0000F80A0000}"/>
    <cellStyle name="Millares 5 2 3 3 3" xfId="7453" xr:uid="{00000000-0005-0000-0000-0000F90A0000}"/>
    <cellStyle name="Millares 5 2 3 4" xfId="1630" xr:uid="{00000000-0005-0000-0000-0000FA0A0000}"/>
    <cellStyle name="Millares 5 2 3 4 2" xfId="4039" xr:uid="{00000000-0005-0000-0000-0000FB0A0000}"/>
    <cellStyle name="Millares 5 2 3 4 3" xfId="6449" xr:uid="{00000000-0005-0000-0000-0000FC0A0000}"/>
    <cellStyle name="Millares 5 2 3 5" xfId="955" xr:uid="{00000000-0005-0000-0000-0000FD0A0000}"/>
    <cellStyle name="Millares 5 2 3 6" xfId="3361" xr:uid="{00000000-0005-0000-0000-0000FE0A0000}"/>
    <cellStyle name="Millares 5 2 3 7" xfId="5771" xr:uid="{00000000-0005-0000-0000-0000FF0A0000}"/>
    <cellStyle name="Millares 5 2 4" xfId="1242" xr:uid="{00000000-0005-0000-0000-0000000B0000}"/>
    <cellStyle name="Millares 5 2 4 2" xfId="2919" xr:uid="{00000000-0005-0000-0000-0000010B0000}"/>
    <cellStyle name="Millares 5 2 4 2 2" xfId="5330" xr:uid="{00000000-0005-0000-0000-0000020B0000}"/>
    <cellStyle name="Millares 5 2 4 2 3" xfId="7741" xr:uid="{00000000-0005-0000-0000-0000030B0000}"/>
    <cellStyle name="Millares 5 2 4 3" xfId="1748" xr:uid="{00000000-0005-0000-0000-0000040B0000}"/>
    <cellStyle name="Millares 5 2 4 3 2" xfId="4157" xr:uid="{00000000-0005-0000-0000-0000050B0000}"/>
    <cellStyle name="Millares 5 2 4 3 3" xfId="6567" xr:uid="{00000000-0005-0000-0000-0000060B0000}"/>
    <cellStyle name="Millares 5 2 4 4" xfId="3649" xr:uid="{00000000-0005-0000-0000-0000070B0000}"/>
    <cellStyle name="Millares 5 2 4 5" xfId="6059" xr:uid="{00000000-0005-0000-0000-0000080B0000}"/>
    <cellStyle name="Millares 5 2 5" xfId="1289" xr:uid="{00000000-0005-0000-0000-0000090B0000}"/>
    <cellStyle name="Millares 5 2 5 2" xfId="2966" xr:uid="{00000000-0005-0000-0000-00000A0B0000}"/>
    <cellStyle name="Millares 5 2 5 2 2" xfId="5377" xr:uid="{00000000-0005-0000-0000-00000B0B0000}"/>
    <cellStyle name="Millares 5 2 5 2 3" xfId="7788" xr:uid="{00000000-0005-0000-0000-00000C0B0000}"/>
    <cellStyle name="Millares 5 2 5 3" xfId="2049" xr:uid="{00000000-0005-0000-0000-00000D0B0000}"/>
    <cellStyle name="Millares 5 2 5 3 2" xfId="4459" xr:uid="{00000000-0005-0000-0000-00000E0B0000}"/>
    <cellStyle name="Millares 5 2 5 3 3" xfId="6869" xr:uid="{00000000-0005-0000-0000-00000F0B0000}"/>
    <cellStyle name="Millares 5 2 5 4" xfId="3696" xr:uid="{00000000-0005-0000-0000-0000100B0000}"/>
    <cellStyle name="Millares 5 2 5 5" xfId="6106" xr:uid="{00000000-0005-0000-0000-0000110B0000}"/>
    <cellStyle name="Millares 5 2 6" xfId="2284" xr:uid="{00000000-0005-0000-0000-0000120B0000}"/>
    <cellStyle name="Millares 5 2 6 2" xfId="4694" xr:uid="{00000000-0005-0000-0000-0000130B0000}"/>
    <cellStyle name="Millares 5 2 6 3" xfId="7105" xr:uid="{00000000-0005-0000-0000-0000140B0000}"/>
    <cellStyle name="Millares 5 2 7" xfId="2400" xr:uid="{00000000-0005-0000-0000-0000150B0000}"/>
    <cellStyle name="Millares 5 2 7 2" xfId="4811" xr:uid="{00000000-0005-0000-0000-0000160B0000}"/>
    <cellStyle name="Millares 5 2 7 3" xfId="7222" xr:uid="{00000000-0005-0000-0000-0000170B0000}"/>
    <cellStyle name="Millares 5 2 8" xfId="1396" xr:uid="{00000000-0005-0000-0000-0000180B0000}"/>
    <cellStyle name="Millares 5 2 8 2" xfId="3805" xr:uid="{00000000-0005-0000-0000-0000190B0000}"/>
    <cellStyle name="Millares 5 2 8 3" xfId="6215" xr:uid="{00000000-0005-0000-0000-00001A0B0000}"/>
    <cellStyle name="Millares 5 2 9" xfId="724" xr:uid="{00000000-0005-0000-0000-00001B0B0000}"/>
    <cellStyle name="Millares 5 3" xfId="176" xr:uid="{00000000-0005-0000-0000-00001C0B0000}"/>
    <cellStyle name="Millares 5 3 2" xfId="455" xr:uid="{00000000-0005-0000-0000-00001D0B0000}"/>
    <cellStyle name="Millares 5 3 2 2" xfId="2726" xr:uid="{00000000-0005-0000-0000-00001E0B0000}"/>
    <cellStyle name="Millares 5 3 2 2 2" xfId="5137" xr:uid="{00000000-0005-0000-0000-00001F0B0000}"/>
    <cellStyle name="Millares 5 3 2 2 3" xfId="7548" xr:uid="{00000000-0005-0000-0000-0000200B0000}"/>
    <cellStyle name="Millares 5 3 2 3" xfId="1801" xr:uid="{00000000-0005-0000-0000-0000210B0000}"/>
    <cellStyle name="Millares 5 3 2 3 2" xfId="4210" xr:uid="{00000000-0005-0000-0000-0000220B0000}"/>
    <cellStyle name="Millares 5 3 2 3 3" xfId="6620" xr:uid="{00000000-0005-0000-0000-0000230B0000}"/>
    <cellStyle name="Millares 5 3 2 4" xfId="1050" xr:uid="{00000000-0005-0000-0000-0000240B0000}"/>
    <cellStyle name="Millares 5 3 2 5" xfId="3456" xr:uid="{00000000-0005-0000-0000-0000250B0000}"/>
    <cellStyle name="Millares 5 3 2 6" xfId="5866" xr:uid="{00000000-0005-0000-0000-0000260B0000}"/>
    <cellStyle name="Millares 5 3 3" xfId="1307" xr:uid="{00000000-0005-0000-0000-0000270B0000}"/>
    <cellStyle name="Millares 5 3 3 2" xfId="2985" xr:uid="{00000000-0005-0000-0000-0000280B0000}"/>
    <cellStyle name="Millares 5 3 3 2 2" xfId="5396" xr:uid="{00000000-0005-0000-0000-0000290B0000}"/>
    <cellStyle name="Millares 5 3 3 2 3" xfId="7807" xr:uid="{00000000-0005-0000-0000-00002A0B0000}"/>
    <cellStyle name="Millares 5 3 3 3" xfId="2102" xr:uid="{00000000-0005-0000-0000-00002B0B0000}"/>
    <cellStyle name="Millares 5 3 3 3 2" xfId="4512" xr:uid="{00000000-0005-0000-0000-00002C0B0000}"/>
    <cellStyle name="Millares 5 3 3 3 3" xfId="6922" xr:uid="{00000000-0005-0000-0000-00002D0B0000}"/>
    <cellStyle name="Millares 5 3 3 4" xfId="3715" xr:uid="{00000000-0005-0000-0000-00002E0B0000}"/>
    <cellStyle name="Millares 5 3 3 5" xfId="6125" xr:uid="{00000000-0005-0000-0000-00002F0B0000}"/>
    <cellStyle name="Millares 5 3 4" xfId="2453" xr:uid="{00000000-0005-0000-0000-0000300B0000}"/>
    <cellStyle name="Millares 5 3 4 2" xfId="4864" xr:uid="{00000000-0005-0000-0000-0000310B0000}"/>
    <cellStyle name="Millares 5 3 4 3" xfId="7275" xr:uid="{00000000-0005-0000-0000-0000320B0000}"/>
    <cellStyle name="Millares 5 3 5" xfId="1449" xr:uid="{00000000-0005-0000-0000-0000330B0000}"/>
    <cellStyle name="Millares 5 3 5 2" xfId="3858" xr:uid="{00000000-0005-0000-0000-0000340B0000}"/>
    <cellStyle name="Millares 5 3 5 3" xfId="6268" xr:uid="{00000000-0005-0000-0000-0000350B0000}"/>
    <cellStyle name="Millares 5 3 6" xfId="777" xr:uid="{00000000-0005-0000-0000-0000360B0000}"/>
    <cellStyle name="Millares 5 3 7" xfId="3183" xr:uid="{00000000-0005-0000-0000-0000370B0000}"/>
    <cellStyle name="Millares 5 3 8" xfId="5593" xr:uid="{00000000-0005-0000-0000-0000380B0000}"/>
    <cellStyle name="Millares 5 4" xfId="230" xr:uid="{00000000-0005-0000-0000-0000390B0000}"/>
    <cellStyle name="Millares 5 4 2" xfId="456" xr:uid="{00000000-0005-0000-0000-00003A0B0000}"/>
    <cellStyle name="Millares 5 4 2 2" xfId="2727" xr:uid="{00000000-0005-0000-0000-00003B0B0000}"/>
    <cellStyle name="Millares 5 4 2 2 2" xfId="5138" xr:uid="{00000000-0005-0000-0000-00003C0B0000}"/>
    <cellStyle name="Millares 5 4 2 2 3" xfId="7549" xr:uid="{00000000-0005-0000-0000-00003D0B0000}"/>
    <cellStyle name="Millares 5 4 2 3" xfId="1855" xr:uid="{00000000-0005-0000-0000-00003E0B0000}"/>
    <cellStyle name="Millares 5 4 2 3 2" xfId="4264" xr:uid="{00000000-0005-0000-0000-00003F0B0000}"/>
    <cellStyle name="Millares 5 4 2 3 3" xfId="6674" xr:uid="{00000000-0005-0000-0000-0000400B0000}"/>
    <cellStyle name="Millares 5 4 2 4" xfId="1051" xr:uid="{00000000-0005-0000-0000-0000410B0000}"/>
    <cellStyle name="Millares 5 4 2 5" xfId="3457" xr:uid="{00000000-0005-0000-0000-0000420B0000}"/>
    <cellStyle name="Millares 5 4 2 6" xfId="5867" xr:uid="{00000000-0005-0000-0000-0000430B0000}"/>
    <cellStyle name="Millares 5 4 3" xfId="2156" xr:uid="{00000000-0005-0000-0000-0000440B0000}"/>
    <cellStyle name="Millares 5 4 3 2" xfId="4566" xr:uid="{00000000-0005-0000-0000-0000450B0000}"/>
    <cellStyle name="Millares 5 4 3 3" xfId="6976" xr:uid="{00000000-0005-0000-0000-0000460B0000}"/>
    <cellStyle name="Millares 5 4 4" xfId="2507" xr:uid="{00000000-0005-0000-0000-0000470B0000}"/>
    <cellStyle name="Millares 5 4 4 2" xfId="4918" xr:uid="{00000000-0005-0000-0000-0000480B0000}"/>
    <cellStyle name="Millares 5 4 4 3" xfId="7329" xr:uid="{00000000-0005-0000-0000-0000490B0000}"/>
    <cellStyle name="Millares 5 4 5" xfId="1503" xr:uid="{00000000-0005-0000-0000-00004A0B0000}"/>
    <cellStyle name="Millares 5 4 5 2" xfId="3912" xr:uid="{00000000-0005-0000-0000-00004B0B0000}"/>
    <cellStyle name="Millares 5 4 5 3" xfId="6322" xr:uid="{00000000-0005-0000-0000-00004C0B0000}"/>
    <cellStyle name="Millares 5 4 6" xfId="831" xr:uid="{00000000-0005-0000-0000-00004D0B0000}"/>
    <cellStyle name="Millares 5 4 7" xfId="3237" xr:uid="{00000000-0005-0000-0000-00004E0B0000}"/>
    <cellStyle name="Millares 5 4 8" xfId="5647" xr:uid="{00000000-0005-0000-0000-00004F0B0000}"/>
    <cellStyle name="Millares 5 5" xfId="256" xr:uid="{00000000-0005-0000-0000-0000500B0000}"/>
    <cellStyle name="Millares 5 5 2" xfId="457" xr:uid="{00000000-0005-0000-0000-0000510B0000}"/>
    <cellStyle name="Millares 5 5 2 2" xfId="2728" xr:uid="{00000000-0005-0000-0000-0000520B0000}"/>
    <cellStyle name="Millares 5 5 2 2 2" xfId="5139" xr:uid="{00000000-0005-0000-0000-0000530B0000}"/>
    <cellStyle name="Millares 5 5 2 2 3" xfId="7550" xr:uid="{00000000-0005-0000-0000-0000540B0000}"/>
    <cellStyle name="Millares 5 5 2 3" xfId="1881" xr:uid="{00000000-0005-0000-0000-0000550B0000}"/>
    <cellStyle name="Millares 5 5 2 3 2" xfId="4290" xr:uid="{00000000-0005-0000-0000-0000560B0000}"/>
    <cellStyle name="Millares 5 5 2 3 3" xfId="6700" xr:uid="{00000000-0005-0000-0000-0000570B0000}"/>
    <cellStyle name="Millares 5 5 2 4" xfId="1052" xr:uid="{00000000-0005-0000-0000-0000580B0000}"/>
    <cellStyle name="Millares 5 5 2 5" xfId="3458" xr:uid="{00000000-0005-0000-0000-0000590B0000}"/>
    <cellStyle name="Millares 5 5 2 6" xfId="5868" xr:uid="{00000000-0005-0000-0000-00005A0B0000}"/>
    <cellStyle name="Millares 5 5 3" xfId="2182" xr:uid="{00000000-0005-0000-0000-00005B0B0000}"/>
    <cellStyle name="Millares 5 5 3 2" xfId="4592" xr:uid="{00000000-0005-0000-0000-00005C0B0000}"/>
    <cellStyle name="Millares 5 5 3 3" xfId="7002" xr:uid="{00000000-0005-0000-0000-00005D0B0000}"/>
    <cellStyle name="Millares 5 5 4" xfId="2533" xr:uid="{00000000-0005-0000-0000-00005E0B0000}"/>
    <cellStyle name="Millares 5 5 4 2" xfId="4944" xr:uid="{00000000-0005-0000-0000-00005F0B0000}"/>
    <cellStyle name="Millares 5 5 4 3" xfId="7355" xr:uid="{00000000-0005-0000-0000-0000600B0000}"/>
    <cellStyle name="Millares 5 5 5" xfId="1529" xr:uid="{00000000-0005-0000-0000-0000610B0000}"/>
    <cellStyle name="Millares 5 5 5 2" xfId="3938" xr:uid="{00000000-0005-0000-0000-0000620B0000}"/>
    <cellStyle name="Millares 5 5 5 3" xfId="6348" xr:uid="{00000000-0005-0000-0000-0000630B0000}"/>
    <cellStyle name="Millares 5 5 6" xfId="857" xr:uid="{00000000-0005-0000-0000-0000640B0000}"/>
    <cellStyle name="Millares 5 5 7" xfId="3263" xr:uid="{00000000-0005-0000-0000-0000650B0000}"/>
    <cellStyle name="Millares 5 5 8" xfId="5673" xr:uid="{00000000-0005-0000-0000-0000660B0000}"/>
    <cellStyle name="Millares 5 6" xfId="84" xr:uid="{00000000-0005-0000-0000-0000670B0000}"/>
    <cellStyle name="Millares 5 6 2" xfId="458" xr:uid="{00000000-0005-0000-0000-0000680B0000}"/>
    <cellStyle name="Millares 5 6 2 2" xfId="2729" xr:uid="{00000000-0005-0000-0000-0000690B0000}"/>
    <cellStyle name="Millares 5 6 2 2 2" xfId="5140" xr:uid="{00000000-0005-0000-0000-00006A0B0000}"/>
    <cellStyle name="Millares 5 6 2 2 3" xfId="7551" xr:uid="{00000000-0005-0000-0000-00006B0B0000}"/>
    <cellStyle name="Millares 5 6 2 3" xfId="1704" xr:uid="{00000000-0005-0000-0000-00006C0B0000}"/>
    <cellStyle name="Millares 5 6 2 3 2" xfId="4113" xr:uid="{00000000-0005-0000-0000-00006D0B0000}"/>
    <cellStyle name="Millares 5 6 2 3 3" xfId="6523" xr:uid="{00000000-0005-0000-0000-00006E0B0000}"/>
    <cellStyle name="Millares 5 6 2 4" xfId="1053" xr:uid="{00000000-0005-0000-0000-00006F0B0000}"/>
    <cellStyle name="Millares 5 6 2 5" xfId="3459" xr:uid="{00000000-0005-0000-0000-0000700B0000}"/>
    <cellStyle name="Millares 5 6 2 6" xfId="5869" xr:uid="{00000000-0005-0000-0000-0000710B0000}"/>
    <cellStyle name="Millares 5 6 3" xfId="2213" xr:uid="{00000000-0005-0000-0000-0000720B0000}"/>
    <cellStyle name="Millares 5 6 3 2" xfId="4623" xr:uid="{00000000-0005-0000-0000-0000730B0000}"/>
    <cellStyle name="Millares 5 6 3 3" xfId="7033" xr:uid="{00000000-0005-0000-0000-0000740B0000}"/>
    <cellStyle name="Millares 5 6 4" xfId="2356" xr:uid="{00000000-0005-0000-0000-0000750B0000}"/>
    <cellStyle name="Millares 5 6 4 2" xfId="4767" xr:uid="{00000000-0005-0000-0000-0000760B0000}"/>
    <cellStyle name="Millares 5 6 4 3" xfId="7178" xr:uid="{00000000-0005-0000-0000-0000770B0000}"/>
    <cellStyle name="Millares 5 6 5" xfId="1560" xr:uid="{00000000-0005-0000-0000-0000780B0000}"/>
    <cellStyle name="Millares 5 6 5 2" xfId="3969" xr:uid="{00000000-0005-0000-0000-0000790B0000}"/>
    <cellStyle name="Millares 5 6 5 3" xfId="6379" xr:uid="{00000000-0005-0000-0000-00007A0B0000}"/>
    <cellStyle name="Millares 5 6 6" xfId="680" xr:uid="{00000000-0005-0000-0000-00007B0B0000}"/>
    <cellStyle name="Millares 5 6 7" xfId="3086" xr:uid="{00000000-0005-0000-0000-00007C0B0000}"/>
    <cellStyle name="Millares 5 6 8" xfId="5496" xr:uid="{00000000-0005-0000-0000-00007D0B0000}"/>
    <cellStyle name="Millares 5 7" xfId="281" xr:uid="{00000000-0005-0000-0000-00007E0B0000}"/>
    <cellStyle name="Millares 5 7 2" xfId="459" xr:uid="{00000000-0005-0000-0000-00007F0B0000}"/>
    <cellStyle name="Millares 5 7 2 2" xfId="2730" xr:uid="{00000000-0005-0000-0000-0000800B0000}"/>
    <cellStyle name="Millares 5 7 2 2 2" xfId="5141" xr:uid="{00000000-0005-0000-0000-0000810B0000}"/>
    <cellStyle name="Millares 5 7 2 2 3" xfId="7552" xr:uid="{00000000-0005-0000-0000-0000820B0000}"/>
    <cellStyle name="Millares 5 7 2 3" xfId="1904" xr:uid="{00000000-0005-0000-0000-0000830B0000}"/>
    <cellStyle name="Millares 5 7 2 3 2" xfId="4313" xr:uid="{00000000-0005-0000-0000-0000840B0000}"/>
    <cellStyle name="Millares 5 7 2 3 3" xfId="6723" xr:uid="{00000000-0005-0000-0000-0000850B0000}"/>
    <cellStyle name="Millares 5 7 2 4" xfId="1054" xr:uid="{00000000-0005-0000-0000-0000860B0000}"/>
    <cellStyle name="Millares 5 7 2 5" xfId="3460" xr:uid="{00000000-0005-0000-0000-0000870B0000}"/>
    <cellStyle name="Millares 5 7 2 6" xfId="5870" xr:uid="{00000000-0005-0000-0000-0000880B0000}"/>
    <cellStyle name="Millares 5 7 3" xfId="2556" xr:uid="{00000000-0005-0000-0000-0000890B0000}"/>
    <cellStyle name="Millares 5 7 3 2" xfId="4967" xr:uid="{00000000-0005-0000-0000-00008A0B0000}"/>
    <cellStyle name="Millares 5 7 3 3" xfId="7378" xr:uid="{00000000-0005-0000-0000-00008B0B0000}"/>
    <cellStyle name="Millares 5 7 4" xfId="1603" xr:uid="{00000000-0005-0000-0000-00008C0B0000}"/>
    <cellStyle name="Millares 5 7 4 2" xfId="4012" xr:uid="{00000000-0005-0000-0000-00008D0B0000}"/>
    <cellStyle name="Millares 5 7 4 3" xfId="6422" xr:uid="{00000000-0005-0000-0000-00008E0B0000}"/>
    <cellStyle name="Millares 5 7 5" xfId="880" xr:uid="{00000000-0005-0000-0000-00008F0B0000}"/>
    <cellStyle name="Millares 5 7 6" xfId="3286" xr:uid="{00000000-0005-0000-0000-0000900B0000}"/>
    <cellStyle name="Millares 5 7 7" xfId="5696" xr:uid="{00000000-0005-0000-0000-0000910B0000}"/>
    <cellStyle name="Millares 5 8" xfId="334" xr:uid="{00000000-0005-0000-0000-0000920B0000}"/>
    <cellStyle name="Millares 5 8 2" xfId="2604" xr:uid="{00000000-0005-0000-0000-0000930B0000}"/>
    <cellStyle name="Millares 5 8 2 2" xfId="5015" xr:uid="{00000000-0005-0000-0000-0000940B0000}"/>
    <cellStyle name="Millares 5 8 2 3" xfId="7426" xr:uid="{00000000-0005-0000-0000-0000950B0000}"/>
    <cellStyle name="Millares 5 8 3" xfId="1952" xr:uid="{00000000-0005-0000-0000-0000960B0000}"/>
    <cellStyle name="Millares 5 8 3 2" xfId="4361" xr:uid="{00000000-0005-0000-0000-0000970B0000}"/>
    <cellStyle name="Millares 5 8 3 3" xfId="6771" xr:uid="{00000000-0005-0000-0000-0000980B0000}"/>
    <cellStyle name="Millares 5 8 4" xfId="928" xr:uid="{00000000-0005-0000-0000-0000990B0000}"/>
    <cellStyle name="Millares 5 8 5" xfId="3334" xr:uid="{00000000-0005-0000-0000-00009A0B0000}"/>
    <cellStyle name="Millares 5 8 6" xfId="5744" xr:uid="{00000000-0005-0000-0000-00009B0B0000}"/>
    <cellStyle name="Millares 5 9" xfId="1215" xr:uid="{00000000-0005-0000-0000-00009C0B0000}"/>
    <cellStyle name="Millares 5 9 2" xfId="2892" xr:uid="{00000000-0005-0000-0000-00009D0B0000}"/>
    <cellStyle name="Millares 5 9 2 2" xfId="5303" xr:uid="{00000000-0005-0000-0000-00009E0B0000}"/>
    <cellStyle name="Millares 5 9 2 3" xfId="7714" xr:uid="{00000000-0005-0000-0000-00009F0B0000}"/>
    <cellStyle name="Millares 5 9 3" xfId="1680" xr:uid="{00000000-0005-0000-0000-0000A00B0000}"/>
    <cellStyle name="Millares 5 9 3 2" xfId="4089" xr:uid="{00000000-0005-0000-0000-0000A10B0000}"/>
    <cellStyle name="Millares 5 9 3 3" xfId="6499" xr:uid="{00000000-0005-0000-0000-0000A20B0000}"/>
    <cellStyle name="Millares 5 9 4" xfId="3622" xr:uid="{00000000-0005-0000-0000-0000A30B0000}"/>
    <cellStyle name="Millares 5 9 5" xfId="6032" xr:uid="{00000000-0005-0000-0000-0000A40B0000}"/>
    <cellStyle name="Millares 6" xfId="48" xr:uid="{00000000-0005-0000-0000-0000A50B0000}"/>
    <cellStyle name="Millares 6 10" xfId="1263" xr:uid="{00000000-0005-0000-0000-0000A60B0000}"/>
    <cellStyle name="Millares 6 10 2" xfId="2940" xr:uid="{00000000-0005-0000-0000-0000A70B0000}"/>
    <cellStyle name="Millares 6 10 2 2" xfId="5351" xr:uid="{00000000-0005-0000-0000-0000A80B0000}"/>
    <cellStyle name="Millares 6 10 2 3" xfId="7762" xr:uid="{00000000-0005-0000-0000-0000A90B0000}"/>
    <cellStyle name="Millares 6 10 3" xfId="2006" xr:uid="{00000000-0005-0000-0000-0000AA0B0000}"/>
    <cellStyle name="Millares 6 10 3 2" xfId="4416" xr:uid="{00000000-0005-0000-0000-0000AB0B0000}"/>
    <cellStyle name="Millares 6 10 3 3" xfId="6826" xr:uid="{00000000-0005-0000-0000-0000AC0B0000}"/>
    <cellStyle name="Millares 6 10 4" xfId="3670" xr:uid="{00000000-0005-0000-0000-0000AD0B0000}"/>
    <cellStyle name="Millares 6 10 5" xfId="6080" xr:uid="{00000000-0005-0000-0000-0000AE0B0000}"/>
    <cellStyle name="Millares 6 11" xfId="2258" xr:uid="{00000000-0005-0000-0000-0000AF0B0000}"/>
    <cellStyle name="Millares 6 11 2" xfId="4669" xr:uid="{00000000-0005-0000-0000-0000B00B0000}"/>
    <cellStyle name="Millares 6 11 3" xfId="7079" xr:uid="{00000000-0005-0000-0000-0000B10B0000}"/>
    <cellStyle name="Millares 6 12" xfId="2333" xr:uid="{00000000-0005-0000-0000-0000B20B0000}"/>
    <cellStyle name="Millares 6 12 2" xfId="4744" xr:uid="{00000000-0005-0000-0000-0000B30B0000}"/>
    <cellStyle name="Millares 6 12 3" xfId="7155" xr:uid="{00000000-0005-0000-0000-0000B40B0000}"/>
    <cellStyle name="Millares 6 13" xfId="1353" xr:uid="{00000000-0005-0000-0000-0000B50B0000}"/>
    <cellStyle name="Millares 6 13 2" xfId="3762" xr:uid="{00000000-0005-0000-0000-0000B60B0000}"/>
    <cellStyle name="Millares 6 13 3" xfId="6172" xr:uid="{00000000-0005-0000-0000-0000B70B0000}"/>
    <cellStyle name="Millares 6 14" xfId="657" xr:uid="{00000000-0005-0000-0000-0000B80B0000}"/>
    <cellStyle name="Millares 6 15" xfId="3063" xr:uid="{00000000-0005-0000-0000-0000B90B0000}"/>
    <cellStyle name="Millares 6 16" xfId="5473" xr:uid="{00000000-0005-0000-0000-0000BA0B0000}"/>
    <cellStyle name="Millares 6 2" xfId="127" xr:uid="{00000000-0005-0000-0000-0000BB0B0000}"/>
    <cellStyle name="Millares 6 2 10" xfId="3131" xr:uid="{00000000-0005-0000-0000-0000BC0B0000}"/>
    <cellStyle name="Millares 6 2 11" xfId="5541" xr:uid="{00000000-0005-0000-0000-0000BD0B0000}"/>
    <cellStyle name="Millares 6 2 2" xfId="309" xr:uid="{00000000-0005-0000-0000-0000BE0B0000}"/>
    <cellStyle name="Millares 6 2 2 2" xfId="460" xr:uid="{00000000-0005-0000-0000-0000BF0B0000}"/>
    <cellStyle name="Millares 6 2 2 2 2" xfId="2731" xr:uid="{00000000-0005-0000-0000-0000C00B0000}"/>
    <cellStyle name="Millares 6 2 2 2 2 2" xfId="5142" xr:uid="{00000000-0005-0000-0000-0000C10B0000}"/>
    <cellStyle name="Millares 6 2 2 2 2 3" xfId="7553" xr:uid="{00000000-0005-0000-0000-0000C20B0000}"/>
    <cellStyle name="Millares 6 2 2 2 3" xfId="1932" xr:uid="{00000000-0005-0000-0000-0000C30B0000}"/>
    <cellStyle name="Millares 6 2 2 2 3 2" xfId="4341" xr:uid="{00000000-0005-0000-0000-0000C40B0000}"/>
    <cellStyle name="Millares 6 2 2 2 3 3" xfId="6751" xr:uid="{00000000-0005-0000-0000-0000C50B0000}"/>
    <cellStyle name="Millares 6 2 2 2 4" xfId="1055" xr:uid="{00000000-0005-0000-0000-0000C60B0000}"/>
    <cellStyle name="Millares 6 2 2 2 5" xfId="3461" xr:uid="{00000000-0005-0000-0000-0000C70B0000}"/>
    <cellStyle name="Millares 6 2 2 2 6" xfId="5871" xr:uid="{00000000-0005-0000-0000-0000C80B0000}"/>
    <cellStyle name="Millares 6 2 2 3" xfId="1335" xr:uid="{00000000-0005-0000-0000-0000C90B0000}"/>
    <cellStyle name="Millares 6 2 2 3 2" xfId="3013" xr:uid="{00000000-0005-0000-0000-0000CA0B0000}"/>
    <cellStyle name="Millares 6 2 2 3 2 2" xfId="5424" xr:uid="{00000000-0005-0000-0000-0000CB0B0000}"/>
    <cellStyle name="Millares 6 2 2 3 2 3" xfId="7835" xr:uid="{00000000-0005-0000-0000-0000CC0B0000}"/>
    <cellStyle name="Millares 6 2 2 3 3" xfId="2238" xr:uid="{00000000-0005-0000-0000-0000CD0B0000}"/>
    <cellStyle name="Millares 6 2 2 3 3 2" xfId="4648" xr:uid="{00000000-0005-0000-0000-0000CE0B0000}"/>
    <cellStyle name="Millares 6 2 2 3 3 3" xfId="7058" xr:uid="{00000000-0005-0000-0000-0000CF0B0000}"/>
    <cellStyle name="Millares 6 2 2 3 4" xfId="3743" xr:uid="{00000000-0005-0000-0000-0000D00B0000}"/>
    <cellStyle name="Millares 6 2 2 3 5" xfId="6153" xr:uid="{00000000-0005-0000-0000-0000D10B0000}"/>
    <cellStyle name="Millares 6 2 2 4" xfId="2584" xr:uid="{00000000-0005-0000-0000-0000D20B0000}"/>
    <cellStyle name="Millares 6 2 2 4 2" xfId="4995" xr:uid="{00000000-0005-0000-0000-0000D30B0000}"/>
    <cellStyle name="Millares 6 2 2 4 3" xfId="7406" xr:uid="{00000000-0005-0000-0000-0000D40B0000}"/>
    <cellStyle name="Millares 6 2 2 5" xfId="1585" xr:uid="{00000000-0005-0000-0000-0000D50B0000}"/>
    <cellStyle name="Millares 6 2 2 5 2" xfId="3994" xr:uid="{00000000-0005-0000-0000-0000D60B0000}"/>
    <cellStyle name="Millares 6 2 2 5 3" xfId="6404" xr:uid="{00000000-0005-0000-0000-0000D70B0000}"/>
    <cellStyle name="Millares 6 2 2 6" xfId="908" xr:uid="{00000000-0005-0000-0000-0000D80B0000}"/>
    <cellStyle name="Millares 6 2 2 7" xfId="3314" xr:uid="{00000000-0005-0000-0000-0000D90B0000}"/>
    <cellStyle name="Millares 6 2 2 8" xfId="5724" xr:uid="{00000000-0005-0000-0000-0000DA0B0000}"/>
    <cellStyle name="Millares 6 2 3" xfId="362" xr:uid="{00000000-0005-0000-0000-0000DB0B0000}"/>
    <cellStyle name="Millares 6 2 3 2" xfId="1980" xr:uid="{00000000-0005-0000-0000-0000DC0B0000}"/>
    <cellStyle name="Millares 6 2 3 2 2" xfId="4389" xr:uid="{00000000-0005-0000-0000-0000DD0B0000}"/>
    <cellStyle name="Millares 6 2 3 2 3" xfId="6799" xr:uid="{00000000-0005-0000-0000-0000DE0B0000}"/>
    <cellStyle name="Millares 6 2 3 3" xfId="2632" xr:uid="{00000000-0005-0000-0000-0000DF0B0000}"/>
    <cellStyle name="Millares 6 2 3 3 2" xfId="5043" xr:uid="{00000000-0005-0000-0000-0000E00B0000}"/>
    <cellStyle name="Millares 6 2 3 3 3" xfId="7454" xr:uid="{00000000-0005-0000-0000-0000E10B0000}"/>
    <cellStyle name="Millares 6 2 3 4" xfId="1631" xr:uid="{00000000-0005-0000-0000-0000E20B0000}"/>
    <cellStyle name="Millares 6 2 3 4 2" xfId="4040" xr:uid="{00000000-0005-0000-0000-0000E30B0000}"/>
    <cellStyle name="Millares 6 2 3 4 3" xfId="6450" xr:uid="{00000000-0005-0000-0000-0000E40B0000}"/>
    <cellStyle name="Millares 6 2 3 5" xfId="956" xr:uid="{00000000-0005-0000-0000-0000E50B0000}"/>
    <cellStyle name="Millares 6 2 3 6" xfId="3362" xr:uid="{00000000-0005-0000-0000-0000E60B0000}"/>
    <cellStyle name="Millares 6 2 3 7" xfId="5772" xr:uid="{00000000-0005-0000-0000-0000E70B0000}"/>
    <cellStyle name="Millares 6 2 4" xfId="1243" xr:uid="{00000000-0005-0000-0000-0000E80B0000}"/>
    <cellStyle name="Millares 6 2 4 2" xfId="2920" xr:uid="{00000000-0005-0000-0000-0000E90B0000}"/>
    <cellStyle name="Millares 6 2 4 2 2" xfId="5331" xr:uid="{00000000-0005-0000-0000-0000EA0B0000}"/>
    <cellStyle name="Millares 6 2 4 2 3" xfId="7742" xr:uid="{00000000-0005-0000-0000-0000EB0B0000}"/>
    <cellStyle name="Millares 6 2 4 3" xfId="1749" xr:uid="{00000000-0005-0000-0000-0000EC0B0000}"/>
    <cellStyle name="Millares 6 2 4 3 2" xfId="4158" xr:uid="{00000000-0005-0000-0000-0000ED0B0000}"/>
    <cellStyle name="Millares 6 2 4 3 3" xfId="6568" xr:uid="{00000000-0005-0000-0000-0000EE0B0000}"/>
    <cellStyle name="Millares 6 2 4 4" xfId="3650" xr:uid="{00000000-0005-0000-0000-0000EF0B0000}"/>
    <cellStyle name="Millares 6 2 4 5" xfId="6060" xr:uid="{00000000-0005-0000-0000-0000F00B0000}"/>
    <cellStyle name="Millares 6 2 5" xfId="1290" xr:uid="{00000000-0005-0000-0000-0000F10B0000}"/>
    <cellStyle name="Millares 6 2 5 2" xfId="2967" xr:uid="{00000000-0005-0000-0000-0000F20B0000}"/>
    <cellStyle name="Millares 6 2 5 2 2" xfId="5378" xr:uid="{00000000-0005-0000-0000-0000F30B0000}"/>
    <cellStyle name="Millares 6 2 5 2 3" xfId="7789" xr:uid="{00000000-0005-0000-0000-0000F40B0000}"/>
    <cellStyle name="Millares 6 2 5 3" xfId="2050" xr:uid="{00000000-0005-0000-0000-0000F50B0000}"/>
    <cellStyle name="Millares 6 2 5 3 2" xfId="4460" xr:uid="{00000000-0005-0000-0000-0000F60B0000}"/>
    <cellStyle name="Millares 6 2 5 3 3" xfId="6870" xr:uid="{00000000-0005-0000-0000-0000F70B0000}"/>
    <cellStyle name="Millares 6 2 5 4" xfId="3697" xr:uid="{00000000-0005-0000-0000-0000F80B0000}"/>
    <cellStyle name="Millares 6 2 5 5" xfId="6107" xr:uid="{00000000-0005-0000-0000-0000F90B0000}"/>
    <cellStyle name="Millares 6 2 6" xfId="2285" xr:uid="{00000000-0005-0000-0000-0000FA0B0000}"/>
    <cellStyle name="Millares 6 2 6 2" xfId="4695" xr:uid="{00000000-0005-0000-0000-0000FB0B0000}"/>
    <cellStyle name="Millares 6 2 6 3" xfId="7106" xr:uid="{00000000-0005-0000-0000-0000FC0B0000}"/>
    <cellStyle name="Millares 6 2 7" xfId="2401" xr:uid="{00000000-0005-0000-0000-0000FD0B0000}"/>
    <cellStyle name="Millares 6 2 7 2" xfId="4812" xr:uid="{00000000-0005-0000-0000-0000FE0B0000}"/>
    <cellStyle name="Millares 6 2 7 3" xfId="7223" xr:uid="{00000000-0005-0000-0000-0000FF0B0000}"/>
    <cellStyle name="Millares 6 2 8" xfId="1397" xr:uid="{00000000-0005-0000-0000-0000000C0000}"/>
    <cellStyle name="Millares 6 2 8 2" xfId="3806" xr:uid="{00000000-0005-0000-0000-0000010C0000}"/>
    <cellStyle name="Millares 6 2 8 3" xfId="6216" xr:uid="{00000000-0005-0000-0000-0000020C0000}"/>
    <cellStyle name="Millares 6 2 9" xfId="725" xr:uid="{00000000-0005-0000-0000-0000030C0000}"/>
    <cellStyle name="Millares 6 3" xfId="177" xr:uid="{00000000-0005-0000-0000-0000040C0000}"/>
    <cellStyle name="Millares 6 3 2" xfId="461" xr:uid="{00000000-0005-0000-0000-0000050C0000}"/>
    <cellStyle name="Millares 6 3 2 2" xfId="2732" xr:uid="{00000000-0005-0000-0000-0000060C0000}"/>
    <cellStyle name="Millares 6 3 2 2 2" xfId="5143" xr:uid="{00000000-0005-0000-0000-0000070C0000}"/>
    <cellStyle name="Millares 6 3 2 2 3" xfId="7554" xr:uid="{00000000-0005-0000-0000-0000080C0000}"/>
    <cellStyle name="Millares 6 3 2 3" xfId="1802" xr:uid="{00000000-0005-0000-0000-0000090C0000}"/>
    <cellStyle name="Millares 6 3 2 3 2" xfId="4211" xr:uid="{00000000-0005-0000-0000-00000A0C0000}"/>
    <cellStyle name="Millares 6 3 2 3 3" xfId="6621" xr:uid="{00000000-0005-0000-0000-00000B0C0000}"/>
    <cellStyle name="Millares 6 3 2 4" xfId="1056" xr:uid="{00000000-0005-0000-0000-00000C0C0000}"/>
    <cellStyle name="Millares 6 3 2 5" xfId="3462" xr:uid="{00000000-0005-0000-0000-00000D0C0000}"/>
    <cellStyle name="Millares 6 3 2 6" xfId="5872" xr:uid="{00000000-0005-0000-0000-00000E0C0000}"/>
    <cellStyle name="Millares 6 3 3" xfId="1308" xr:uid="{00000000-0005-0000-0000-00000F0C0000}"/>
    <cellStyle name="Millares 6 3 3 2" xfId="2986" xr:uid="{00000000-0005-0000-0000-0000100C0000}"/>
    <cellStyle name="Millares 6 3 3 2 2" xfId="5397" xr:uid="{00000000-0005-0000-0000-0000110C0000}"/>
    <cellStyle name="Millares 6 3 3 2 3" xfId="7808" xr:uid="{00000000-0005-0000-0000-0000120C0000}"/>
    <cellStyle name="Millares 6 3 3 3" xfId="2103" xr:uid="{00000000-0005-0000-0000-0000130C0000}"/>
    <cellStyle name="Millares 6 3 3 3 2" xfId="4513" xr:uid="{00000000-0005-0000-0000-0000140C0000}"/>
    <cellStyle name="Millares 6 3 3 3 3" xfId="6923" xr:uid="{00000000-0005-0000-0000-0000150C0000}"/>
    <cellStyle name="Millares 6 3 3 4" xfId="3716" xr:uid="{00000000-0005-0000-0000-0000160C0000}"/>
    <cellStyle name="Millares 6 3 3 5" xfId="6126" xr:uid="{00000000-0005-0000-0000-0000170C0000}"/>
    <cellStyle name="Millares 6 3 4" xfId="2454" xr:uid="{00000000-0005-0000-0000-0000180C0000}"/>
    <cellStyle name="Millares 6 3 4 2" xfId="4865" xr:uid="{00000000-0005-0000-0000-0000190C0000}"/>
    <cellStyle name="Millares 6 3 4 3" xfId="7276" xr:uid="{00000000-0005-0000-0000-00001A0C0000}"/>
    <cellStyle name="Millares 6 3 5" xfId="1450" xr:uid="{00000000-0005-0000-0000-00001B0C0000}"/>
    <cellStyle name="Millares 6 3 5 2" xfId="3859" xr:uid="{00000000-0005-0000-0000-00001C0C0000}"/>
    <cellStyle name="Millares 6 3 5 3" xfId="6269" xr:uid="{00000000-0005-0000-0000-00001D0C0000}"/>
    <cellStyle name="Millares 6 3 6" xfId="778" xr:uid="{00000000-0005-0000-0000-00001E0C0000}"/>
    <cellStyle name="Millares 6 3 7" xfId="3184" xr:uid="{00000000-0005-0000-0000-00001F0C0000}"/>
    <cellStyle name="Millares 6 3 8" xfId="5594" xr:uid="{00000000-0005-0000-0000-0000200C0000}"/>
    <cellStyle name="Millares 6 4" xfId="231" xr:uid="{00000000-0005-0000-0000-0000210C0000}"/>
    <cellStyle name="Millares 6 4 2" xfId="462" xr:uid="{00000000-0005-0000-0000-0000220C0000}"/>
    <cellStyle name="Millares 6 4 2 2" xfId="2733" xr:uid="{00000000-0005-0000-0000-0000230C0000}"/>
    <cellStyle name="Millares 6 4 2 2 2" xfId="5144" xr:uid="{00000000-0005-0000-0000-0000240C0000}"/>
    <cellStyle name="Millares 6 4 2 2 3" xfId="7555" xr:uid="{00000000-0005-0000-0000-0000250C0000}"/>
    <cellStyle name="Millares 6 4 2 3" xfId="1856" xr:uid="{00000000-0005-0000-0000-0000260C0000}"/>
    <cellStyle name="Millares 6 4 2 3 2" xfId="4265" xr:uid="{00000000-0005-0000-0000-0000270C0000}"/>
    <cellStyle name="Millares 6 4 2 3 3" xfId="6675" xr:uid="{00000000-0005-0000-0000-0000280C0000}"/>
    <cellStyle name="Millares 6 4 2 4" xfId="1057" xr:uid="{00000000-0005-0000-0000-0000290C0000}"/>
    <cellStyle name="Millares 6 4 2 5" xfId="3463" xr:uid="{00000000-0005-0000-0000-00002A0C0000}"/>
    <cellStyle name="Millares 6 4 2 6" xfId="5873" xr:uid="{00000000-0005-0000-0000-00002B0C0000}"/>
    <cellStyle name="Millares 6 4 3" xfId="2157" xr:uid="{00000000-0005-0000-0000-00002C0C0000}"/>
    <cellStyle name="Millares 6 4 3 2" xfId="4567" xr:uid="{00000000-0005-0000-0000-00002D0C0000}"/>
    <cellStyle name="Millares 6 4 3 3" xfId="6977" xr:uid="{00000000-0005-0000-0000-00002E0C0000}"/>
    <cellStyle name="Millares 6 4 4" xfId="2508" xr:uid="{00000000-0005-0000-0000-00002F0C0000}"/>
    <cellStyle name="Millares 6 4 4 2" xfId="4919" xr:uid="{00000000-0005-0000-0000-0000300C0000}"/>
    <cellStyle name="Millares 6 4 4 3" xfId="7330" xr:uid="{00000000-0005-0000-0000-0000310C0000}"/>
    <cellStyle name="Millares 6 4 5" xfId="1504" xr:uid="{00000000-0005-0000-0000-0000320C0000}"/>
    <cellStyle name="Millares 6 4 5 2" xfId="3913" xr:uid="{00000000-0005-0000-0000-0000330C0000}"/>
    <cellStyle name="Millares 6 4 5 3" xfId="6323" xr:uid="{00000000-0005-0000-0000-0000340C0000}"/>
    <cellStyle name="Millares 6 4 6" xfId="832" xr:uid="{00000000-0005-0000-0000-0000350C0000}"/>
    <cellStyle name="Millares 6 4 7" xfId="3238" xr:uid="{00000000-0005-0000-0000-0000360C0000}"/>
    <cellStyle name="Millares 6 4 8" xfId="5648" xr:uid="{00000000-0005-0000-0000-0000370C0000}"/>
    <cellStyle name="Millares 6 5" xfId="257" xr:uid="{00000000-0005-0000-0000-0000380C0000}"/>
    <cellStyle name="Millares 6 5 2" xfId="463" xr:uid="{00000000-0005-0000-0000-0000390C0000}"/>
    <cellStyle name="Millares 6 5 2 2" xfId="2734" xr:uid="{00000000-0005-0000-0000-00003A0C0000}"/>
    <cellStyle name="Millares 6 5 2 2 2" xfId="5145" xr:uid="{00000000-0005-0000-0000-00003B0C0000}"/>
    <cellStyle name="Millares 6 5 2 2 3" xfId="7556" xr:uid="{00000000-0005-0000-0000-00003C0C0000}"/>
    <cellStyle name="Millares 6 5 2 3" xfId="1882" xr:uid="{00000000-0005-0000-0000-00003D0C0000}"/>
    <cellStyle name="Millares 6 5 2 3 2" xfId="4291" xr:uid="{00000000-0005-0000-0000-00003E0C0000}"/>
    <cellStyle name="Millares 6 5 2 3 3" xfId="6701" xr:uid="{00000000-0005-0000-0000-00003F0C0000}"/>
    <cellStyle name="Millares 6 5 2 4" xfId="1058" xr:uid="{00000000-0005-0000-0000-0000400C0000}"/>
    <cellStyle name="Millares 6 5 2 5" xfId="3464" xr:uid="{00000000-0005-0000-0000-0000410C0000}"/>
    <cellStyle name="Millares 6 5 2 6" xfId="5874" xr:uid="{00000000-0005-0000-0000-0000420C0000}"/>
    <cellStyle name="Millares 6 5 3" xfId="2183" xr:uid="{00000000-0005-0000-0000-0000430C0000}"/>
    <cellStyle name="Millares 6 5 3 2" xfId="4593" xr:uid="{00000000-0005-0000-0000-0000440C0000}"/>
    <cellStyle name="Millares 6 5 3 3" xfId="7003" xr:uid="{00000000-0005-0000-0000-0000450C0000}"/>
    <cellStyle name="Millares 6 5 4" xfId="2534" xr:uid="{00000000-0005-0000-0000-0000460C0000}"/>
    <cellStyle name="Millares 6 5 4 2" xfId="4945" xr:uid="{00000000-0005-0000-0000-0000470C0000}"/>
    <cellStyle name="Millares 6 5 4 3" xfId="7356" xr:uid="{00000000-0005-0000-0000-0000480C0000}"/>
    <cellStyle name="Millares 6 5 5" xfId="1530" xr:uid="{00000000-0005-0000-0000-0000490C0000}"/>
    <cellStyle name="Millares 6 5 5 2" xfId="3939" xr:uid="{00000000-0005-0000-0000-00004A0C0000}"/>
    <cellStyle name="Millares 6 5 5 3" xfId="6349" xr:uid="{00000000-0005-0000-0000-00004B0C0000}"/>
    <cellStyle name="Millares 6 5 6" xfId="858" xr:uid="{00000000-0005-0000-0000-00004C0C0000}"/>
    <cellStyle name="Millares 6 5 7" xfId="3264" xr:uid="{00000000-0005-0000-0000-00004D0C0000}"/>
    <cellStyle name="Millares 6 5 8" xfId="5674" xr:uid="{00000000-0005-0000-0000-00004E0C0000}"/>
    <cellStyle name="Millares 6 6" xfId="85" xr:uid="{00000000-0005-0000-0000-00004F0C0000}"/>
    <cellStyle name="Millares 6 6 2" xfId="464" xr:uid="{00000000-0005-0000-0000-0000500C0000}"/>
    <cellStyle name="Millares 6 6 2 2" xfId="2735" xr:uid="{00000000-0005-0000-0000-0000510C0000}"/>
    <cellStyle name="Millares 6 6 2 2 2" xfId="5146" xr:uid="{00000000-0005-0000-0000-0000520C0000}"/>
    <cellStyle name="Millares 6 6 2 2 3" xfId="7557" xr:uid="{00000000-0005-0000-0000-0000530C0000}"/>
    <cellStyle name="Millares 6 6 2 3" xfId="1705" xr:uid="{00000000-0005-0000-0000-0000540C0000}"/>
    <cellStyle name="Millares 6 6 2 3 2" xfId="4114" xr:uid="{00000000-0005-0000-0000-0000550C0000}"/>
    <cellStyle name="Millares 6 6 2 3 3" xfId="6524" xr:uid="{00000000-0005-0000-0000-0000560C0000}"/>
    <cellStyle name="Millares 6 6 2 4" xfId="1059" xr:uid="{00000000-0005-0000-0000-0000570C0000}"/>
    <cellStyle name="Millares 6 6 2 5" xfId="3465" xr:uid="{00000000-0005-0000-0000-0000580C0000}"/>
    <cellStyle name="Millares 6 6 2 6" xfId="5875" xr:uid="{00000000-0005-0000-0000-0000590C0000}"/>
    <cellStyle name="Millares 6 6 3" xfId="2214" xr:uid="{00000000-0005-0000-0000-00005A0C0000}"/>
    <cellStyle name="Millares 6 6 3 2" xfId="4624" xr:uid="{00000000-0005-0000-0000-00005B0C0000}"/>
    <cellStyle name="Millares 6 6 3 3" xfId="7034" xr:uid="{00000000-0005-0000-0000-00005C0C0000}"/>
    <cellStyle name="Millares 6 6 4" xfId="2357" xr:uid="{00000000-0005-0000-0000-00005D0C0000}"/>
    <cellStyle name="Millares 6 6 4 2" xfId="4768" xr:uid="{00000000-0005-0000-0000-00005E0C0000}"/>
    <cellStyle name="Millares 6 6 4 3" xfId="7179" xr:uid="{00000000-0005-0000-0000-00005F0C0000}"/>
    <cellStyle name="Millares 6 6 5" xfId="1561" xr:uid="{00000000-0005-0000-0000-0000600C0000}"/>
    <cellStyle name="Millares 6 6 5 2" xfId="3970" xr:uid="{00000000-0005-0000-0000-0000610C0000}"/>
    <cellStyle name="Millares 6 6 5 3" xfId="6380" xr:uid="{00000000-0005-0000-0000-0000620C0000}"/>
    <cellStyle name="Millares 6 6 6" xfId="681" xr:uid="{00000000-0005-0000-0000-0000630C0000}"/>
    <cellStyle name="Millares 6 6 7" xfId="3087" xr:uid="{00000000-0005-0000-0000-0000640C0000}"/>
    <cellStyle name="Millares 6 6 8" xfId="5497" xr:uid="{00000000-0005-0000-0000-0000650C0000}"/>
    <cellStyle name="Millares 6 7" xfId="282" xr:uid="{00000000-0005-0000-0000-0000660C0000}"/>
    <cellStyle name="Millares 6 7 2" xfId="465" xr:uid="{00000000-0005-0000-0000-0000670C0000}"/>
    <cellStyle name="Millares 6 7 2 2" xfId="2736" xr:uid="{00000000-0005-0000-0000-0000680C0000}"/>
    <cellStyle name="Millares 6 7 2 2 2" xfId="5147" xr:uid="{00000000-0005-0000-0000-0000690C0000}"/>
    <cellStyle name="Millares 6 7 2 2 3" xfId="7558" xr:uid="{00000000-0005-0000-0000-00006A0C0000}"/>
    <cellStyle name="Millares 6 7 2 3" xfId="1905" xr:uid="{00000000-0005-0000-0000-00006B0C0000}"/>
    <cellStyle name="Millares 6 7 2 3 2" xfId="4314" xr:uid="{00000000-0005-0000-0000-00006C0C0000}"/>
    <cellStyle name="Millares 6 7 2 3 3" xfId="6724" xr:uid="{00000000-0005-0000-0000-00006D0C0000}"/>
    <cellStyle name="Millares 6 7 2 4" xfId="1060" xr:uid="{00000000-0005-0000-0000-00006E0C0000}"/>
    <cellStyle name="Millares 6 7 2 5" xfId="3466" xr:uid="{00000000-0005-0000-0000-00006F0C0000}"/>
    <cellStyle name="Millares 6 7 2 6" xfId="5876" xr:uid="{00000000-0005-0000-0000-0000700C0000}"/>
    <cellStyle name="Millares 6 7 3" xfId="2557" xr:uid="{00000000-0005-0000-0000-0000710C0000}"/>
    <cellStyle name="Millares 6 7 3 2" xfId="4968" xr:uid="{00000000-0005-0000-0000-0000720C0000}"/>
    <cellStyle name="Millares 6 7 3 3" xfId="7379" xr:uid="{00000000-0005-0000-0000-0000730C0000}"/>
    <cellStyle name="Millares 6 7 4" xfId="1604" xr:uid="{00000000-0005-0000-0000-0000740C0000}"/>
    <cellStyle name="Millares 6 7 4 2" xfId="4013" xr:uid="{00000000-0005-0000-0000-0000750C0000}"/>
    <cellStyle name="Millares 6 7 4 3" xfId="6423" xr:uid="{00000000-0005-0000-0000-0000760C0000}"/>
    <cellStyle name="Millares 6 7 5" xfId="881" xr:uid="{00000000-0005-0000-0000-0000770C0000}"/>
    <cellStyle name="Millares 6 7 6" xfId="3287" xr:uid="{00000000-0005-0000-0000-0000780C0000}"/>
    <cellStyle name="Millares 6 7 7" xfId="5697" xr:uid="{00000000-0005-0000-0000-0000790C0000}"/>
    <cellStyle name="Millares 6 8" xfId="335" xr:uid="{00000000-0005-0000-0000-00007A0C0000}"/>
    <cellStyle name="Millares 6 8 2" xfId="2605" xr:uid="{00000000-0005-0000-0000-00007B0C0000}"/>
    <cellStyle name="Millares 6 8 2 2" xfId="5016" xr:uid="{00000000-0005-0000-0000-00007C0C0000}"/>
    <cellStyle name="Millares 6 8 2 3" xfId="7427" xr:uid="{00000000-0005-0000-0000-00007D0C0000}"/>
    <cellStyle name="Millares 6 8 3" xfId="1953" xr:uid="{00000000-0005-0000-0000-00007E0C0000}"/>
    <cellStyle name="Millares 6 8 3 2" xfId="4362" xr:uid="{00000000-0005-0000-0000-00007F0C0000}"/>
    <cellStyle name="Millares 6 8 3 3" xfId="6772" xr:uid="{00000000-0005-0000-0000-0000800C0000}"/>
    <cellStyle name="Millares 6 8 4" xfId="929" xr:uid="{00000000-0005-0000-0000-0000810C0000}"/>
    <cellStyle name="Millares 6 8 5" xfId="3335" xr:uid="{00000000-0005-0000-0000-0000820C0000}"/>
    <cellStyle name="Millares 6 8 6" xfId="5745" xr:uid="{00000000-0005-0000-0000-0000830C0000}"/>
    <cellStyle name="Millares 6 9" xfId="1216" xr:uid="{00000000-0005-0000-0000-0000840C0000}"/>
    <cellStyle name="Millares 6 9 2" xfId="2893" xr:uid="{00000000-0005-0000-0000-0000850C0000}"/>
    <cellStyle name="Millares 6 9 2 2" xfId="5304" xr:uid="{00000000-0005-0000-0000-0000860C0000}"/>
    <cellStyle name="Millares 6 9 2 3" xfId="7715" xr:uid="{00000000-0005-0000-0000-0000870C0000}"/>
    <cellStyle name="Millares 6 9 3" xfId="1681" xr:uid="{00000000-0005-0000-0000-0000880C0000}"/>
    <cellStyle name="Millares 6 9 3 2" xfId="4090" xr:uid="{00000000-0005-0000-0000-0000890C0000}"/>
    <cellStyle name="Millares 6 9 3 3" xfId="6500" xr:uid="{00000000-0005-0000-0000-00008A0C0000}"/>
    <cellStyle name="Millares 6 9 4" xfId="3623" xr:uid="{00000000-0005-0000-0000-00008B0C0000}"/>
    <cellStyle name="Millares 6 9 5" xfId="6033" xr:uid="{00000000-0005-0000-0000-00008C0C0000}"/>
    <cellStyle name="Millares 7" xfId="51" xr:uid="{00000000-0005-0000-0000-00008D0C0000}"/>
    <cellStyle name="Millares 7 10" xfId="1266" xr:uid="{00000000-0005-0000-0000-00008E0C0000}"/>
    <cellStyle name="Millares 7 10 2" xfId="2943" xr:uid="{00000000-0005-0000-0000-00008F0C0000}"/>
    <cellStyle name="Millares 7 10 2 2" xfId="5354" xr:uid="{00000000-0005-0000-0000-0000900C0000}"/>
    <cellStyle name="Millares 7 10 2 3" xfId="7765" xr:uid="{00000000-0005-0000-0000-0000910C0000}"/>
    <cellStyle name="Millares 7 10 3" xfId="2009" xr:uid="{00000000-0005-0000-0000-0000920C0000}"/>
    <cellStyle name="Millares 7 10 3 2" xfId="4419" xr:uid="{00000000-0005-0000-0000-0000930C0000}"/>
    <cellStyle name="Millares 7 10 3 3" xfId="6829" xr:uid="{00000000-0005-0000-0000-0000940C0000}"/>
    <cellStyle name="Millares 7 10 4" xfId="3673" xr:uid="{00000000-0005-0000-0000-0000950C0000}"/>
    <cellStyle name="Millares 7 10 5" xfId="6083" xr:uid="{00000000-0005-0000-0000-0000960C0000}"/>
    <cellStyle name="Millares 7 11" xfId="2261" xr:uid="{00000000-0005-0000-0000-0000970C0000}"/>
    <cellStyle name="Millares 7 11 2" xfId="4672" xr:uid="{00000000-0005-0000-0000-0000980C0000}"/>
    <cellStyle name="Millares 7 11 3" xfId="7082" xr:uid="{00000000-0005-0000-0000-0000990C0000}"/>
    <cellStyle name="Millares 7 12" xfId="2336" xr:uid="{00000000-0005-0000-0000-00009A0C0000}"/>
    <cellStyle name="Millares 7 12 2" xfId="4747" xr:uid="{00000000-0005-0000-0000-00009B0C0000}"/>
    <cellStyle name="Millares 7 12 3" xfId="7158" xr:uid="{00000000-0005-0000-0000-00009C0C0000}"/>
    <cellStyle name="Millares 7 13" xfId="1356" xr:uid="{00000000-0005-0000-0000-00009D0C0000}"/>
    <cellStyle name="Millares 7 13 2" xfId="3765" xr:uid="{00000000-0005-0000-0000-00009E0C0000}"/>
    <cellStyle name="Millares 7 13 3" xfId="6175" xr:uid="{00000000-0005-0000-0000-00009F0C0000}"/>
    <cellStyle name="Millares 7 14" xfId="660" xr:uid="{00000000-0005-0000-0000-0000A00C0000}"/>
    <cellStyle name="Millares 7 15" xfId="3066" xr:uid="{00000000-0005-0000-0000-0000A10C0000}"/>
    <cellStyle name="Millares 7 16" xfId="5476" xr:uid="{00000000-0005-0000-0000-0000A20C0000}"/>
    <cellStyle name="Millares 7 2" xfId="130" xr:uid="{00000000-0005-0000-0000-0000A30C0000}"/>
    <cellStyle name="Millares 7 2 10" xfId="3134" xr:uid="{00000000-0005-0000-0000-0000A40C0000}"/>
    <cellStyle name="Millares 7 2 11" xfId="5544" xr:uid="{00000000-0005-0000-0000-0000A50C0000}"/>
    <cellStyle name="Millares 7 2 2" xfId="312" xr:uid="{00000000-0005-0000-0000-0000A60C0000}"/>
    <cellStyle name="Millares 7 2 2 2" xfId="466" xr:uid="{00000000-0005-0000-0000-0000A70C0000}"/>
    <cellStyle name="Millares 7 2 2 2 2" xfId="2737" xr:uid="{00000000-0005-0000-0000-0000A80C0000}"/>
    <cellStyle name="Millares 7 2 2 2 2 2" xfId="5148" xr:uid="{00000000-0005-0000-0000-0000A90C0000}"/>
    <cellStyle name="Millares 7 2 2 2 2 3" xfId="7559" xr:uid="{00000000-0005-0000-0000-0000AA0C0000}"/>
    <cellStyle name="Millares 7 2 2 2 3" xfId="1935" xr:uid="{00000000-0005-0000-0000-0000AB0C0000}"/>
    <cellStyle name="Millares 7 2 2 2 3 2" xfId="4344" xr:uid="{00000000-0005-0000-0000-0000AC0C0000}"/>
    <cellStyle name="Millares 7 2 2 2 3 3" xfId="6754" xr:uid="{00000000-0005-0000-0000-0000AD0C0000}"/>
    <cellStyle name="Millares 7 2 2 2 4" xfId="1061" xr:uid="{00000000-0005-0000-0000-0000AE0C0000}"/>
    <cellStyle name="Millares 7 2 2 2 5" xfId="3467" xr:uid="{00000000-0005-0000-0000-0000AF0C0000}"/>
    <cellStyle name="Millares 7 2 2 2 6" xfId="5877" xr:uid="{00000000-0005-0000-0000-0000B00C0000}"/>
    <cellStyle name="Millares 7 2 2 3" xfId="1338" xr:uid="{00000000-0005-0000-0000-0000B10C0000}"/>
    <cellStyle name="Millares 7 2 2 3 2" xfId="3016" xr:uid="{00000000-0005-0000-0000-0000B20C0000}"/>
    <cellStyle name="Millares 7 2 2 3 2 2" xfId="5427" xr:uid="{00000000-0005-0000-0000-0000B30C0000}"/>
    <cellStyle name="Millares 7 2 2 3 2 3" xfId="7838" xr:uid="{00000000-0005-0000-0000-0000B40C0000}"/>
    <cellStyle name="Millares 7 2 2 3 3" xfId="2240" xr:uid="{00000000-0005-0000-0000-0000B50C0000}"/>
    <cellStyle name="Millares 7 2 2 3 3 2" xfId="4650" xr:uid="{00000000-0005-0000-0000-0000B60C0000}"/>
    <cellStyle name="Millares 7 2 2 3 3 3" xfId="7060" xr:uid="{00000000-0005-0000-0000-0000B70C0000}"/>
    <cellStyle name="Millares 7 2 2 3 4" xfId="3746" xr:uid="{00000000-0005-0000-0000-0000B80C0000}"/>
    <cellStyle name="Millares 7 2 2 3 5" xfId="6156" xr:uid="{00000000-0005-0000-0000-0000B90C0000}"/>
    <cellStyle name="Millares 7 2 2 4" xfId="2587" xr:uid="{00000000-0005-0000-0000-0000BA0C0000}"/>
    <cellStyle name="Millares 7 2 2 4 2" xfId="4998" xr:uid="{00000000-0005-0000-0000-0000BB0C0000}"/>
    <cellStyle name="Millares 7 2 2 4 3" xfId="7409" xr:uid="{00000000-0005-0000-0000-0000BC0C0000}"/>
    <cellStyle name="Millares 7 2 2 5" xfId="1587" xr:uid="{00000000-0005-0000-0000-0000BD0C0000}"/>
    <cellStyle name="Millares 7 2 2 5 2" xfId="3996" xr:uid="{00000000-0005-0000-0000-0000BE0C0000}"/>
    <cellStyle name="Millares 7 2 2 5 3" xfId="6406" xr:uid="{00000000-0005-0000-0000-0000BF0C0000}"/>
    <cellStyle name="Millares 7 2 2 6" xfId="911" xr:uid="{00000000-0005-0000-0000-0000C00C0000}"/>
    <cellStyle name="Millares 7 2 2 7" xfId="3317" xr:uid="{00000000-0005-0000-0000-0000C10C0000}"/>
    <cellStyle name="Millares 7 2 2 8" xfId="5727" xr:uid="{00000000-0005-0000-0000-0000C20C0000}"/>
    <cellStyle name="Millares 7 2 3" xfId="365" xr:uid="{00000000-0005-0000-0000-0000C30C0000}"/>
    <cellStyle name="Millares 7 2 3 2" xfId="1983" xr:uid="{00000000-0005-0000-0000-0000C40C0000}"/>
    <cellStyle name="Millares 7 2 3 2 2" xfId="4392" xr:uid="{00000000-0005-0000-0000-0000C50C0000}"/>
    <cellStyle name="Millares 7 2 3 2 3" xfId="6802" xr:uid="{00000000-0005-0000-0000-0000C60C0000}"/>
    <cellStyle name="Millares 7 2 3 3" xfId="2635" xr:uid="{00000000-0005-0000-0000-0000C70C0000}"/>
    <cellStyle name="Millares 7 2 3 3 2" xfId="5046" xr:uid="{00000000-0005-0000-0000-0000C80C0000}"/>
    <cellStyle name="Millares 7 2 3 3 3" xfId="7457" xr:uid="{00000000-0005-0000-0000-0000C90C0000}"/>
    <cellStyle name="Millares 7 2 3 4" xfId="1634" xr:uid="{00000000-0005-0000-0000-0000CA0C0000}"/>
    <cellStyle name="Millares 7 2 3 4 2" xfId="4043" xr:uid="{00000000-0005-0000-0000-0000CB0C0000}"/>
    <cellStyle name="Millares 7 2 3 4 3" xfId="6453" xr:uid="{00000000-0005-0000-0000-0000CC0C0000}"/>
    <cellStyle name="Millares 7 2 3 5" xfId="959" xr:uid="{00000000-0005-0000-0000-0000CD0C0000}"/>
    <cellStyle name="Millares 7 2 3 6" xfId="3365" xr:uid="{00000000-0005-0000-0000-0000CE0C0000}"/>
    <cellStyle name="Millares 7 2 3 7" xfId="5775" xr:uid="{00000000-0005-0000-0000-0000CF0C0000}"/>
    <cellStyle name="Millares 7 2 4" xfId="1246" xr:uid="{00000000-0005-0000-0000-0000D00C0000}"/>
    <cellStyle name="Millares 7 2 4 2" xfId="2923" xr:uid="{00000000-0005-0000-0000-0000D10C0000}"/>
    <cellStyle name="Millares 7 2 4 2 2" xfId="5334" xr:uid="{00000000-0005-0000-0000-0000D20C0000}"/>
    <cellStyle name="Millares 7 2 4 2 3" xfId="7745" xr:uid="{00000000-0005-0000-0000-0000D30C0000}"/>
    <cellStyle name="Millares 7 2 4 3" xfId="1752" xr:uid="{00000000-0005-0000-0000-0000D40C0000}"/>
    <cellStyle name="Millares 7 2 4 3 2" xfId="4161" xr:uid="{00000000-0005-0000-0000-0000D50C0000}"/>
    <cellStyle name="Millares 7 2 4 3 3" xfId="6571" xr:uid="{00000000-0005-0000-0000-0000D60C0000}"/>
    <cellStyle name="Millares 7 2 4 4" xfId="3653" xr:uid="{00000000-0005-0000-0000-0000D70C0000}"/>
    <cellStyle name="Millares 7 2 4 5" xfId="6063" xr:uid="{00000000-0005-0000-0000-0000D80C0000}"/>
    <cellStyle name="Millares 7 2 5" xfId="1293" xr:uid="{00000000-0005-0000-0000-0000D90C0000}"/>
    <cellStyle name="Millares 7 2 5 2" xfId="2970" xr:uid="{00000000-0005-0000-0000-0000DA0C0000}"/>
    <cellStyle name="Millares 7 2 5 2 2" xfId="5381" xr:uid="{00000000-0005-0000-0000-0000DB0C0000}"/>
    <cellStyle name="Millares 7 2 5 2 3" xfId="7792" xr:uid="{00000000-0005-0000-0000-0000DC0C0000}"/>
    <cellStyle name="Millares 7 2 5 3" xfId="2053" xr:uid="{00000000-0005-0000-0000-0000DD0C0000}"/>
    <cellStyle name="Millares 7 2 5 3 2" xfId="4463" xr:uid="{00000000-0005-0000-0000-0000DE0C0000}"/>
    <cellStyle name="Millares 7 2 5 3 3" xfId="6873" xr:uid="{00000000-0005-0000-0000-0000DF0C0000}"/>
    <cellStyle name="Millares 7 2 5 4" xfId="3700" xr:uid="{00000000-0005-0000-0000-0000E00C0000}"/>
    <cellStyle name="Millares 7 2 5 5" xfId="6110" xr:uid="{00000000-0005-0000-0000-0000E10C0000}"/>
    <cellStyle name="Millares 7 2 6" xfId="2288" xr:uid="{00000000-0005-0000-0000-0000E20C0000}"/>
    <cellStyle name="Millares 7 2 6 2" xfId="4698" xr:uid="{00000000-0005-0000-0000-0000E30C0000}"/>
    <cellStyle name="Millares 7 2 6 3" xfId="7109" xr:uid="{00000000-0005-0000-0000-0000E40C0000}"/>
    <cellStyle name="Millares 7 2 7" xfId="2404" xr:uid="{00000000-0005-0000-0000-0000E50C0000}"/>
    <cellStyle name="Millares 7 2 7 2" xfId="4815" xr:uid="{00000000-0005-0000-0000-0000E60C0000}"/>
    <cellStyle name="Millares 7 2 7 3" xfId="7226" xr:uid="{00000000-0005-0000-0000-0000E70C0000}"/>
    <cellStyle name="Millares 7 2 8" xfId="1400" xr:uid="{00000000-0005-0000-0000-0000E80C0000}"/>
    <cellStyle name="Millares 7 2 8 2" xfId="3809" xr:uid="{00000000-0005-0000-0000-0000E90C0000}"/>
    <cellStyle name="Millares 7 2 8 3" xfId="6219" xr:uid="{00000000-0005-0000-0000-0000EA0C0000}"/>
    <cellStyle name="Millares 7 2 9" xfId="728" xr:uid="{00000000-0005-0000-0000-0000EB0C0000}"/>
    <cellStyle name="Millares 7 3" xfId="180" xr:uid="{00000000-0005-0000-0000-0000EC0C0000}"/>
    <cellStyle name="Millares 7 3 2" xfId="467" xr:uid="{00000000-0005-0000-0000-0000ED0C0000}"/>
    <cellStyle name="Millares 7 3 2 2" xfId="2738" xr:uid="{00000000-0005-0000-0000-0000EE0C0000}"/>
    <cellStyle name="Millares 7 3 2 2 2" xfId="5149" xr:uid="{00000000-0005-0000-0000-0000EF0C0000}"/>
    <cellStyle name="Millares 7 3 2 2 3" xfId="7560" xr:uid="{00000000-0005-0000-0000-0000F00C0000}"/>
    <cellStyle name="Millares 7 3 2 3" xfId="1805" xr:uid="{00000000-0005-0000-0000-0000F10C0000}"/>
    <cellStyle name="Millares 7 3 2 3 2" xfId="4214" xr:uid="{00000000-0005-0000-0000-0000F20C0000}"/>
    <cellStyle name="Millares 7 3 2 3 3" xfId="6624" xr:uid="{00000000-0005-0000-0000-0000F30C0000}"/>
    <cellStyle name="Millares 7 3 2 4" xfId="1062" xr:uid="{00000000-0005-0000-0000-0000F40C0000}"/>
    <cellStyle name="Millares 7 3 2 5" xfId="3468" xr:uid="{00000000-0005-0000-0000-0000F50C0000}"/>
    <cellStyle name="Millares 7 3 2 6" xfId="5878" xr:uid="{00000000-0005-0000-0000-0000F60C0000}"/>
    <cellStyle name="Millares 7 3 3" xfId="1311" xr:uid="{00000000-0005-0000-0000-0000F70C0000}"/>
    <cellStyle name="Millares 7 3 3 2" xfId="2989" xr:uid="{00000000-0005-0000-0000-0000F80C0000}"/>
    <cellStyle name="Millares 7 3 3 2 2" xfId="5400" xr:uid="{00000000-0005-0000-0000-0000F90C0000}"/>
    <cellStyle name="Millares 7 3 3 2 3" xfId="7811" xr:uid="{00000000-0005-0000-0000-0000FA0C0000}"/>
    <cellStyle name="Millares 7 3 3 3" xfId="2106" xr:uid="{00000000-0005-0000-0000-0000FB0C0000}"/>
    <cellStyle name="Millares 7 3 3 3 2" xfId="4516" xr:uid="{00000000-0005-0000-0000-0000FC0C0000}"/>
    <cellStyle name="Millares 7 3 3 3 3" xfId="6926" xr:uid="{00000000-0005-0000-0000-0000FD0C0000}"/>
    <cellStyle name="Millares 7 3 3 4" xfId="3719" xr:uid="{00000000-0005-0000-0000-0000FE0C0000}"/>
    <cellStyle name="Millares 7 3 3 5" xfId="6129" xr:uid="{00000000-0005-0000-0000-0000FF0C0000}"/>
    <cellStyle name="Millares 7 3 4" xfId="2457" xr:uid="{00000000-0005-0000-0000-0000000D0000}"/>
    <cellStyle name="Millares 7 3 4 2" xfId="4868" xr:uid="{00000000-0005-0000-0000-0000010D0000}"/>
    <cellStyle name="Millares 7 3 4 3" xfId="7279" xr:uid="{00000000-0005-0000-0000-0000020D0000}"/>
    <cellStyle name="Millares 7 3 5" xfId="1453" xr:uid="{00000000-0005-0000-0000-0000030D0000}"/>
    <cellStyle name="Millares 7 3 5 2" xfId="3862" xr:uid="{00000000-0005-0000-0000-0000040D0000}"/>
    <cellStyle name="Millares 7 3 5 3" xfId="6272" xr:uid="{00000000-0005-0000-0000-0000050D0000}"/>
    <cellStyle name="Millares 7 3 6" xfId="781" xr:uid="{00000000-0005-0000-0000-0000060D0000}"/>
    <cellStyle name="Millares 7 3 7" xfId="3187" xr:uid="{00000000-0005-0000-0000-0000070D0000}"/>
    <cellStyle name="Millares 7 3 8" xfId="5597" xr:uid="{00000000-0005-0000-0000-0000080D0000}"/>
    <cellStyle name="Millares 7 4" xfId="234" xr:uid="{00000000-0005-0000-0000-0000090D0000}"/>
    <cellStyle name="Millares 7 4 2" xfId="468" xr:uid="{00000000-0005-0000-0000-00000A0D0000}"/>
    <cellStyle name="Millares 7 4 2 2" xfId="2739" xr:uid="{00000000-0005-0000-0000-00000B0D0000}"/>
    <cellStyle name="Millares 7 4 2 2 2" xfId="5150" xr:uid="{00000000-0005-0000-0000-00000C0D0000}"/>
    <cellStyle name="Millares 7 4 2 2 3" xfId="7561" xr:uid="{00000000-0005-0000-0000-00000D0D0000}"/>
    <cellStyle name="Millares 7 4 2 3" xfId="1859" xr:uid="{00000000-0005-0000-0000-00000E0D0000}"/>
    <cellStyle name="Millares 7 4 2 3 2" xfId="4268" xr:uid="{00000000-0005-0000-0000-00000F0D0000}"/>
    <cellStyle name="Millares 7 4 2 3 3" xfId="6678" xr:uid="{00000000-0005-0000-0000-0000100D0000}"/>
    <cellStyle name="Millares 7 4 2 4" xfId="1063" xr:uid="{00000000-0005-0000-0000-0000110D0000}"/>
    <cellStyle name="Millares 7 4 2 5" xfId="3469" xr:uid="{00000000-0005-0000-0000-0000120D0000}"/>
    <cellStyle name="Millares 7 4 2 6" xfId="5879" xr:uid="{00000000-0005-0000-0000-0000130D0000}"/>
    <cellStyle name="Millares 7 4 3" xfId="2160" xr:uid="{00000000-0005-0000-0000-0000140D0000}"/>
    <cellStyle name="Millares 7 4 3 2" xfId="4570" xr:uid="{00000000-0005-0000-0000-0000150D0000}"/>
    <cellStyle name="Millares 7 4 3 3" xfId="6980" xr:uid="{00000000-0005-0000-0000-0000160D0000}"/>
    <cellStyle name="Millares 7 4 4" xfId="2511" xr:uid="{00000000-0005-0000-0000-0000170D0000}"/>
    <cellStyle name="Millares 7 4 4 2" xfId="4922" xr:uid="{00000000-0005-0000-0000-0000180D0000}"/>
    <cellStyle name="Millares 7 4 4 3" xfId="7333" xr:uid="{00000000-0005-0000-0000-0000190D0000}"/>
    <cellStyle name="Millares 7 4 5" xfId="1507" xr:uid="{00000000-0005-0000-0000-00001A0D0000}"/>
    <cellStyle name="Millares 7 4 5 2" xfId="3916" xr:uid="{00000000-0005-0000-0000-00001B0D0000}"/>
    <cellStyle name="Millares 7 4 5 3" xfId="6326" xr:uid="{00000000-0005-0000-0000-00001C0D0000}"/>
    <cellStyle name="Millares 7 4 6" xfId="835" xr:uid="{00000000-0005-0000-0000-00001D0D0000}"/>
    <cellStyle name="Millares 7 4 7" xfId="3241" xr:uid="{00000000-0005-0000-0000-00001E0D0000}"/>
    <cellStyle name="Millares 7 4 8" xfId="5651" xr:uid="{00000000-0005-0000-0000-00001F0D0000}"/>
    <cellStyle name="Millares 7 5" xfId="260" xr:uid="{00000000-0005-0000-0000-0000200D0000}"/>
    <cellStyle name="Millares 7 5 2" xfId="469" xr:uid="{00000000-0005-0000-0000-0000210D0000}"/>
    <cellStyle name="Millares 7 5 2 2" xfId="2740" xr:uid="{00000000-0005-0000-0000-0000220D0000}"/>
    <cellStyle name="Millares 7 5 2 2 2" xfId="5151" xr:uid="{00000000-0005-0000-0000-0000230D0000}"/>
    <cellStyle name="Millares 7 5 2 2 3" xfId="7562" xr:uid="{00000000-0005-0000-0000-0000240D0000}"/>
    <cellStyle name="Millares 7 5 2 3" xfId="1885" xr:uid="{00000000-0005-0000-0000-0000250D0000}"/>
    <cellStyle name="Millares 7 5 2 3 2" xfId="4294" xr:uid="{00000000-0005-0000-0000-0000260D0000}"/>
    <cellStyle name="Millares 7 5 2 3 3" xfId="6704" xr:uid="{00000000-0005-0000-0000-0000270D0000}"/>
    <cellStyle name="Millares 7 5 2 4" xfId="1064" xr:uid="{00000000-0005-0000-0000-0000280D0000}"/>
    <cellStyle name="Millares 7 5 2 5" xfId="3470" xr:uid="{00000000-0005-0000-0000-0000290D0000}"/>
    <cellStyle name="Millares 7 5 2 6" xfId="5880" xr:uid="{00000000-0005-0000-0000-00002A0D0000}"/>
    <cellStyle name="Millares 7 5 3" xfId="2186" xr:uid="{00000000-0005-0000-0000-00002B0D0000}"/>
    <cellStyle name="Millares 7 5 3 2" xfId="4596" xr:uid="{00000000-0005-0000-0000-00002C0D0000}"/>
    <cellStyle name="Millares 7 5 3 3" xfId="7006" xr:uid="{00000000-0005-0000-0000-00002D0D0000}"/>
    <cellStyle name="Millares 7 5 4" xfId="2537" xr:uid="{00000000-0005-0000-0000-00002E0D0000}"/>
    <cellStyle name="Millares 7 5 4 2" xfId="4948" xr:uid="{00000000-0005-0000-0000-00002F0D0000}"/>
    <cellStyle name="Millares 7 5 4 3" xfId="7359" xr:uid="{00000000-0005-0000-0000-0000300D0000}"/>
    <cellStyle name="Millares 7 5 5" xfId="1533" xr:uid="{00000000-0005-0000-0000-0000310D0000}"/>
    <cellStyle name="Millares 7 5 5 2" xfId="3942" xr:uid="{00000000-0005-0000-0000-0000320D0000}"/>
    <cellStyle name="Millares 7 5 5 3" xfId="6352" xr:uid="{00000000-0005-0000-0000-0000330D0000}"/>
    <cellStyle name="Millares 7 5 6" xfId="861" xr:uid="{00000000-0005-0000-0000-0000340D0000}"/>
    <cellStyle name="Millares 7 5 7" xfId="3267" xr:uid="{00000000-0005-0000-0000-0000350D0000}"/>
    <cellStyle name="Millares 7 5 8" xfId="5677" xr:uid="{00000000-0005-0000-0000-0000360D0000}"/>
    <cellStyle name="Millares 7 6" xfId="88" xr:uid="{00000000-0005-0000-0000-0000370D0000}"/>
    <cellStyle name="Millares 7 6 2" xfId="470" xr:uid="{00000000-0005-0000-0000-0000380D0000}"/>
    <cellStyle name="Millares 7 6 2 2" xfId="2741" xr:uid="{00000000-0005-0000-0000-0000390D0000}"/>
    <cellStyle name="Millares 7 6 2 2 2" xfId="5152" xr:uid="{00000000-0005-0000-0000-00003A0D0000}"/>
    <cellStyle name="Millares 7 6 2 2 3" xfId="7563" xr:uid="{00000000-0005-0000-0000-00003B0D0000}"/>
    <cellStyle name="Millares 7 6 2 3" xfId="1708" xr:uid="{00000000-0005-0000-0000-00003C0D0000}"/>
    <cellStyle name="Millares 7 6 2 3 2" xfId="4117" xr:uid="{00000000-0005-0000-0000-00003D0D0000}"/>
    <cellStyle name="Millares 7 6 2 3 3" xfId="6527" xr:uid="{00000000-0005-0000-0000-00003E0D0000}"/>
    <cellStyle name="Millares 7 6 2 4" xfId="1065" xr:uid="{00000000-0005-0000-0000-00003F0D0000}"/>
    <cellStyle name="Millares 7 6 2 5" xfId="3471" xr:uid="{00000000-0005-0000-0000-0000400D0000}"/>
    <cellStyle name="Millares 7 6 2 6" xfId="5881" xr:uid="{00000000-0005-0000-0000-0000410D0000}"/>
    <cellStyle name="Millares 7 6 3" xfId="2217" xr:uid="{00000000-0005-0000-0000-0000420D0000}"/>
    <cellStyle name="Millares 7 6 3 2" xfId="4627" xr:uid="{00000000-0005-0000-0000-0000430D0000}"/>
    <cellStyle name="Millares 7 6 3 3" xfId="7037" xr:uid="{00000000-0005-0000-0000-0000440D0000}"/>
    <cellStyle name="Millares 7 6 4" xfId="2360" xr:uid="{00000000-0005-0000-0000-0000450D0000}"/>
    <cellStyle name="Millares 7 6 4 2" xfId="4771" xr:uid="{00000000-0005-0000-0000-0000460D0000}"/>
    <cellStyle name="Millares 7 6 4 3" xfId="7182" xr:uid="{00000000-0005-0000-0000-0000470D0000}"/>
    <cellStyle name="Millares 7 6 5" xfId="1564" xr:uid="{00000000-0005-0000-0000-0000480D0000}"/>
    <cellStyle name="Millares 7 6 5 2" xfId="3973" xr:uid="{00000000-0005-0000-0000-0000490D0000}"/>
    <cellStyle name="Millares 7 6 5 3" xfId="6383" xr:uid="{00000000-0005-0000-0000-00004A0D0000}"/>
    <cellStyle name="Millares 7 6 6" xfId="684" xr:uid="{00000000-0005-0000-0000-00004B0D0000}"/>
    <cellStyle name="Millares 7 6 7" xfId="3090" xr:uid="{00000000-0005-0000-0000-00004C0D0000}"/>
    <cellStyle name="Millares 7 6 8" xfId="5500" xr:uid="{00000000-0005-0000-0000-00004D0D0000}"/>
    <cellStyle name="Millares 7 7" xfId="285" xr:uid="{00000000-0005-0000-0000-00004E0D0000}"/>
    <cellStyle name="Millares 7 7 2" xfId="471" xr:uid="{00000000-0005-0000-0000-00004F0D0000}"/>
    <cellStyle name="Millares 7 7 2 2" xfId="2742" xr:uid="{00000000-0005-0000-0000-0000500D0000}"/>
    <cellStyle name="Millares 7 7 2 2 2" xfId="5153" xr:uid="{00000000-0005-0000-0000-0000510D0000}"/>
    <cellStyle name="Millares 7 7 2 2 3" xfId="7564" xr:uid="{00000000-0005-0000-0000-0000520D0000}"/>
    <cellStyle name="Millares 7 7 2 3" xfId="1908" xr:uid="{00000000-0005-0000-0000-0000530D0000}"/>
    <cellStyle name="Millares 7 7 2 3 2" xfId="4317" xr:uid="{00000000-0005-0000-0000-0000540D0000}"/>
    <cellStyle name="Millares 7 7 2 3 3" xfId="6727" xr:uid="{00000000-0005-0000-0000-0000550D0000}"/>
    <cellStyle name="Millares 7 7 2 4" xfId="1066" xr:uid="{00000000-0005-0000-0000-0000560D0000}"/>
    <cellStyle name="Millares 7 7 2 5" xfId="3472" xr:uid="{00000000-0005-0000-0000-0000570D0000}"/>
    <cellStyle name="Millares 7 7 2 6" xfId="5882" xr:uid="{00000000-0005-0000-0000-0000580D0000}"/>
    <cellStyle name="Millares 7 7 3" xfId="2560" xr:uid="{00000000-0005-0000-0000-0000590D0000}"/>
    <cellStyle name="Millares 7 7 3 2" xfId="4971" xr:uid="{00000000-0005-0000-0000-00005A0D0000}"/>
    <cellStyle name="Millares 7 7 3 3" xfId="7382" xr:uid="{00000000-0005-0000-0000-00005B0D0000}"/>
    <cellStyle name="Millares 7 7 4" xfId="1607" xr:uid="{00000000-0005-0000-0000-00005C0D0000}"/>
    <cellStyle name="Millares 7 7 4 2" xfId="4016" xr:uid="{00000000-0005-0000-0000-00005D0D0000}"/>
    <cellStyle name="Millares 7 7 4 3" xfId="6426" xr:uid="{00000000-0005-0000-0000-00005E0D0000}"/>
    <cellStyle name="Millares 7 7 5" xfId="884" xr:uid="{00000000-0005-0000-0000-00005F0D0000}"/>
    <cellStyle name="Millares 7 7 6" xfId="3290" xr:uid="{00000000-0005-0000-0000-0000600D0000}"/>
    <cellStyle name="Millares 7 7 7" xfId="5700" xr:uid="{00000000-0005-0000-0000-0000610D0000}"/>
    <cellStyle name="Millares 7 8" xfId="338" xr:uid="{00000000-0005-0000-0000-0000620D0000}"/>
    <cellStyle name="Millares 7 8 2" xfId="2608" xr:uid="{00000000-0005-0000-0000-0000630D0000}"/>
    <cellStyle name="Millares 7 8 2 2" xfId="5019" xr:uid="{00000000-0005-0000-0000-0000640D0000}"/>
    <cellStyle name="Millares 7 8 2 3" xfId="7430" xr:uid="{00000000-0005-0000-0000-0000650D0000}"/>
    <cellStyle name="Millares 7 8 3" xfId="1956" xr:uid="{00000000-0005-0000-0000-0000660D0000}"/>
    <cellStyle name="Millares 7 8 3 2" xfId="4365" xr:uid="{00000000-0005-0000-0000-0000670D0000}"/>
    <cellStyle name="Millares 7 8 3 3" xfId="6775" xr:uid="{00000000-0005-0000-0000-0000680D0000}"/>
    <cellStyle name="Millares 7 8 4" xfId="932" xr:uid="{00000000-0005-0000-0000-0000690D0000}"/>
    <cellStyle name="Millares 7 8 5" xfId="3338" xr:uid="{00000000-0005-0000-0000-00006A0D0000}"/>
    <cellStyle name="Millares 7 8 6" xfId="5748" xr:uid="{00000000-0005-0000-0000-00006B0D0000}"/>
    <cellStyle name="Millares 7 9" xfId="1219" xr:uid="{00000000-0005-0000-0000-00006C0D0000}"/>
    <cellStyle name="Millares 7 9 2" xfId="2896" xr:uid="{00000000-0005-0000-0000-00006D0D0000}"/>
    <cellStyle name="Millares 7 9 2 2" xfId="5307" xr:uid="{00000000-0005-0000-0000-00006E0D0000}"/>
    <cellStyle name="Millares 7 9 2 3" xfId="7718" xr:uid="{00000000-0005-0000-0000-00006F0D0000}"/>
    <cellStyle name="Millares 7 9 3" xfId="1684" xr:uid="{00000000-0005-0000-0000-0000700D0000}"/>
    <cellStyle name="Millares 7 9 3 2" xfId="4093" xr:uid="{00000000-0005-0000-0000-0000710D0000}"/>
    <cellStyle name="Millares 7 9 3 3" xfId="6503" xr:uid="{00000000-0005-0000-0000-0000720D0000}"/>
    <cellStyle name="Millares 7 9 4" xfId="3626" xr:uid="{00000000-0005-0000-0000-0000730D0000}"/>
    <cellStyle name="Millares 7 9 5" xfId="6036" xr:uid="{00000000-0005-0000-0000-0000740D0000}"/>
    <cellStyle name="Millares 8" xfId="54" xr:uid="{00000000-0005-0000-0000-0000750D0000}"/>
    <cellStyle name="Millares 8 10" xfId="1269" xr:uid="{00000000-0005-0000-0000-0000760D0000}"/>
    <cellStyle name="Millares 8 10 2" xfId="2946" xr:uid="{00000000-0005-0000-0000-0000770D0000}"/>
    <cellStyle name="Millares 8 10 2 2" xfId="5357" xr:uid="{00000000-0005-0000-0000-0000780D0000}"/>
    <cellStyle name="Millares 8 10 2 3" xfId="7768" xr:uid="{00000000-0005-0000-0000-0000790D0000}"/>
    <cellStyle name="Millares 8 10 3" xfId="2012" xr:uid="{00000000-0005-0000-0000-00007A0D0000}"/>
    <cellStyle name="Millares 8 10 3 2" xfId="4422" xr:uid="{00000000-0005-0000-0000-00007B0D0000}"/>
    <cellStyle name="Millares 8 10 3 3" xfId="6832" xr:uid="{00000000-0005-0000-0000-00007C0D0000}"/>
    <cellStyle name="Millares 8 10 4" xfId="3676" xr:uid="{00000000-0005-0000-0000-00007D0D0000}"/>
    <cellStyle name="Millares 8 10 5" xfId="6086" xr:uid="{00000000-0005-0000-0000-00007E0D0000}"/>
    <cellStyle name="Millares 8 11" xfId="2264" xr:uid="{00000000-0005-0000-0000-00007F0D0000}"/>
    <cellStyle name="Millares 8 11 2" xfId="4675" xr:uid="{00000000-0005-0000-0000-0000800D0000}"/>
    <cellStyle name="Millares 8 11 3" xfId="7085" xr:uid="{00000000-0005-0000-0000-0000810D0000}"/>
    <cellStyle name="Millares 8 12" xfId="2339" xr:uid="{00000000-0005-0000-0000-0000820D0000}"/>
    <cellStyle name="Millares 8 12 2" xfId="4750" xr:uid="{00000000-0005-0000-0000-0000830D0000}"/>
    <cellStyle name="Millares 8 12 3" xfId="7161" xr:uid="{00000000-0005-0000-0000-0000840D0000}"/>
    <cellStyle name="Millares 8 13" xfId="1359" xr:uid="{00000000-0005-0000-0000-0000850D0000}"/>
    <cellStyle name="Millares 8 13 2" xfId="3768" xr:uid="{00000000-0005-0000-0000-0000860D0000}"/>
    <cellStyle name="Millares 8 13 3" xfId="6178" xr:uid="{00000000-0005-0000-0000-0000870D0000}"/>
    <cellStyle name="Millares 8 14" xfId="663" xr:uid="{00000000-0005-0000-0000-0000880D0000}"/>
    <cellStyle name="Millares 8 15" xfId="3069" xr:uid="{00000000-0005-0000-0000-0000890D0000}"/>
    <cellStyle name="Millares 8 16" xfId="5479" xr:uid="{00000000-0005-0000-0000-00008A0D0000}"/>
    <cellStyle name="Millares 8 2" xfId="132" xr:uid="{00000000-0005-0000-0000-00008B0D0000}"/>
    <cellStyle name="Millares 8 2 10" xfId="3136" xr:uid="{00000000-0005-0000-0000-00008C0D0000}"/>
    <cellStyle name="Millares 8 2 11" xfId="5546" xr:uid="{00000000-0005-0000-0000-00008D0D0000}"/>
    <cellStyle name="Millares 8 2 2" xfId="315" xr:uid="{00000000-0005-0000-0000-00008E0D0000}"/>
    <cellStyle name="Millares 8 2 2 2" xfId="472" xr:uid="{00000000-0005-0000-0000-00008F0D0000}"/>
    <cellStyle name="Millares 8 2 2 2 2" xfId="2743" xr:uid="{00000000-0005-0000-0000-0000900D0000}"/>
    <cellStyle name="Millares 8 2 2 2 2 2" xfId="5154" xr:uid="{00000000-0005-0000-0000-0000910D0000}"/>
    <cellStyle name="Millares 8 2 2 2 2 3" xfId="7565" xr:uid="{00000000-0005-0000-0000-0000920D0000}"/>
    <cellStyle name="Millares 8 2 2 2 3" xfId="1938" xr:uid="{00000000-0005-0000-0000-0000930D0000}"/>
    <cellStyle name="Millares 8 2 2 2 3 2" xfId="4347" xr:uid="{00000000-0005-0000-0000-0000940D0000}"/>
    <cellStyle name="Millares 8 2 2 2 3 3" xfId="6757" xr:uid="{00000000-0005-0000-0000-0000950D0000}"/>
    <cellStyle name="Millares 8 2 2 2 4" xfId="1067" xr:uid="{00000000-0005-0000-0000-0000960D0000}"/>
    <cellStyle name="Millares 8 2 2 2 5" xfId="3473" xr:uid="{00000000-0005-0000-0000-0000970D0000}"/>
    <cellStyle name="Millares 8 2 2 2 6" xfId="5883" xr:uid="{00000000-0005-0000-0000-0000980D0000}"/>
    <cellStyle name="Millares 8 2 2 3" xfId="1341" xr:uid="{00000000-0005-0000-0000-0000990D0000}"/>
    <cellStyle name="Millares 8 2 2 3 2" xfId="3019" xr:uid="{00000000-0005-0000-0000-00009A0D0000}"/>
    <cellStyle name="Millares 8 2 2 3 2 2" xfId="5430" xr:uid="{00000000-0005-0000-0000-00009B0D0000}"/>
    <cellStyle name="Millares 8 2 2 3 2 3" xfId="7841" xr:uid="{00000000-0005-0000-0000-00009C0D0000}"/>
    <cellStyle name="Millares 8 2 2 3 3" xfId="2242" xr:uid="{00000000-0005-0000-0000-00009D0D0000}"/>
    <cellStyle name="Millares 8 2 2 3 3 2" xfId="4652" xr:uid="{00000000-0005-0000-0000-00009E0D0000}"/>
    <cellStyle name="Millares 8 2 2 3 3 3" xfId="7062" xr:uid="{00000000-0005-0000-0000-00009F0D0000}"/>
    <cellStyle name="Millares 8 2 2 3 4" xfId="3749" xr:uid="{00000000-0005-0000-0000-0000A00D0000}"/>
    <cellStyle name="Millares 8 2 2 3 5" xfId="6159" xr:uid="{00000000-0005-0000-0000-0000A10D0000}"/>
    <cellStyle name="Millares 8 2 2 4" xfId="2590" xr:uid="{00000000-0005-0000-0000-0000A20D0000}"/>
    <cellStyle name="Millares 8 2 2 4 2" xfId="5001" xr:uid="{00000000-0005-0000-0000-0000A30D0000}"/>
    <cellStyle name="Millares 8 2 2 4 3" xfId="7412" xr:uid="{00000000-0005-0000-0000-0000A40D0000}"/>
    <cellStyle name="Millares 8 2 2 5" xfId="1589" xr:uid="{00000000-0005-0000-0000-0000A50D0000}"/>
    <cellStyle name="Millares 8 2 2 5 2" xfId="3998" xr:uid="{00000000-0005-0000-0000-0000A60D0000}"/>
    <cellStyle name="Millares 8 2 2 5 3" xfId="6408" xr:uid="{00000000-0005-0000-0000-0000A70D0000}"/>
    <cellStyle name="Millares 8 2 2 6" xfId="914" xr:uid="{00000000-0005-0000-0000-0000A80D0000}"/>
    <cellStyle name="Millares 8 2 2 7" xfId="3320" xr:uid="{00000000-0005-0000-0000-0000A90D0000}"/>
    <cellStyle name="Millares 8 2 2 8" xfId="5730" xr:uid="{00000000-0005-0000-0000-0000AA0D0000}"/>
    <cellStyle name="Millares 8 2 3" xfId="368" xr:uid="{00000000-0005-0000-0000-0000AB0D0000}"/>
    <cellStyle name="Millares 8 2 3 2" xfId="1986" xr:uid="{00000000-0005-0000-0000-0000AC0D0000}"/>
    <cellStyle name="Millares 8 2 3 2 2" xfId="4395" xr:uid="{00000000-0005-0000-0000-0000AD0D0000}"/>
    <cellStyle name="Millares 8 2 3 2 3" xfId="6805" xr:uid="{00000000-0005-0000-0000-0000AE0D0000}"/>
    <cellStyle name="Millares 8 2 3 3" xfId="2638" xr:uid="{00000000-0005-0000-0000-0000AF0D0000}"/>
    <cellStyle name="Millares 8 2 3 3 2" xfId="5049" xr:uid="{00000000-0005-0000-0000-0000B00D0000}"/>
    <cellStyle name="Millares 8 2 3 3 3" xfId="7460" xr:uid="{00000000-0005-0000-0000-0000B10D0000}"/>
    <cellStyle name="Millares 8 2 3 4" xfId="1637" xr:uid="{00000000-0005-0000-0000-0000B20D0000}"/>
    <cellStyle name="Millares 8 2 3 4 2" xfId="4046" xr:uid="{00000000-0005-0000-0000-0000B30D0000}"/>
    <cellStyle name="Millares 8 2 3 4 3" xfId="6456" xr:uid="{00000000-0005-0000-0000-0000B40D0000}"/>
    <cellStyle name="Millares 8 2 3 5" xfId="962" xr:uid="{00000000-0005-0000-0000-0000B50D0000}"/>
    <cellStyle name="Millares 8 2 3 6" xfId="3368" xr:uid="{00000000-0005-0000-0000-0000B60D0000}"/>
    <cellStyle name="Millares 8 2 3 7" xfId="5778" xr:uid="{00000000-0005-0000-0000-0000B70D0000}"/>
    <cellStyle name="Millares 8 2 4" xfId="1249" xr:uid="{00000000-0005-0000-0000-0000B80D0000}"/>
    <cellStyle name="Millares 8 2 4 2" xfId="2926" xr:uid="{00000000-0005-0000-0000-0000B90D0000}"/>
    <cellStyle name="Millares 8 2 4 2 2" xfId="5337" xr:uid="{00000000-0005-0000-0000-0000BA0D0000}"/>
    <cellStyle name="Millares 8 2 4 2 3" xfId="7748" xr:uid="{00000000-0005-0000-0000-0000BB0D0000}"/>
    <cellStyle name="Millares 8 2 4 3" xfId="1754" xr:uid="{00000000-0005-0000-0000-0000BC0D0000}"/>
    <cellStyle name="Millares 8 2 4 3 2" xfId="4163" xr:uid="{00000000-0005-0000-0000-0000BD0D0000}"/>
    <cellStyle name="Millares 8 2 4 3 3" xfId="6573" xr:uid="{00000000-0005-0000-0000-0000BE0D0000}"/>
    <cellStyle name="Millares 8 2 4 4" xfId="3656" xr:uid="{00000000-0005-0000-0000-0000BF0D0000}"/>
    <cellStyle name="Millares 8 2 4 5" xfId="6066" xr:uid="{00000000-0005-0000-0000-0000C00D0000}"/>
    <cellStyle name="Millares 8 2 5" xfId="1296" xr:uid="{00000000-0005-0000-0000-0000C10D0000}"/>
    <cellStyle name="Millares 8 2 5 2" xfId="2973" xr:uid="{00000000-0005-0000-0000-0000C20D0000}"/>
    <cellStyle name="Millares 8 2 5 2 2" xfId="5384" xr:uid="{00000000-0005-0000-0000-0000C30D0000}"/>
    <cellStyle name="Millares 8 2 5 2 3" xfId="7795" xr:uid="{00000000-0005-0000-0000-0000C40D0000}"/>
    <cellStyle name="Millares 8 2 5 3" xfId="2055" xr:uid="{00000000-0005-0000-0000-0000C50D0000}"/>
    <cellStyle name="Millares 8 2 5 3 2" xfId="4465" xr:uid="{00000000-0005-0000-0000-0000C60D0000}"/>
    <cellStyle name="Millares 8 2 5 3 3" xfId="6875" xr:uid="{00000000-0005-0000-0000-0000C70D0000}"/>
    <cellStyle name="Millares 8 2 5 4" xfId="3703" xr:uid="{00000000-0005-0000-0000-0000C80D0000}"/>
    <cellStyle name="Millares 8 2 5 5" xfId="6113" xr:uid="{00000000-0005-0000-0000-0000C90D0000}"/>
    <cellStyle name="Millares 8 2 6" xfId="2291" xr:uid="{00000000-0005-0000-0000-0000CA0D0000}"/>
    <cellStyle name="Millares 8 2 6 2" xfId="4701" xr:uid="{00000000-0005-0000-0000-0000CB0D0000}"/>
    <cellStyle name="Millares 8 2 6 3" xfId="7112" xr:uid="{00000000-0005-0000-0000-0000CC0D0000}"/>
    <cellStyle name="Millares 8 2 7" xfId="2406" xr:uid="{00000000-0005-0000-0000-0000CD0D0000}"/>
    <cellStyle name="Millares 8 2 7 2" xfId="4817" xr:uid="{00000000-0005-0000-0000-0000CE0D0000}"/>
    <cellStyle name="Millares 8 2 7 3" xfId="7228" xr:uid="{00000000-0005-0000-0000-0000CF0D0000}"/>
    <cellStyle name="Millares 8 2 8" xfId="1402" xr:uid="{00000000-0005-0000-0000-0000D00D0000}"/>
    <cellStyle name="Millares 8 2 8 2" xfId="3811" xr:uid="{00000000-0005-0000-0000-0000D10D0000}"/>
    <cellStyle name="Millares 8 2 8 3" xfId="6221" xr:uid="{00000000-0005-0000-0000-0000D20D0000}"/>
    <cellStyle name="Millares 8 2 9" xfId="730" xr:uid="{00000000-0005-0000-0000-0000D30D0000}"/>
    <cellStyle name="Millares 8 3" xfId="183" xr:uid="{00000000-0005-0000-0000-0000D40D0000}"/>
    <cellStyle name="Millares 8 3 2" xfId="473" xr:uid="{00000000-0005-0000-0000-0000D50D0000}"/>
    <cellStyle name="Millares 8 3 2 2" xfId="2744" xr:uid="{00000000-0005-0000-0000-0000D60D0000}"/>
    <cellStyle name="Millares 8 3 2 2 2" xfId="5155" xr:uid="{00000000-0005-0000-0000-0000D70D0000}"/>
    <cellStyle name="Millares 8 3 2 2 3" xfId="7566" xr:uid="{00000000-0005-0000-0000-0000D80D0000}"/>
    <cellStyle name="Millares 8 3 2 3" xfId="1808" xr:uid="{00000000-0005-0000-0000-0000D90D0000}"/>
    <cellStyle name="Millares 8 3 2 3 2" xfId="4217" xr:uid="{00000000-0005-0000-0000-0000DA0D0000}"/>
    <cellStyle name="Millares 8 3 2 3 3" xfId="6627" xr:uid="{00000000-0005-0000-0000-0000DB0D0000}"/>
    <cellStyle name="Millares 8 3 2 4" xfId="1068" xr:uid="{00000000-0005-0000-0000-0000DC0D0000}"/>
    <cellStyle name="Millares 8 3 2 5" xfId="3474" xr:uid="{00000000-0005-0000-0000-0000DD0D0000}"/>
    <cellStyle name="Millares 8 3 2 6" xfId="5884" xr:uid="{00000000-0005-0000-0000-0000DE0D0000}"/>
    <cellStyle name="Millares 8 3 3" xfId="1314" xr:uid="{00000000-0005-0000-0000-0000DF0D0000}"/>
    <cellStyle name="Millares 8 3 3 2" xfId="2992" xr:uid="{00000000-0005-0000-0000-0000E00D0000}"/>
    <cellStyle name="Millares 8 3 3 2 2" xfId="5403" xr:uid="{00000000-0005-0000-0000-0000E10D0000}"/>
    <cellStyle name="Millares 8 3 3 2 3" xfId="7814" xr:uid="{00000000-0005-0000-0000-0000E20D0000}"/>
    <cellStyle name="Millares 8 3 3 3" xfId="2109" xr:uid="{00000000-0005-0000-0000-0000E30D0000}"/>
    <cellStyle name="Millares 8 3 3 3 2" xfId="4519" xr:uid="{00000000-0005-0000-0000-0000E40D0000}"/>
    <cellStyle name="Millares 8 3 3 3 3" xfId="6929" xr:uid="{00000000-0005-0000-0000-0000E50D0000}"/>
    <cellStyle name="Millares 8 3 3 4" xfId="3722" xr:uid="{00000000-0005-0000-0000-0000E60D0000}"/>
    <cellStyle name="Millares 8 3 3 5" xfId="6132" xr:uid="{00000000-0005-0000-0000-0000E70D0000}"/>
    <cellStyle name="Millares 8 3 4" xfId="2460" xr:uid="{00000000-0005-0000-0000-0000E80D0000}"/>
    <cellStyle name="Millares 8 3 4 2" xfId="4871" xr:uid="{00000000-0005-0000-0000-0000E90D0000}"/>
    <cellStyle name="Millares 8 3 4 3" xfId="7282" xr:uid="{00000000-0005-0000-0000-0000EA0D0000}"/>
    <cellStyle name="Millares 8 3 5" xfId="1456" xr:uid="{00000000-0005-0000-0000-0000EB0D0000}"/>
    <cellStyle name="Millares 8 3 5 2" xfId="3865" xr:uid="{00000000-0005-0000-0000-0000EC0D0000}"/>
    <cellStyle name="Millares 8 3 5 3" xfId="6275" xr:uid="{00000000-0005-0000-0000-0000ED0D0000}"/>
    <cellStyle name="Millares 8 3 6" xfId="784" xr:uid="{00000000-0005-0000-0000-0000EE0D0000}"/>
    <cellStyle name="Millares 8 3 7" xfId="3190" xr:uid="{00000000-0005-0000-0000-0000EF0D0000}"/>
    <cellStyle name="Millares 8 3 8" xfId="5600" xr:uid="{00000000-0005-0000-0000-0000F00D0000}"/>
    <cellStyle name="Millares 8 4" xfId="237" xr:uid="{00000000-0005-0000-0000-0000F10D0000}"/>
    <cellStyle name="Millares 8 4 2" xfId="474" xr:uid="{00000000-0005-0000-0000-0000F20D0000}"/>
    <cellStyle name="Millares 8 4 2 2" xfId="2745" xr:uid="{00000000-0005-0000-0000-0000F30D0000}"/>
    <cellStyle name="Millares 8 4 2 2 2" xfId="5156" xr:uid="{00000000-0005-0000-0000-0000F40D0000}"/>
    <cellStyle name="Millares 8 4 2 2 3" xfId="7567" xr:uid="{00000000-0005-0000-0000-0000F50D0000}"/>
    <cellStyle name="Millares 8 4 2 3" xfId="1862" xr:uid="{00000000-0005-0000-0000-0000F60D0000}"/>
    <cellStyle name="Millares 8 4 2 3 2" xfId="4271" xr:uid="{00000000-0005-0000-0000-0000F70D0000}"/>
    <cellStyle name="Millares 8 4 2 3 3" xfId="6681" xr:uid="{00000000-0005-0000-0000-0000F80D0000}"/>
    <cellStyle name="Millares 8 4 2 4" xfId="1069" xr:uid="{00000000-0005-0000-0000-0000F90D0000}"/>
    <cellStyle name="Millares 8 4 2 5" xfId="3475" xr:uid="{00000000-0005-0000-0000-0000FA0D0000}"/>
    <cellStyle name="Millares 8 4 2 6" xfId="5885" xr:uid="{00000000-0005-0000-0000-0000FB0D0000}"/>
    <cellStyle name="Millares 8 4 3" xfId="2163" xr:uid="{00000000-0005-0000-0000-0000FC0D0000}"/>
    <cellStyle name="Millares 8 4 3 2" xfId="4573" xr:uid="{00000000-0005-0000-0000-0000FD0D0000}"/>
    <cellStyle name="Millares 8 4 3 3" xfId="6983" xr:uid="{00000000-0005-0000-0000-0000FE0D0000}"/>
    <cellStyle name="Millares 8 4 4" xfId="2514" xr:uid="{00000000-0005-0000-0000-0000FF0D0000}"/>
    <cellStyle name="Millares 8 4 4 2" xfId="4925" xr:uid="{00000000-0005-0000-0000-0000000E0000}"/>
    <cellStyle name="Millares 8 4 4 3" xfId="7336" xr:uid="{00000000-0005-0000-0000-0000010E0000}"/>
    <cellStyle name="Millares 8 4 5" xfId="1510" xr:uid="{00000000-0005-0000-0000-0000020E0000}"/>
    <cellStyle name="Millares 8 4 5 2" xfId="3919" xr:uid="{00000000-0005-0000-0000-0000030E0000}"/>
    <cellStyle name="Millares 8 4 5 3" xfId="6329" xr:uid="{00000000-0005-0000-0000-0000040E0000}"/>
    <cellStyle name="Millares 8 4 6" xfId="838" xr:uid="{00000000-0005-0000-0000-0000050E0000}"/>
    <cellStyle name="Millares 8 4 7" xfId="3244" xr:uid="{00000000-0005-0000-0000-0000060E0000}"/>
    <cellStyle name="Millares 8 4 8" xfId="5654" xr:uid="{00000000-0005-0000-0000-0000070E0000}"/>
    <cellStyle name="Millares 8 5" xfId="263" xr:uid="{00000000-0005-0000-0000-0000080E0000}"/>
    <cellStyle name="Millares 8 5 2" xfId="475" xr:uid="{00000000-0005-0000-0000-0000090E0000}"/>
    <cellStyle name="Millares 8 5 2 2" xfId="2746" xr:uid="{00000000-0005-0000-0000-00000A0E0000}"/>
    <cellStyle name="Millares 8 5 2 2 2" xfId="5157" xr:uid="{00000000-0005-0000-0000-00000B0E0000}"/>
    <cellStyle name="Millares 8 5 2 2 3" xfId="7568" xr:uid="{00000000-0005-0000-0000-00000C0E0000}"/>
    <cellStyle name="Millares 8 5 2 3" xfId="1888" xr:uid="{00000000-0005-0000-0000-00000D0E0000}"/>
    <cellStyle name="Millares 8 5 2 3 2" xfId="4297" xr:uid="{00000000-0005-0000-0000-00000E0E0000}"/>
    <cellStyle name="Millares 8 5 2 3 3" xfId="6707" xr:uid="{00000000-0005-0000-0000-00000F0E0000}"/>
    <cellStyle name="Millares 8 5 2 4" xfId="1070" xr:uid="{00000000-0005-0000-0000-0000100E0000}"/>
    <cellStyle name="Millares 8 5 2 5" xfId="3476" xr:uid="{00000000-0005-0000-0000-0000110E0000}"/>
    <cellStyle name="Millares 8 5 2 6" xfId="5886" xr:uid="{00000000-0005-0000-0000-0000120E0000}"/>
    <cellStyle name="Millares 8 5 3" xfId="2189" xr:uid="{00000000-0005-0000-0000-0000130E0000}"/>
    <cellStyle name="Millares 8 5 3 2" xfId="4599" xr:uid="{00000000-0005-0000-0000-0000140E0000}"/>
    <cellStyle name="Millares 8 5 3 3" xfId="7009" xr:uid="{00000000-0005-0000-0000-0000150E0000}"/>
    <cellStyle name="Millares 8 5 4" xfId="2540" xr:uid="{00000000-0005-0000-0000-0000160E0000}"/>
    <cellStyle name="Millares 8 5 4 2" xfId="4951" xr:uid="{00000000-0005-0000-0000-0000170E0000}"/>
    <cellStyle name="Millares 8 5 4 3" xfId="7362" xr:uid="{00000000-0005-0000-0000-0000180E0000}"/>
    <cellStyle name="Millares 8 5 5" xfId="1536" xr:uid="{00000000-0005-0000-0000-0000190E0000}"/>
    <cellStyle name="Millares 8 5 5 2" xfId="3945" xr:uid="{00000000-0005-0000-0000-00001A0E0000}"/>
    <cellStyle name="Millares 8 5 5 3" xfId="6355" xr:uid="{00000000-0005-0000-0000-00001B0E0000}"/>
    <cellStyle name="Millares 8 5 6" xfId="864" xr:uid="{00000000-0005-0000-0000-00001C0E0000}"/>
    <cellStyle name="Millares 8 5 7" xfId="3270" xr:uid="{00000000-0005-0000-0000-00001D0E0000}"/>
    <cellStyle name="Millares 8 5 8" xfId="5680" xr:uid="{00000000-0005-0000-0000-00001E0E0000}"/>
    <cellStyle name="Millares 8 6" xfId="91" xr:uid="{00000000-0005-0000-0000-00001F0E0000}"/>
    <cellStyle name="Millares 8 6 2" xfId="476" xr:uid="{00000000-0005-0000-0000-0000200E0000}"/>
    <cellStyle name="Millares 8 6 2 2" xfId="2747" xr:uid="{00000000-0005-0000-0000-0000210E0000}"/>
    <cellStyle name="Millares 8 6 2 2 2" xfId="5158" xr:uid="{00000000-0005-0000-0000-0000220E0000}"/>
    <cellStyle name="Millares 8 6 2 2 3" xfId="7569" xr:uid="{00000000-0005-0000-0000-0000230E0000}"/>
    <cellStyle name="Millares 8 6 2 3" xfId="1711" xr:uid="{00000000-0005-0000-0000-0000240E0000}"/>
    <cellStyle name="Millares 8 6 2 3 2" xfId="4120" xr:uid="{00000000-0005-0000-0000-0000250E0000}"/>
    <cellStyle name="Millares 8 6 2 3 3" xfId="6530" xr:uid="{00000000-0005-0000-0000-0000260E0000}"/>
    <cellStyle name="Millares 8 6 2 4" xfId="1071" xr:uid="{00000000-0005-0000-0000-0000270E0000}"/>
    <cellStyle name="Millares 8 6 2 5" xfId="3477" xr:uid="{00000000-0005-0000-0000-0000280E0000}"/>
    <cellStyle name="Millares 8 6 2 6" xfId="5887" xr:uid="{00000000-0005-0000-0000-0000290E0000}"/>
    <cellStyle name="Millares 8 6 3" xfId="2220" xr:uid="{00000000-0005-0000-0000-00002A0E0000}"/>
    <cellStyle name="Millares 8 6 3 2" xfId="4630" xr:uid="{00000000-0005-0000-0000-00002B0E0000}"/>
    <cellStyle name="Millares 8 6 3 3" xfId="7040" xr:uid="{00000000-0005-0000-0000-00002C0E0000}"/>
    <cellStyle name="Millares 8 6 4" xfId="2363" xr:uid="{00000000-0005-0000-0000-00002D0E0000}"/>
    <cellStyle name="Millares 8 6 4 2" xfId="4774" xr:uid="{00000000-0005-0000-0000-00002E0E0000}"/>
    <cellStyle name="Millares 8 6 4 3" xfId="7185" xr:uid="{00000000-0005-0000-0000-00002F0E0000}"/>
    <cellStyle name="Millares 8 6 5" xfId="1567" xr:uid="{00000000-0005-0000-0000-0000300E0000}"/>
    <cellStyle name="Millares 8 6 5 2" xfId="3976" xr:uid="{00000000-0005-0000-0000-0000310E0000}"/>
    <cellStyle name="Millares 8 6 5 3" xfId="6386" xr:uid="{00000000-0005-0000-0000-0000320E0000}"/>
    <cellStyle name="Millares 8 6 6" xfId="687" xr:uid="{00000000-0005-0000-0000-0000330E0000}"/>
    <cellStyle name="Millares 8 6 7" xfId="3093" xr:uid="{00000000-0005-0000-0000-0000340E0000}"/>
    <cellStyle name="Millares 8 6 8" xfId="5503" xr:uid="{00000000-0005-0000-0000-0000350E0000}"/>
    <cellStyle name="Millares 8 7" xfId="288" xr:uid="{00000000-0005-0000-0000-0000360E0000}"/>
    <cellStyle name="Millares 8 7 2" xfId="477" xr:uid="{00000000-0005-0000-0000-0000370E0000}"/>
    <cellStyle name="Millares 8 7 2 2" xfId="2748" xr:uid="{00000000-0005-0000-0000-0000380E0000}"/>
    <cellStyle name="Millares 8 7 2 2 2" xfId="5159" xr:uid="{00000000-0005-0000-0000-0000390E0000}"/>
    <cellStyle name="Millares 8 7 2 2 3" xfId="7570" xr:uid="{00000000-0005-0000-0000-00003A0E0000}"/>
    <cellStyle name="Millares 8 7 2 3" xfId="1911" xr:uid="{00000000-0005-0000-0000-00003B0E0000}"/>
    <cellStyle name="Millares 8 7 2 3 2" xfId="4320" xr:uid="{00000000-0005-0000-0000-00003C0E0000}"/>
    <cellStyle name="Millares 8 7 2 3 3" xfId="6730" xr:uid="{00000000-0005-0000-0000-00003D0E0000}"/>
    <cellStyle name="Millares 8 7 2 4" xfId="1072" xr:uid="{00000000-0005-0000-0000-00003E0E0000}"/>
    <cellStyle name="Millares 8 7 2 5" xfId="3478" xr:uid="{00000000-0005-0000-0000-00003F0E0000}"/>
    <cellStyle name="Millares 8 7 2 6" xfId="5888" xr:uid="{00000000-0005-0000-0000-0000400E0000}"/>
    <cellStyle name="Millares 8 7 3" xfId="2563" xr:uid="{00000000-0005-0000-0000-0000410E0000}"/>
    <cellStyle name="Millares 8 7 3 2" xfId="4974" xr:uid="{00000000-0005-0000-0000-0000420E0000}"/>
    <cellStyle name="Millares 8 7 3 3" xfId="7385" xr:uid="{00000000-0005-0000-0000-0000430E0000}"/>
    <cellStyle name="Millares 8 7 4" xfId="1610" xr:uid="{00000000-0005-0000-0000-0000440E0000}"/>
    <cellStyle name="Millares 8 7 4 2" xfId="4019" xr:uid="{00000000-0005-0000-0000-0000450E0000}"/>
    <cellStyle name="Millares 8 7 4 3" xfId="6429" xr:uid="{00000000-0005-0000-0000-0000460E0000}"/>
    <cellStyle name="Millares 8 7 5" xfId="887" xr:uid="{00000000-0005-0000-0000-0000470E0000}"/>
    <cellStyle name="Millares 8 7 6" xfId="3293" xr:uid="{00000000-0005-0000-0000-0000480E0000}"/>
    <cellStyle name="Millares 8 7 7" xfId="5703" xr:uid="{00000000-0005-0000-0000-0000490E0000}"/>
    <cellStyle name="Millares 8 8" xfId="341" xr:uid="{00000000-0005-0000-0000-00004A0E0000}"/>
    <cellStyle name="Millares 8 8 2" xfId="2611" xr:uid="{00000000-0005-0000-0000-00004B0E0000}"/>
    <cellStyle name="Millares 8 8 2 2" xfId="5022" xr:uid="{00000000-0005-0000-0000-00004C0E0000}"/>
    <cellStyle name="Millares 8 8 2 3" xfId="7433" xr:uid="{00000000-0005-0000-0000-00004D0E0000}"/>
    <cellStyle name="Millares 8 8 3" xfId="1959" xr:uid="{00000000-0005-0000-0000-00004E0E0000}"/>
    <cellStyle name="Millares 8 8 3 2" xfId="4368" xr:uid="{00000000-0005-0000-0000-00004F0E0000}"/>
    <cellStyle name="Millares 8 8 3 3" xfId="6778" xr:uid="{00000000-0005-0000-0000-0000500E0000}"/>
    <cellStyle name="Millares 8 8 4" xfId="935" xr:uid="{00000000-0005-0000-0000-0000510E0000}"/>
    <cellStyle name="Millares 8 8 5" xfId="3341" xr:uid="{00000000-0005-0000-0000-0000520E0000}"/>
    <cellStyle name="Millares 8 8 6" xfId="5751" xr:uid="{00000000-0005-0000-0000-0000530E0000}"/>
    <cellStyle name="Millares 8 9" xfId="1222" xr:uid="{00000000-0005-0000-0000-0000540E0000}"/>
    <cellStyle name="Millares 8 9 2" xfId="2899" xr:uid="{00000000-0005-0000-0000-0000550E0000}"/>
    <cellStyle name="Millares 8 9 2 2" xfId="5310" xr:uid="{00000000-0005-0000-0000-0000560E0000}"/>
    <cellStyle name="Millares 8 9 2 3" xfId="7721" xr:uid="{00000000-0005-0000-0000-0000570E0000}"/>
    <cellStyle name="Millares 8 9 3" xfId="1687" xr:uid="{00000000-0005-0000-0000-0000580E0000}"/>
    <cellStyle name="Millares 8 9 3 2" xfId="4096" xr:uid="{00000000-0005-0000-0000-0000590E0000}"/>
    <cellStyle name="Millares 8 9 3 3" xfId="6506" xr:uid="{00000000-0005-0000-0000-00005A0E0000}"/>
    <cellStyle name="Millares 8 9 4" xfId="3629" xr:uid="{00000000-0005-0000-0000-00005B0E0000}"/>
    <cellStyle name="Millares 8 9 5" xfId="6039" xr:uid="{00000000-0005-0000-0000-00005C0E0000}"/>
    <cellStyle name="Millares 9" xfId="55" xr:uid="{00000000-0005-0000-0000-00005D0E0000}"/>
    <cellStyle name="Millares 9 10" xfId="1270" xr:uid="{00000000-0005-0000-0000-00005E0E0000}"/>
    <cellStyle name="Millares 9 10 2" xfId="2947" xr:uid="{00000000-0005-0000-0000-00005F0E0000}"/>
    <cellStyle name="Millares 9 10 2 2" xfId="5358" xr:uid="{00000000-0005-0000-0000-0000600E0000}"/>
    <cellStyle name="Millares 9 10 2 3" xfId="7769" xr:uid="{00000000-0005-0000-0000-0000610E0000}"/>
    <cellStyle name="Millares 9 10 3" xfId="2013" xr:uid="{00000000-0005-0000-0000-0000620E0000}"/>
    <cellStyle name="Millares 9 10 3 2" xfId="4423" xr:uid="{00000000-0005-0000-0000-0000630E0000}"/>
    <cellStyle name="Millares 9 10 3 3" xfId="6833" xr:uid="{00000000-0005-0000-0000-0000640E0000}"/>
    <cellStyle name="Millares 9 10 4" xfId="3677" xr:uid="{00000000-0005-0000-0000-0000650E0000}"/>
    <cellStyle name="Millares 9 10 5" xfId="6087" xr:uid="{00000000-0005-0000-0000-0000660E0000}"/>
    <cellStyle name="Millares 9 11" xfId="2265" xr:uid="{00000000-0005-0000-0000-0000670E0000}"/>
    <cellStyle name="Millares 9 11 2" xfId="4676" xr:uid="{00000000-0005-0000-0000-0000680E0000}"/>
    <cellStyle name="Millares 9 11 3" xfId="7086" xr:uid="{00000000-0005-0000-0000-0000690E0000}"/>
    <cellStyle name="Millares 9 12" xfId="2340" xr:uid="{00000000-0005-0000-0000-00006A0E0000}"/>
    <cellStyle name="Millares 9 12 2" xfId="4751" xr:uid="{00000000-0005-0000-0000-00006B0E0000}"/>
    <cellStyle name="Millares 9 12 3" xfId="7162" xr:uid="{00000000-0005-0000-0000-00006C0E0000}"/>
    <cellStyle name="Millares 9 13" xfId="1360" xr:uid="{00000000-0005-0000-0000-00006D0E0000}"/>
    <cellStyle name="Millares 9 13 2" xfId="3769" xr:uid="{00000000-0005-0000-0000-00006E0E0000}"/>
    <cellStyle name="Millares 9 13 3" xfId="6179" xr:uid="{00000000-0005-0000-0000-00006F0E0000}"/>
    <cellStyle name="Millares 9 14" xfId="664" xr:uid="{00000000-0005-0000-0000-0000700E0000}"/>
    <cellStyle name="Millares 9 15" xfId="3070" xr:uid="{00000000-0005-0000-0000-0000710E0000}"/>
    <cellStyle name="Millares 9 16" xfId="5480" xr:uid="{00000000-0005-0000-0000-0000720E0000}"/>
    <cellStyle name="Millares 9 2" xfId="133" xr:uid="{00000000-0005-0000-0000-0000730E0000}"/>
    <cellStyle name="Millares 9 2 10" xfId="3137" xr:uid="{00000000-0005-0000-0000-0000740E0000}"/>
    <cellStyle name="Millares 9 2 11" xfId="5547" xr:uid="{00000000-0005-0000-0000-0000750E0000}"/>
    <cellStyle name="Millares 9 2 2" xfId="316" xr:uid="{00000000-0005-0000-0000-0000760E0000}"/>
    <cellStyle name="Millares 9 2 2 2" xfId="478" xr:uid="{00000000-0005-0000-0000-0000770E0000}"/>
    <cellStyle name="Millares 9 2 2 2 2" xfId="2749" xr:uid="{00000000-0005-0000-0000-0000780E0000}"/>
    <cellStyle name="Millares 9 2 2 2 2 2" xfId="5160" xr:uid="{00000000-0005-0000-0000-0000790E0000}"/>
    <cellStyle name="Millares 9 2 2 2 2 3" xfId="7571" xr:uid="{00000000-0005-0000-0000-00007A0E0000}"/>
    <cellStyle name="Millares 9 2 2 2 3" xfId="1939" xr:uid="{00000000-0005-0000-0000-00007B0E0000}"/>
    <cellStyle name="Millares 9 2 2 2 3 2" xfId="4348" xr:uid="{00000000-0005-0000-0000-00007C0E0000}"/>
    <cellStyle name="Millares 9 2 2 2 3 3" xfId="6758" xr:uid="{00000000-0005-0000-0000-00007D0E0000}"/>
    <cellStyle name="Millares 9 2 2 2 4" xfId="1073" xr:uid="{00000000-0005-0000-0000-00007E0E0000}"/>
    <cellStyle name="Millares 9 2 2 2 5" xfId="3479" xr:uid="{00000000-0005-0000-0000-00007F0E0000}"/>
    <cellStyle name="Millares 9 2 2 2 6" xfId="5889" xr:uid="{00000000-0005-0000-0000-0000800E0000}"/>
    <cellStyle name="Millares 9 2 2 3" xfId="1342" xr:uid="{00000000-0005-0000-0000-0000810E0000}"/>
    <cellStyle name="Millares 9 2 2 3 2" xfId="3020" xr:uid="{00000000-0005-0000-0000-0000820E0000}"/>
    <cellStyle name="Millares 9 2 2 3 2 2" xfId="5431" xr:uid="{00000000-0005-0000-0000-0000830E0000}"/>
    <cellStyle name="Millares 9 2 2 3 2 3" xfId="7842" xr:uid="{00000000-0005-0000-0000-0000840E0000}"/>
    <cellStyle name="Millares 9 2 2 3 3" xfId="2243" xr:uid="{00000000-0005-0000-0000-0000850E0000}"/>
    <cellStyle name="Millares 9 2 2 3 3 2" xfId="4653" xr:uid="{00000000-0005-0000-0000-0000860E0000}"/>
    <cellStyle name="Millares 9 2 2 3 3 3" xfId="7063" xr:uid="{00000000-0005-0000-0000-0000870E0000}"/>
    <cellStyle name="Millares 9 2 2 3 4" xfId="3750" xr:uid="{00000000-0005-0000-0000-0000880E0000}"/>
    <cellStyle name="Millares 9 2 2 3 5" xfId="6160" xr:uid="{00000000-0005-0000-0000-0000890E0000}"/>
    <cellStyle name="Millares 9 2 2 4" xfId="2591" xr:uid="{00000000-0005-0000-0000-00008A0E0000}"/>
    <cellStyle name="Millares 9 2 2 4 2" xfId="5002" xr:uid="{00000000-0005-0000-0000-00008B0E0000}"/>
    <cellStyle name="Millares 9 2 2 4 3" xfId="7413" xr:uid="{00000000-0005-0000-0000-00008C0E0000}"/>
    <cellStyle name="Millares 9 2 2 5" xfId="1590" xr:uid="{00000000-0005-0000-0000-00008D0E0000}"/>
    <cellStyle name="Millares 9 2 2 5 2" xfId="3999" xr:uid="{00000000-0005-0000-0000-00008E0E0000}"/>
    <cellStyle name="Millares 9 2 2 5 3" xfId="6409" xr:uid="{00000000-0005-0000-0000-00008F0E0000}"/>
    <cellStyle name="Millares 9 2 2 6" xfId="915" xr:uid="{00000000-0005-0000-0000-0000900E0000}"/>
    <cellStyle name="Millares 9 2 2 7" xfId="3321" xr:uid="{00000000-0005-0000-0000-0000910E0000}"/>
    <cellStyle name="Millares 9 2 2 8" xfId="5731" xr:uid="{00000000-0005-0000-0000-0000920E0000}"/>
    <cellStyle name="Millares 9 2 3" xfId="369" xr:uid="{00000000-0005-0000-0000-0000930E0000}"/>
    <cellStyle name="Millares 9 2 3 2" xfId="1987" xr:uid="{00000000-0005-0000-0000-0000940E0000}"/>
    <cellStyle name="Millares 9 2 3 2 2" xfId="4396" xr:uid="{00000000-0005-0000-0000-0000950E0000}"/>
    <cellStyle name="Millares 9 2 3 2 3" xfId="6806" xr:uid="{00000000-0005-0000-0000-0000960E0000}"/>
    <cellStyle name="Millares 9 2 3 3" xfId="2639" xr:uid="{00000000-0005-0000-0000-0000970E0000}"/>
    <cellStyle name="Millares 9 2 3 3 2" xfId="5050" xr:uid="{00000000-0005-0000-0000-0000980E0000}"/>
    <cellStyle name="Millares 9 2 3 3 3" xfId="7461" xr:uid="{00000000-0005-0000-0000-0000990E0000}"/>
    <cellStyle name="Millares 9 2 3 4" xfId="1638" xr:uid="{00000000-0005-0000-0000-00009A0E0000}"/>
    <cellStyle name="Millares 9 2 3 4 2" xfId="4047" xr:uid="{00000000-0005-0000-0000-00009B0E0000}"/>
    <cellStyle name="Millares 9 2 3 4 3" xfId="6457" xr:uid="{00000000-0005-0000-0000-00009C0E0000}"/>
    <cellStyle name="Millares 9 2 3 5" xfId="963" xr:uid="{00000000-0005-0000-0000-00009D0E0000}"/>
    <cellStyle name="Millares 9 2 3 6" xfId="3369" xr:uid="{00000000-0005-0000-0000-00009E0E0000}"/>
    <cellStyle name="Millares 9 2 3 7" xfId="5779" xr:uid="{00000000-0005-0000-0000-00009F0E0000}"/>
    <cellStyle name="Millares 9 2 4" xfId="1250" xr:uid="{00000000-0005-0000-0000-0000A00E0000}"/>
    <cellStyle name="Millares 9 2 4 2" xfId="2927" xr:uid="{00000000-0005-0000-0000-0000A10E0000}"/>
    <cellStyle name="Millares 9 2 4 2 2" xfId="5338" xr:uid="{00000000-0005-0000-0000-0000A20E0000}"/>
    <cellStyle name="Millares 9 2 4 2 3" xfId="7749" xr:uid="{00000000-0005-0000-0000-0000A30E0000}"/>
    <cellStyle name="Millares 9 2 4 3" xfId="1755" xr:uid="{00000000-0005-0000-0000-0000A40E0000}"/>
    <cellStyle name="Millares 9 2 4 3 2" xfId="4164" xr:uid="{00000000-0005-0000-0000-0000A50E0000}"/>
    <cellStyle name="Millares 9 2 4 3 3" xfId="6574" xr:uid="{00000000-0005-0000-0000-0000A60E0000}"/>
    <cellStyle name="Millares 9 2 4 4" xfId="3657" xr:uid="{00000000-0005-0000-0000-0000A70E0000}"/>
    <cellStyle name="Millares 9 2 4 5" xfId="6067" xr:uid="{00000000-0005-0000-0000-0000A80E0000}"/>
    <cellStyle name="Millares 9 2 5" xfId="1297" xr:uid="{00000000-0005-0000-0000-0000A90E0000}"/>
    <cellStyle name="Millares 9 2 5 2" xfId="2974" xr:uid="{00000000-0005-0000-0000-0000AA0E0000}"/>
    <cellStyle name="Millares 9 2 5 2 2" xfId="5385" xr:uid="{00000000-0005-0000-0000-0000AB0E0000}"/>
    <cellStyle name="Millares 9 2 5 2 3" xfId="7796" xr:uid="{00000000-0005-0000-0000-0000AC0E0000}"/>
    <cellStyle name="Millares 9 2 5 3" xfId="2056" xr:uid="{00000000-0005-0000-0000-0000AD0E0000}"/>
    <cellStyle name="Millares 9 2 5 3 2" xfId="4466" xr:uid="{00000000-0005-0000-0000-0000AE0E0000}"/>
    <cellStyle name="Millares 9 2 5 3 3" xfId="6876" xr:uid="{00000000-0005-0000-0000-0000AF0E0000}"/>
    <cellStyle name="Millares 9 2 5 4" xfId="3704" xr:uid="{00000000-0005-0000-0000-0000B00E0000}"/>
    <cellStyle name="Millares 9 2 5 5" xfId="6114" xr:uid="{00000000-0005-0000-0000-0000B10E0000}"/>
    <cellStyle name="Millares 9 2 6" xfId="2292" xr:uid="{00000000-0005-0000-0000-0000B20E0000}"/>
    <cellStyle name="Millares 9 2 6 2" xfId="4702" xr:uid="{00000000-0005-0000-0000-0000B30E0000}"/>
    <cellStyle name="Millares 9 2 6 3" xfId="7113" xr:uid="{00000000-0005-0000-0000-0000B40E0000}"/>
    <cellStyle name="Millares 9 2 7" xfId="2407" xr:uid="{00000000-0005-0000-0000-0000B50E0000}"/>
    <cellStyle name="Millares 9 2 7 2" xfId="4818" xr:uid="{00000000-0005-0000-0000-0000B60E0000}"/>
    <cellStyle name="Millares 9 2 7 3" xfId="7229" xr:uid="{00000000-0005-0000-0000-0000B70E0000}"/>
    <cellStyle name="Millares 9 2 8" xfId="1403" xr:uid="{00000000-0005-0000-0000-0000B80E0000}"/>
    <cellStyle name="Millares 9 2 8 2" xfId="3812" xr:uid="{00000000-0005-0000-0000-0000B90E0000}"/>
    <cellStyle name="Millares 9 2 8 3" xfId="6222" xr:uid="{00000000-0005-0000-0000-0000BA0E0000}"/>
    <cellStyle name="Millares 9 2 9" xfId="731" xr:uid="{00000000-0005-0000-0000-0000BB0E0000}"/>
    <cellStyle name="Millares 9 3" xfId="184" xr:uid="{00000000-0005-0000-0000-0000BC0E0000}"/>
    <cellStyle name="Millares 9 3 2" xfId="479" xr:uid="{00000000-0005-0000-0000-0000BD0E0000}"/>
    <cellStyle name="Millares 9 3 2 2" xfId="2750" xr:uid="{00000000-0005-0000-0000-0000BE0E0000}"/>
    <cellStyle name="Millares 9 3 2 2 2" xfId="5161" xr:uid="{00000000-0005-0000-0000-0000BF0E0000}"/>
    <cellStyle name="Millares 9 3 2 2 3" xfId="7572" xr:uid="{00000000-0005-0000-0000-0000C00E0000}"/>
    <cellStyle name="Millares 9 3 2 3" xfId="1809" xr:uid="{00000000-0005-0000-0000-0000C10E0000}"/>
    <cellStyle name="Millares 9 3 2 3 2" xfId="4218" xr:uid="{00000000-0005-0000-0000-0000C20E0000}"/>
    <cellStyle name="Millares 9 3 2 3 3" xfId="6628" xr:uid="{00000000-0005-0000-0000-0000C30E0000}"/>
    <cellStyle name="Millares 9 3 2 4" xfId="1074" xr:uid="{00000000-0005-0000-0000-0000C40E0000}"/>
    <cellStyle name="Millares 9 3 2 5" xfId="3480" xr:uid="{00000000-0005-0000-0000-0000C50E0000}"/>
    <cellStyle name="Millares 9 3 2 6" xfId="5890" xr:uid="{00000000-0005-0000-0000-0000C60E0000}"/>
    <cellStyle name="Millares 9 3 3" xfId="1315" xr:uid="{00000000-0005-0000-0000-0000C70E0000}"/>
    <cellStyle name="Millares 9 3 3 2" xfId="2993" xr:uid="{00000000-0005-0000-0000-0000C80E0000}"/>
    <cellStyle name="Millares 9 3 3 2 2" xfId="5404" xr:uid="{00000000-0005-0000-0000-0000C90E0000}"/>
    <cellStyle name="Millares 9 3 3 2 3" xfId="7815" xr:uid="{00000000-0005-0000-0000-0000CA0E0000}"/>
    <cellStyle name="Millares 9 3 3 3" xfId="2110" xr:uid="{00000000-0005-0000-0000-0000CB0E0000}"/>
    <cellStyle name="Millares 9 3 3 3 2" xfId="4520" xr:uid="{00000000-0005-0000-0000-0000CC0E0000}"/>
    <cellStyle name="Millares 9 3 3 3 3" xfId="6930" xr:uid="{00000000-0005-0000-0000-0000CD0E0000}"/>
    <cellStyle name="Millares 9 3 3 4" xfId="3723" xr:uid="{00000000-0005-0000-0000-0000CE0E0000}"/>
    <cellStyle name="Millares 9 3 3 5" xfId="6133" xr:uid="{00000000-0005-0000-0000-0000CF0E0000}"/>
    <cellStyle name="Millares 9 3 4" xfId="2461" xr:uid="{00000000-0005-0000-0000-0000D00E0000}"/>
    <cellStyle name="Millares 9 3 4 2" xfId="4872" xr:uid="{00000000-0005-0000-0000-0000D10E0000}"/>
    <cellStyle name="Millares 9 3 4 3" xfId="7283" xr:uid="{00000000-0005-0000-0000-0000D20E0000}"/>
    <cellStyle name="Millares 9 3 5" xfId="1457" xr:uid="{00000000-0005-0000-0000-0000D30E0000}"/>
    <cellStyle name="Millares 9 3 5 2" xfId="3866" xr:uid="{00000000-0005-0000-0000-0000D40E0000}"/>
    <cellStyle name="Millares 9 3 5 3" xfId="6276" xr:uid="{00000000-0005-0000-0000-0000D50E0000}"/>
    <cellStyle name="Millares 9 3 6" xfId="785" xr:uid="{00000000-0005-0000-0000-0000D60E0000}"/>
    <cellStyle name="Millares 9 3 7" xfId="3191" xr:uid="{00000000-0005-0000-0000-0000D70E0000}"/>
    <cellStyle name="Millares 9 3 8" xfId="5601" xr:uid="{00000000-0005-0000-0000-0000D80E0000}"/>
    <cellStyle name="Millares 9 4" xfId="238" xr:uid="{00000000-0005-0000-0000-0000D90E0000}"/>
    <cellStyle name="Millares 9 4 2" xfId="480" xr:uid="{00000000-0005-0000-0000-0000DA0E0000}"/>
    <cellStyle name="Millares 9 4 2 2" xfId="2751" xr:uid="{00000000-0005-0000-0000-0000DB0E0000}"/>
    <cellStyle name="Millares 9 4 2 2 2" xfId="5162" xr:uid="{00000000-0005-0000-0000-0000DC0E0000}"/>
    <cellStyle name="Millares 9 4 2 2 3" xfId="7573" xr:uid="{00000000-0005-0000-0000-0000DD0E0000}"/>
    <cellStyle name="Millares 9 4 2 3" xfId="1863" xr:uid="{00000000-0005-0000-0000-0000DE0E0000}"/>
    <cellStyle name="Millares 9 4 2 3 2" xfId="4272" xr:uid="{00000000-0005-0000-0000-0000DF0E0000}"/>
    <cellStyle name="Millares 9 4 2 3 3" xfId="6682" xr:uid="{00000000-0005-0000-0000-0000E00E0000}"/>
    <cellStyle name="Millares 9 4 2 4" xfId="1075" xr:uid="{00000000-0005-0000-0000-0000E10E0000}"/>
    <cellStyle name="Millares 9 4 2 5" xfId="3481" xr:uid="{00000000-0005-0000-0000-0000E20E0000}"/>
    <cellStyle name="Millares 9 4 2 6" xfId="5891" xr:uid="{00000000-0005-0000-0000-0000E30E0000}"/>
    <cellStyle name="Millares 9 4 3" xfId="2164" xr:uid="{00000000-0005-0000-0000-0000E40E0000}"/>
    <cellStyle name="Millares 9 4 3 2" xfId="4574" xr:uid="{00000000-0005-0000-0000-0000E50E0000}"/>
    <cellStyle name="Millares 9 4 3 3" xfId="6984" xr:uid="{00000000-0005-0000-0000-0000E60E0000}"/>
    <cellStyle name="Millares 9 4 4" xfId="2515" xr:uid="{00000000-0005-0000-0000-0000E70E0000}"/>
    <cellStyle name="Millares 9 4 4 2" xfId="4926" xr:uid="{00000000-0005-0000-0000-0000E80E0000}"/>
    <cellStyle name="Millares 9 4 4 3" xfId="7337" xr:uid="{00000000-0005-0000-0000-0000E90E0000}"/>
    <cellStyle name="Millares 9 4 5" xfId="1511" xr:uid="{00000000-0005-0000-0000-0000EA0E0000}"/>
    <cellStyle name="Millares 9 4 5 2" xfId="3920" xr:uid="{00000000-0005-0000-0000-0000EB0E0000}"/>
    <cellStyle name="Millares 9 4 5 3" xfId="6330" xr:uid="{00000000-0005-0000-0000-0000EC0E0000}"/>
    <cellStyle name="Millares 9 4 6" xfId="839" xr:uid="{00000000-0005-0000-0000-0000ED0E0000}"/>
    <cellStyle name="Millares 9 4 7" xfId="3245" xr:uid="{00000000-0005-0000-0000-0000EE0E0000}"/>
    <cellStyle name="Millares 9 4 8" xfId="5655" xr:uid="{00000000-0005-0000-0000-0000EF0E0000}"/>
    <cellStyle name="Millares 9 5" xfId="264" xr:uid="{00000000-0005-0000-0000-0000F00E0000}"/>
    <cellStyle name="Millares 9 5 2" xfId="481" xr:uid="{00000000-0005-0000-0000-0000F10E0000}"/>
    <cellStyle name="Millares 9 5 2 2" xfId="2752" xr:uid="{00000000-0005-0000-0000-0000F20E0000}"/>
    <cellStyle name="Millares 9 5 2 2 2" xfId="5163" xr:uid="{00000000-0005-0000-0000-0000F30E0000}"/>
    <cellStyle name="Millares 9 5 2 2 3" xfId="7574" xr:uid="{00000000-0005-0000-0000-0000F40E0000}"/>
    <cellStyle name="Millares 9 5 2 3" xfId="1889" xr:uid="{00000000-0005-0000-0000-0000F50E0000}"/>
    <cellStyle name="Millares 9 5 2 3 2" xfId="4298" xr:uid="{00000000-0005-0000-0000-0000F60E0000}"/>
    <cellStyle name="Millares 9 5 2 3 3" xfId="6708" xr:uid="{00000000-0005-0000-0000-0000F70E0000}"/>
    <cellStyle name="Millares 9 5 2 4" xfId="1076" xr:uid="{00000000-0005-0000-0000-0000F80E0000}"/>
    <cellStyle name="Millares 9 5 2 5" xfId="3482" xr:uid="{00000000-0005-0000-0000-0000F90E0000}"/>
    <cellStyle name="Millares 9 5 2 6" xfId="5892" xr:uid="{00000000-0005-0000-0000-0000FA0E0000}"/>
    <cellStyle name="Millares 9 5 3" xfId="2190" xr:uid="{00000000-0005-0000-0000-0000FB0E0000}"/>
    <cellStyle name="Millares 9 5 3 2" xfId="4600" xr:uid="{00000000-0005-0000-0000-0000FC0E0000}"/>
    <cellStyle name="Millares 9 5 3 3" xfId="7010" xr:uid="{00000000-0005-0000-0000-0000FD0E0000}"/>
    <cellStyle name="Millares 9 5 4" xfId="2541" xr:uid="{00000000-0005-0000-0000-0000FE0E0000}"/>
    <cellStyle name="Millares 9 5 4 2" xfId="4952" xr:uid="{00000000-0005-0000-0000-0000FF0E0000}"/>
    <cellStyle name="Millares 9 5 4 3" xfId="7363" xr:uid="{00000000-0005-0000-0000-0000000F0000}"/>
    <cellStyle name="Millares 9 5 5" xfId="1537" xr:uid="{00000000-0005-0000-0000-0000010F0000}"/>
    <cellStyle name="Millares 9 5 5 2" xfId="3946" xr:uid="{00000000-0005-0000-0000-0000020F0000}"/>
    <cellStyle name="Millares 9 5 5 3" xfId="6356" xr:uid="{00000000-0005-0000-0000-0000030F0000}"/>
    <cellStyle name="Millares 9 5 6" xfId="865" xr:uid="{00000000-0005-0000-0000-0000040F0000}"/>
    <cellStyle name="Millares 9 5 7" xfId="3271" xr:uid="{00000000-0005-0000-0000-0000050F0000}"/>
    <cellStyle name="Millares 9 5 8" xfId="5681" xr:uid="{00000000-0005-0000-0000-0000060F0000}"/>
    <cellStyle name="Millares 9 6" xfId="92" xr:uid="{00000000-0005-0000-0000-0000070F0000}"/>
    <cellStyle name="Millares 9 6 2" xfId="482" xr:uid="{00000000-0005-0000-0000-0000080F0000}"/>
    <cellStyle name="Millares 9 6 2 2" xfId="2753" xr:uid="{00000000-0005-0000-0000-0000090F0000}"/>
    <cellStyle name="Millares 9 6 2 2 2" xfId="5164" xr:uid="{00000000-0005-0000-0000-00000A0F0000}"/>
    <cellStyle name="Millares 9 6 2 2 3" xfId="7575" xr:uid="{00000000-0005-0000-0000-00000B0F0000}"/>
    <cellStyle name="Millares 9 6 2 3" xfId="1712" xr:uid="{00000000-0005-0000-0000-00000C0F0000}"/>
    <cellStyle name="Millares 9 6 2 3 2" xfId="4121" xr:uid="{00000000-0005-0000-0000-00000D0F0000}"/>
    <cellStyle name="Millares 9 6 2 3 3" xfId="6531" xr:uid="{00000000-0005-0000-0000-00000E0F0000}"/>
    <cellStyle name="Millares 9 6 2 4" xfId="1077" xr:uid="{00000000-0005-0000-0000-00000F0F0000}"/>
    <cellStyle name="Millares 9 6 2 5" xfId="3483" xr:uid="{00000000-0005-0000-0000-0000100F0000}"/>
    <cellStyle name="Millares 9 6 2 6" xfId="5893" xr:uid="{00000000-0005-0000-0000-0000110F0000}"/>
    <cellStyle name="Millares 9 6 3" xfId="2221" xr:uid="{00000000-0005-0000-0000-0000120F0000}"/>
    <cellStyle name="Millares 9 6 3 2" xfId="4631" xr:uid="{00000000-0005-0000-0000-0000130F0000}"/>
    <cellStyle name="Millares 9 6 3 3" xfId="7041" xr:uid="{00000000-0005-0000-0000-0000140F0000}"/>
    <cellStyle name="Millares 9 6 4" xfId="2364" xr:uid="{00000000-0005-0000-0000-0000150F0000}"/>
    <cellStyle name="Millares 9 6 4 2" xfId="4775" xr:uid="{00000000-0005-0000-0000-0000160F0000}"/>
    <cellStyle name="Millares 9 6 4 3" xfId="7186" xr:uid="{00000000-0005-0000-0000-0000170F0000}"/>
    <cellStyle name="Millares 9 6 5" xfId="1568" xr:uid="{00000000-0005-0000-0000-0000180F0000}"/>
    <cellStyle name="Millares 9 6 5 2" xfId="3977" xr:uid="{00000000-0005-0000-0000-0000190F0000}"/>
    <cellStyle name="Millares 9 6 5 3" xfId="6387" xr:uid="{00000000-0005-0000-0000-00001A0F0000}"/>
    <cellStyle name="Millares 9 6 6" xfId="688" xr:uid="{00000000-0005-0000-0000-00001B0F0000}"/>
    <cellStyle name="Millares 9 6 7" xfId="3094" xr:uid="{00000000-0005-0000-0000-00001C0F0000}"/>
    <cellStyle name="Millares 9 6 8" xfId="5504" xr:uid="{00000000-0005-0000-0000-00001D0F0000}"/>
    <cellStyle name="Millares 9 7" xfId="289" xr:uid="{00000000-0005-0000-0000-00001E0F0000}"/>
    <cellStyle name="Millares 9 7 2" xfId="483" xr:uid="{00000000-0005-0000-0000-00001F0F0000}"/>
    <cellStyle name="Millares 9 7 2 2" xfId="2754" xr:uid="{00000000-0005-0000-0000-0000200F0000}"/>
    <cellStyle name="Millares 9 7 2 2 2" xfId="5165" xr:uid="{00000000-0005-0000-0000-0000210F0000}"/>
    <cellStyle name="Millares 9 7 2 2 3" xfId="7576" xr:uid="{00000000-0005-0000-0000-0000220F0000}"/>
    <cellStyle name="Millares 9 7 2 3" xfId="1912" xr:uid="{00000000-0005-0000-0000-0000230F0000}"/>
    <cellStyle name="Millares 9 7 2 3 2" xfId="4321" xr:uid="{00000000-0005-0000-0000-0000240F0000}"/>
    <cellStyle name="Millares 9 7 2 3 3" xfId="6731" xr:uid="{00000000-0005-0000-0000-0000250F0000}"/>
    <cellStyle name="Millares 9 7 2 4" xfId="1078" xr:uid="{00000000-0005-0000-0000-0000260F0000}"/>
    <cellStyle name="Millares 9 7 2 5" xfId="3484" xr:uid="{00000000-0005-0000-0000-0000270F0000}"/>
    <cellStyle name="Millares 9 7 2 6" xfId="5894" xr:uid="{00000000-0005-0000-0000-0000280F0000}"/>
    <cellStyle name="Millares 9 7 3" xfId="2564" xr:uid="{00000000-0005-0000-0000-0000290F0000}"/>
    <cellStyle name="Millares 9 7 3 2" xfId="4975" xr:uid="{00000000-0005-0000-0000-00002A0F0000}"/>
    <cellStyle name="Millares 9 7 3 3" xfId="7386" xr:uid="{00000000-0005-0000-0000-00002B0F0000}"/>
    <cellStyle name="Millares 9 7 4" xfId="1611" xr:uid="{00000000-0005-0000-0000-00002C0F0000}"/>
    <cellStyle name="Millares 9 7 4 2" xfId="4020" xr:uid="{00000000-0005-0000-0000-00002D0F0000}"/>
    <cellStyle name="Millares 9 7 4 3" xfId="6430" xr:uid="{00000000-0005-0000-0000-00002E0F0000}"/>
    <cellStyle name="Millares 9 7 5" xfId="888" xr:uid="{00000000-0005-0000-0000-00002F0F0000}"/>
    <cellStyle name="Millares 9 7 6" xfId="3294" xr:uid="{00000000-0005-0000-0000-0000300F0000}"/>
    <cellStyle name="Millares 9 7 7" xfId="5704" xr:uid="{00000000-0005-0000-0000-0000310F0000}"/>
    <cellStyle name="Millares 9 8" xfId="342" xr:uid="{00000000-0005-0000-0000-0000320F0000}"/>
    <cellStyle name="Millares 9 8 2" xfId="2612" xr:uid="{00000000-0005-0000-0000-0000330F0000}"/>
    <cellStyle name="Millares 9 8 2 2" xfId="5023" xr:uid="{00000000-0005-0000-0000-0000340F0000}"/>
    <cellStyle name="Millares 9 8 2 3" xfId="7434" xr:uid="{00000000-0005-0000-0000-0000350F0000}"/>
    <cellStyle name="Millares 9 8 3" xfId="1960" xr:uid="{00000000-0005-0000-0000-0000360F0000}"/>
    <cellStyle name="Millares 9 8 3 2" xfId="4369" xr:uid="{00000000-0005-0000-0000-0000370F0000}"/>
    <cellStyle name="Millares 9 8 3 3" xfId="6779" xr:uid="{00000000-0005-0000-0000-0000380F0000}"/>
    <cellStyle name="Millares 9 8 4" xfId="936" xr:uid="{00000000-0005-0000-0000-0000390F0000}"/>
    <cellStyle name="Millares 9 8 5" xfId="3342" xr:uid="{00000000-0005-0000-0000-00003A0F0000}"/>
    <cellStyle name="Millares 9 8 6" xfId="5752" xr:uid="{00000000-0005-0000-0000-00003B0F0000}"/>
    <cellStyle name="Millares 9 9" xfId="1223" xr:uid="{00000000-0005-0000-0000-00003C0F0000}"/>
    <cellStyle name="Millares 9 9 2" xfId="2900" xr:uid="{00000000-0005-0000-0000-00003D0F0000}"/>
    <cellStyle name="Millares 9 9 2 2" xfId="5311" xr:uid="{00000000-0005-0000-0000-00003E0F0000}"/>
    <cellStyle name="Millares 9 9 2 3" xfId="7722" xr:uid="{00000000-0005-0000-0000-00003F0F0000}"/>
    <cellStyle name="Millares 9 9 3" xfId="1688" xr:uid="{00000000-0005-0000-0000-0000400F0000}"/>
    <cellStyle name="Millares 9 9 3 2" xfId="4097" xr:uid="{00000000-0005-0000-0000-0000410F0000}"/>
    <cellStyle name="Millares 9 9 3 3" xfId="6507" xr:uid="{00000000-0005-0000-0000-0000420F0000}"/>
    <cellStyle name="Millares 9 9 4" xfId="3630" xr:uid="{00000000-0005-0000-0000-0000430F0000}"/>
    <cellStyle name="Millares 9 9 5" xfId="6040" xr:uid="{00000000-0005-0000-0000-0000440F0000}"/>
    <cellStyle name="Moneda" xfId="7845" builtinId="4"/>
    <cellStyle name="Moneda [0] 10" xfId="59" xr:uid="{00000000-0005-0000-0000-0000460F0000}"/>
    <cellStyle name="Moneda [0] 10 2" xfId="484" xr:uid="{00000000-0005-0000-0000-0000470F0000}"/>
    <cellStyle name="Moneda [0] 10 2 2" xfId="2755" xr:uid="{00000000-0005-0000-0000-0000480F0000}"/>
    <cellStyle name="Moneda [0] 10 2 2 2" xfId="5166" xr:uid="{00000000-0005-0000-0000-0000490F0000}"/>
    <cellStyle name="Moneda [0] 10 2 2 3" xfId="7577" xr:uid="{00000000-0005-0000-0000-00004A0F0000}"/>
    <cellStyle name="Moneda [0] 10 2 3" xfId="1765" xr:uid="{00000000-0005-0000-0000-00004B0F0000}"/>
    <cellStyle name="Moneda [0] 10 2 3 2" xfId="4174" xr:uid="{00000000-0005-0000-0000-00004C0F0000}"/>
    <cellStyle name="Moneda [0] 10 2 3 3" xfId="6584" xr:uid="{00000000-0005-0000-0000-00004D0F0000}"/>
    <cellStyle name="Moneda [0] 10 2 4" xfId="1079" xr:uid="{00000000-0005-0000-0000-00004E0F0000}"/>
    <cellStyle name="Moneda [0] 10 2 5" xfId="3485" xr:uid="{00000000-0005-0000-0000-00004F0F0000}"/>
    <cellStyle name="Moneda [0] 10 2 6" xfId="5895" xr:uid="{00000000-0005-0000-0000-0000500F0000}"/>
    <cellStyle name="Moneda [0] 10 3" xfId="2066" xr:uid="{00000000-0005-0000-0000-0000510F0000}"/>
    <cellStyle name="Moneda [0] 10 3 2" xfId="4476" xr:uid="{00000000-0005-0000-0000-0000520F0000}"/>
    <cellStyle name="Moneda [0] 10 3 3" xfId="6886" xr:uid="{00000000-0005-0000-0000-0000530F0000}"/>
    <cellStyle name="Moneda [0] 10 4" xfId="2417" xr:uid="{00000000-0005-0000-0000-0000540F0000}"/>
    <cellStyle name="Moneda [0] 10 4 2" xfId="4828" xr:uid="{00000000-0005-0000-0000-0000550F0000}"/>
    <cellStyle name="Moneda [0] 10 4 3" xfId="7239" xr:uid="{00000000-0005-0000-0000-0000560F0000}"/>
    <cellStyle name="Moneda [0] 10 5" xfId="1413" xr:uid="{00000000-0005-0000-0000-0000570F0000}"/>
    <cellStyle name="Moneda [0] 10 5 2" xfId="3822" xr:uid="{00000000-0005-0000-0000-0000580F0000}"/>
    <cellStyle name="Moneda [0] 10 5 3" xfId="6232" xr:uid="{00000000-0005-0000-0000-0000590F0000}"/>
    <cellStyle name="Moneda [0] 10 6" xfId="741" xr:uid="{00000000-0005-0000-0000-00005A0F0000}"/>
    <cellStyle name="Moneda [0] 10 7" xfId="3147" xr:uid="{00000000-0005-0000-0000-00005B0F0000}"/>
    <cellStyle name="Moneda [0] 10 8" xfId="5557" xr:uid="{00000000-0005-0000-0000-00005C0F0000}"/>
    <cellStyle name="Moneda [0] 11" xfId="194" xr:uid="{00000000-0005-0000-0000-00005D0F0000}"/>
    <cellStyle name="Moneda [0] 11 2" xfId="485" xr:uid="{00000000-0005-0000-0000-00005E0F0000}"/>
    <cellStyle name="Moneda [0] 11 2 2" xfId="2756" xr:uid="{00000000-0005-0000-0000-00005F0F0000}"/>
    <cellStyle name="Moneda [0] 11 2 2 2" xfId="5167" xr:uid="{00000000-0005-0000-0000-0000600F0000}"/>
    <cellStyle name="Moneda [0] 11 2 2 3" xfId="7578" xr:uid="{00000000-0005-0000-0000-0000610F0000}"/>
    <cellStyle name="Moneda [0] 11 2 3" xfId="1819" xr:uid="{00000000-0005-0000-0000-0000620F0000}"/>
    <cellStyle name="Moneda [0] 11 2 3 2" xfId="4228" xr:uid="{00000000-0005-0000-0000-0000630F0000}"/>
    <cellStyle name="Moneda [0] 11 2 3 3" xfId="6638" xr:uid="{00000000-0005-0000-0000-0000640F0000}"/>
    <cellStyle name="Moneda [0] 11 2 4" xfId="1080" xr:uid="{00000000-0005-0000-0000-0000650F0000}"/>
    <cellStyle name="Moneda [0] 11 2 5" xfId="3486" xr:uid="{00000000-0005-0000-0000-0000660F0000}"/>
    <cellStyle name="Moneda [0] 11 2 6" xfId="5896" xr:uid="{00000000-0005-0000-0000-0000670F0000}"/>
    <cellStyle name="Moneda [0] 11 3" xfId="2120" xr:uid="{00000000-0005-0000-0000-0000680F0000}"/>
    <cellStyle name="Moneda [0] 11 3 2" xfId="4530" xr:uid="{00000000-0005-0000-0000-0000690F0000}"/>
    <cellStyle name="Moneda [0] 11 3 3" xfId="6940" xr:uid="{00000000-0005-0000-0000-00006A0F0000}"/>
    <cellStyle name="Moneda [0] 11 4" xfId="2471" xr:uid="{00000000-0005-0000-0000-00006B0F0000}"/>
    <cellStyle name="Moneda [0] 11 4 2" xfId="4882" xr:uid="{00000000-0005-0000-0000-00006C0F0000}"/>
    <cellStyle name="Moneda [0] 11 4 3" xfId="7293" xr:uid="{00000000-0005-0000-0000-00006D0F0000}"/>
    <cellStyle name="Moneda [0] 11 5" xfId="1467" xr:uid="{00000000-0005-0000-0000-00006E0F0000}"/>
    <cellStyle name="Moneda [0] 11 5 2" xfId="3876" xr:uid="{00000000-0005-0000-0000-00006F0F0000}"/>
    <cellStyle name="Moneda [0] 11 5 3" xfId="6286" xr:uid="{00000000-0005-0000-0000-0000700F0000}"/>
    <cellStyle name="Moneda [0] 11 6" xfId="795" xr:uid="{00000000-0005-0000-0000-0000710F0000}"/>
    <cellStyle name="Moneda [0] 11 7" xfId="3201" xr:uid="{00000000-0005-0000-0000-0000720F0000}"/>
    <cellStyle name="Moneda [0] 11 8" xfId="5611" xr:uid="{00000000-0005-0000-0000-0000730F0000}"/>
    <cellStyle name="Moneda [0] 12" xfId="244" xr:uid="{00000000-0005-0000-0000-0000740F0000}"/>
    <cellStyle name="Moneda [0] 12 2" xfId="486" xr:uid="{00000000-0005-0000-0000-0000750F0000}"/>
    <cellStyle name="Moneda [0] 12 2 2" xfId="2757" xr:uid="{00000000-0005-0000-0000-0000760F0000}"/>
    <cellStyle name="Moneda [0] 12 2 2 2" xfId="5168" xr:uid="{00000000-0005-0000-0000-0000770F0000}"/>
    <cellStyle name="Moneda [0] 12 2 2 3" xfId="7579" xr:uid="{00000000-0005-0000-0000-0000780F0000}"/>
    <cellStyle name="Moneda [0] 12 2 3" xfId="1869" xr:uid="{00000000-0005-0000-0000-0000790F0000}"/>
    <cellStyle name="Moneda [0] 12 2 3 2" xfId="4278" xr:uid="{00000000-0005-0000-0000-00007A0F0000}"/>
    <cellStyle name="Moneda [0] 12 2 3 3" xfId="6688" xr:uid="{00000000-0005-0000-0000-00007B0F0000}"/>
    <cellStyle name="Moneda [0] 12 2 4" xfId="1081" xr:uid="{00000000-0005-0000-0000-00007C0F0000}"/>
    <cellStyle name="Moneda [0] 12 2 5" xfId="3487" xr:uid="{00000000-0005-0000-0000-00007D0F0000}"/>
    <cellStyle name="Moneda [0] 12 2 6" xfId="5897" xr:uid="{00000000-0005-0000-0000-00007E0F0000}"/>
    <cellStyle name="Moneda [0] 12 3" xfId="2170" xr:uid="{00000000-0005-0000-0000-00007F0F0000}"/>
    <cellStyle name="Moneda [0] 12 3 2" xfId="4580" xr:uid="{00000000-0005-0000-0000-0000800F0000}"/>
    <cellStyle name="Moneda [0] 12 3 3" xfId="6990" xr:uid="{00000000-0005-0000-0000-0000810F0000}"/>
    <cellStyle name="Moneda [0] 12 4" xfId="2521" xr:uid="{00000000-0005-0000-0000-0000820F0000}"/>
    <cellStyle name="Moneda [0] 12 4 2" xfId="4932" xr:uid="{00000000-0005-0000-0000-0000830F0000}"/>
    <cellStyle name="Moneda [0] 12 4 3" xfId="7343" xr:uid="{00000000-0005-0000-0000-0000840F0000}"/>
    <cellStyle name="Moneda [0] 12 5" xfId="1517" xr:uid="{00000000-0005-0000-0000-0000850F0000}"/>
    <cellStyle name="Moneda [0] 12 5 2" xfId="3926" xr:uid="{00000000-0005-0000-0000-0000860F0000}"/>
    <cellStyle name="Moneda [0] 12 5 3" xfId="6336" xr:uid="{00000000-0005-0000-0000-0000870F0000}"/>
    <cellStyle name="Moneda [0] 12 6" xfId="845" xr:uid="{00000000-0005-0000-0000-0000880F0000}"/>
    <cellStyle name="Moneda [0] 12 7" xfId="3251" xr:uid="{00000000-0005-0000-0000-0000890F0000}"/>
    <cellStyle name="Moneda [0] 12 8" xfId="5661" xr:uid="{00000000-0005-0000-0000-00008A0F0000}"/>
    <cellStyle name="Moneda [0] 13" xfId="66" xr:uid="{00000000-0005-0000-0000-00008B0F0000}"/>
    <cellStyle name="Moneda [0] 13 2" xfId="487" xr:uid="{00000000-0005-0000-0000-00008C0F0000}"/>
    <cellStyle name="Moneda [0] 13 2 2" xfId="2758" xr:uid="{00000000-0005-0000-0000-00008D0F0000}"/>
    <cellStyle name="Moneda [0] 13 2 2 2" xfId="5169" xr:uid="{00000000-0005-0000-0000-00008E0F0000}"/>
    <cellStyle name="Moneda [0] 13 2 2 3" xfId="7580" xr:uid="{00000000-0005-0000-0000-00008F0F0000}"/>
    <cellStyle name="Moneda [0] 13 2 3" xfId="1893" xr:uid="{00000000-0005-0000-0000-0000900F0000}"/>
    <cellStyle name="Moneda [0] 13 2 3 2" xfId="4302" xr:uid="{00000000-0005-0000-0000-0000910F0000}"/>
    <cellStyle name="Moneda [0] 13 2 3 3" xfId="6712" xr:uid="{00000000-0005-0000-0000-0000920F0000}"/>
    <cellStyle name="Moneda [0] 13 2 4" xfId="1082" xr:uid="{00000000-0005-0000-0000-0000930F0000}"/>
    <cellStyle name="Moneda [0] 13 2 5" xfId="3488" xr:uid="{00000000-0005-0000-0000-0000940F0000}"/>
    <cellStyle name="Moneda [0] 13 2 6" xfId="5898" xr:uid="{00000000-0005-0000-0000-0000950F0000}"/>
    <cellStyle name="Moneda [0] 13 3" xfId="2195" xr:uid="{00000000-0005-0000-0000-0000960F0000}"/>
    <cellStyle name="Moneda [0] 13 3 2" xfId="4605" xr:uid="{00000000-0005-0000-0000-0000970F0000}"/>
    <cellStyle name="Moneda [0] 13 3 3" xfId="7015" xr:uid="{00000000-0005-0000-0000-0000980F0000}"/>
    <cellStyle name="Moneda [0] 13 4" xfId="2545" xr:uid="{00000000-0005-0000-0000-0000990F0000}"/>
    <cellStyle name="Moneda [0] 13 4 2" xfId="4956" xr:uid="{00000000-0005-0000-0000-00009A0F0000}"/>
    <cellStyle name="Moneda [0] 13 4 3" xfId="7367" xr:uid="{00000000-0005-0000-0000-00009B0F0000}"/>
    <cellStyle name="Moneda [0] 13 5" xfId="1542" xr:uid="{00000000-0005-0000-0000-00009C0F0000}"/>
    <cellStyle name="Moneda [0] 13 5 2" xfId="3951" xr:uid="{00000000-0005-0000-0000-00009D0F0000}"/>
    <cellStyle name="Moneda [0] 13 5 3" xfId="6361" xr:uid="{00000000-0005-0000-0000-00009E0F0000}"/>
    <cellStyle name="Moneda [0] 13 6" xfId="869" xr:uid="{00000000-0005-0000-0000-00009F0F0000}"/>
    <cellStyle name="Moneda [0] 13 7" xfId="3275" xr:uid="{00000000-0005-0000-0000-0000A00F0000}"/>
    <cellStyle name="Moneda [0] 13 8" xfId="5685" xr:uid="{00000000-0005-0000-0000-0000A10F0000}"/>
    <cellStyle name="Moneda [0] 14" xfId="273" xr:uid="{00000000-0005-0000-0000-0000A20F0000}"/>
    <cellStyle name="Moneda [0] 14 2" xfId="1941" xr:uid="{00000000-0005-0000-0000-0000A30F0000}"/>
    <cellStyle name="Moneda [0] 14 2 2" xfId="4350" xr:uid="{00000000-0005-0000-0000-0000A40F0000}"/>
    <cellStyle name="Moneda [0] 14 2 3" xfId="6760" xr:uid="{00000000-0005-0000-0000-0000A50F0000}"/>
    <cellStyle name="Moneda [0] 14 3" xfId="2593" xr:uid="{00000000-0005-0000-0000-0000A60F0000}"/>
    <cellStyle name="Moneda [0] 14 3 2" xfId="5004" xr:uid="{00000000-0005-0000-0000-0000A70F0000}"/>
    <cellStyle name="Moneda [0] 14 3 3" xfId="7415" xr:uid="{00000000-0005-0000-0000-0000A80F0000}"/>
    <cellStyle name="Moneda [0] 14 4" xfId="1592" xr:uid="{00000000-0005-0000-0000-0000A90F0000}"/>
    <cellStyle name="Moneda [0] 14 4 2" xfId="4001" xr:uid="{00000000-0005-0000-0000-0000AA0F0000}"/>
    <cellStyle name="Moneda [0] 14 4 3" xfId="6411" xr:uid="{00000000-0005-0000-0000-0000AB0F0000}"/>
    <cellStyle name="Moneda [0] 14 5" xfId="917" xr:uid="{00000000-0005-0000-0000-0000AC0F0000}"/>
    <cellStyle name="Moneda [0] 14 6" xfId="3323" xr:uid="{00000000-0005-0000-0000-0000AD0F0000}"/>
    <cellStyle name="Moneda [0] 14 7" xfId="5733" xr:uid="{00000000-0005-0000-0000-0000AE0F0000}"/>
    <cellStyle name="Moneda [0] 15" xfId="324" xr:uid="{00000000-0005-0000-0000-0000AF0F0000}"/>
    <cellStyle name="Moneda [0] 15 2" xfId="2880" xr:uid="{00000000-0005-0000-0000-0000B00F0000}"/>
    <cellStyle name="Moneda [0] 15 2 2" xfId="5291" xr:uid="{00000000-0005-0000-0000-0000B10F0000}"/>
    <cellStyle name="Moneda [0] 15 2 3" xfId="7702" xr:uid="{00000000-0005-0000-0000-0000B20F0000}"/>
    <cellStyle name="Moneda [0] 15 3" xfId="1644" xr:uid="{00000000-0005-0000-0000-0000B30F0000}"/>
    <cellStyle name="Moneda [0] 15 3 2" xfId="4053" xr:uid="{00000000-0005-0000-0000-0000B40F0000}"/>
    <cellStyle name="Moneda [0] 15 3 3" xfId="6463" xr:uid="{00000000-0005-0000-0000-0000B50F0000}"/>
    <cellStyle name="Moneda [0] 15 4" xfId="1204" xr:uid="{00000000-0005-0000-0000-0000B60F0000}"/>
    <cellStyle name="Moneda [0] 15 5" xfId="3610" xr:uid="{00000000-0005-0000-0000-0000B70F0000}"/>
    <cellStyle name="Moneda [0] 15 6" xfId="6020" xr:uid="{00000000-0005-0000-0000-0000B80F0000}"/>
    <cellStyle name="Moneda [0] 16" xfId="2296" xr:uid="{00000000-0005-0000-0000-0000B90F0000}"/>
    <cellStyle name="Moneda [0] 16 2" xfId="4707" xr:uid="{00000000-0005-0000-0000-0000BA0F0000}"/>
    <cellStyle name="Moneda [0] 16 3" xfId="7118" xr:uid="{00000000-0005-0000-0000-0000BB0F0000}"/>
    <cellStyle name="Moneda [0] 17" xfId="621" xr:uid="{00000000-0005-0000-0000-0000BC0F0000}"/>
    <cellStyle name="Moneda [0] 18" xfId="3026" xr:uid="{00000000-0005-0000-0000-0000BD0F0000}"/>
    <cellStyle name="Moneda [0] 19" xfId="5437" xr:uid="{00000000-0005-0000-0000-0000BE0F0000}"/>
    <cellStyle name="Moneda [0] 2" xfId="6" xr:uid="{00000000-0005-0000-0000-0000BF0F0000}"/>
    <cellStyle name="Moneda [0] 2 10" xfId="1206" xr:uid="{00000000-0005-0000-0000-0000C00F0000}"/>
    <cellStyle name="Moneda [0] 2 10 2" xfId="2883" xr:uid="{00000000-0005-0000-0000-0000C10F0000}"/>
    <cellStyle name="Moneda [0] 2 10 2 2" xfId="5294" xr:uid="{00000000-0005-0000-0000-0000C20F0000}"/>
    <cellStyle name="Moneda [0] 2 10 2 3" xfId="7705" xr:uid="{00000000-0005-0000-0000-0000C30F0000}"/>
    <cellStyle name="Moneda [0] 2 10 3" xfId="1642" xr:uid="{00000000-0005-0000-0000-0000C40F0000}"/>
    <cellStyle name="Moneda [0] 2 10 3 2" xfId="4051" xr:uid="{00000000-0005-0000-0000-0000C50F0000}"/>
    <cellStyle name="Moneda [0] 2 10 3 3" xfId="6461" xr:uid="{00000000-0005-0000-0000-0000C60F0000}"/>
    <cellStyle name="Moneda [0] 2 10 4" xfId="3613" xr:uid="{00000000-0005-0000-0000-0000C70F0000}"/>
    <cellStyle name="Moneda [0] 2 10 5" xfId="6023" xr:uid="{00000000-0005-0000-0000-0000C80F0000}"/>
    <cellStyle name="Moneda [0] 2 11" xfId="1253" xr:uid="{00000000-0005-0000-0000-0000C90F0000}"/>
    <cellStyle name="Moneda [0] 2 11 2" xfId="2930" xr:uid="{00000000-0005-0000-0000-0000CA0F0000}"/>
    <cellStyle name="Moneda [0] 2 11 2 2" xfId="5341" xr:uid="{00000000-0005-0000-0000-0000CB0F0000}"/>
    <cellStyle name="Moneda [0] 2 11 2 3" xfId="7752" xr:uid="{00000000-0005-0000-0000-0000CC0F0000}"/>
    <cellStyle name="Moneda [0] 2 11 3" xfId="1996" xr:uid="{00000000-0005-0000-0000-0000CD0F0000}"/>
    <cellStyle name="Moneda [0] 2 11 3 2" xfId="4406" xr:uid="{00000000-0005-0000-0000-0000CE0F0000}"/>
    <cellStyle name="Moneda [0] 2 11 3 3" xfId="6816" xr:uid="{00000000-0005-0000-0000-0000CF0F0000}"/>
    <cellStyle name="Moneda [0] 2 11 4" xfId="3660" xr:uid="{00000000-0005-0000-0000-0000D00F0000}"/>
    <cellStyle name="Moneda [0] 2 11 5" xfId="6070" xr:uid="{00000000-0005-0000-0000-0000D10F0000}"/>
    <cellStyle name="Moneda [0] 2 12" xfId="2248" xr:uid="{00000000-0005-0000-0000-0000D20F0000}"/>
    <cellStyle name="Moneda [0] 2 12 2" xfId="4659" xr:uid="{00000000-0005-0000-0000-0000D30F0000}"/>
    <cellStyle name="Moneda [0] 2 12 3" xfId="7069" xr:uid="{00000000-0005-0000-0000-0000D40F0000}"/>
    <cellStyle name="Moneda [0] 2 13" xfId="2295" xr:uid="{00000000-0005-0000-0000-0000D50F0000}"/>
    <cellStyle name="Moneda [0] 2 13 2" xfId="4706" xr:uid="{00000000-0005-0000-0000-0000D60F0000}"/>
    <cellStyle name="Moneda [0] 2 13 3" xfId="7117" xr:uid="{00000000-0005-0000-0000-0000D70F0000}"/>
    <cellStyle name="Moneda [0] 2 14" xfId="1344" xr:uid="{00000000-0005-0000-0000-0000D80F0000}"/>
    <cellStyle name="Moneda [0] 2 14 2" xfId="3752" xr:uid="{00000000-0005-0000-0000-0000D90F0000}"/>
    <cellStyle name="Moneda [0] 2 14 3" xfId="6162" xr:uid="{00000000-0005-0000-0000-0000DA0F0000}"/>
    <cellStyle name="Moneda [0] 2 15" xfId="620" xr:uid="{00000000-0005-0000-0000-0000DB0F0000}"/>
    <cellStyle name="Moneda [0] 2 16" xfId="3025" xr:uid="{00000000-0005-0000-0000-0000DC0F0000}"/>
    <cellStyle name="Moneda [0] 2 17" xfId="5436" xr:uid="{00000000-0005-0000-0000-0000DD0F0000}"/>
    <cellStyle name="Moneda [0] 2 2" xfId="22" xr:uid="{00000000-0005-0000-0000-0000DE0F0000}"/>
    <cellStyle name="Moneda [0] 2 2 10" xfId="2307" xr:uid="{00000000-0005-0000-0000-0000DF0F0000}"/>
    <cellStyle name="Moneda [0] 2 2 10 2" xfId="4718" xr:uid="{00000000-0005-0000-0000-0000E00F0000}"/>
    <cellStyle name="Moneda [0] 2 2 10 3" xfId="7129" xr:uid="{00000000-0005-0000-0000-0000E10F0000}"/>
    <cellStyle name="Moneda [0] 2 2 11" xfId="1362" xr:uid="{00000000-0005-0000-0000-0000E20F0000}"/>
    <cellStyle name="Moneda [0] 2 2 11 2" xfId="3771" xr:uid="{00000000-0005-0000-0000-0000E30F0000}"/>
    <cellStyle name="Moneda [0] 2 2 11 3" xfId="6181" xr:uid="{00000000-0005-0000-0000-0000E40F0000}"/>
    <cellStyle name="Moneda [0] 2 2 12" xfId="631" xr:uid="{00000000-0005-0000-0000-0000E50F0000}"/>
    <cellStyle name="Moneda [0] 2 2 13" xfId="3037" xr:uid="{00000000-0005-0000-0000-0000E60F0000}"/>
    <cellStyle name="Moneda [0] 2 2 14" xfId="5447" xr:uid="{00000000-0005-0000-0000-0000E70F0000}"/>
    <cellStyle name="Moneda [0] 2 2 2" xfId="151" xr:uid="{00000000-0005-0000-0000-0000E80F0000}"/>
    <cellStyle name="Moneda [0] 2 2 2 2" xfId="488" xr:uid="{00000000-0005-0000-0000-0000E90F0000}"/>
    <cellStyle name="Moneda [0] 2 2 2 2 2" xfId="2759" xr:uid="{00000000-0005-0000-0000-0000EA0F0000}"/>
    <cellStyle name="Moneda [0] 2 2 2 2 2 2" xfId="5170" xr:uid="{00000000-0005-0000-0000-0000EB0F0000}"/>
    <cellStyle name="Moneda [0] 2 2 2 2 2 3" xfId="7581" xr:uid="{00000000-0005-0000-0000-0000EC0F0000}"/>
    <cellStyle name="Moneda [0] 2 2 2 2 3" xfId="1776" xr:uid="{00000000-0005-0000-0000-0000ED0F0000}"/>
    <cellStyle name="Moneda [0] 2 2 2 2 3 2" xfId="4185" xr:uid="{00000000-0005-0000-0000-0000EE0F0000}"/>
    <cellStyle name="Moneda [0] 2 2 2 2 3 3" xfId="6595" xr:uid="{00000000-0005-0000-0000-0000EF0F0000}"/>
    <cellStyle name="Moneda [0] 2 2 2 2 4" xfId="1083" xr:uid="{00000000-0005-0000-0000-0000F00F0000}"/>
    <cellStyle name="Moneda [0] 2 2 2 2 5" xfId="3489" xr:uid="{00000000-0005-0000-0000-0000F10F0000}"/>
    <cellStyle name="Moneda [0] 2 2 2 2 6" xfId="5899" xr:uid="{00000000-0005-0000-0000-0000F20F0000}"/>
    <cellStyle name="Moneda [0] 2 2 2 3" xfId="1325" xr:uid="{00000000-0005-0000-0000-0000F30F0000}"/>
    <cellStyle name="Moneda [0] 2 2 2 3 2" xfId="3003" xr:uid="{00000000-0005-0000-0000-0000F40F0000}"/>
    <cellStyle name="Moneda [0] 2 2 2 3 2 2" xfId="5414" xr:uid="{00000000-0005-0000-0000-0000F50F0000}"/>
    <cellStyle name="Moneda [0] 2 2 2 3 2 3" xfId="7825" xr:uid="{00000000-0005-0000-0000-0000F60F0000}"/>
    <cellStyle name="Moneda [0] 2 2 2 3 3" xfId="2077" xr:uid="{00000000-0005-0000-0000-0000F70F0000}"/>
    <cellStyle name="Moneda [0] 2 2 2 3 3 2" xfId="4487" xr:uid="{00000000-0005-0000-0000-0000F80F0000}"/>
    <cellStyle name="Moneda [0] 2 2 2 3 3 3" xfId="6897" xr:uid="{00000000-0005-0000-0000-0000F90F0000}"/>
    <cellStyle name="Moneda [0] 2 2 2 3 4" xfId="3733" xr:uid="{00000000-0005-0000-0000-0000FA0F0000}"/>
    <cellStyle name="Moneda [0] 2 2 2 3 5" xfId="6143" xr:uid="{00000000-0005-0000-0000-0000FB0F0000}"/>
    <cellStyle name="Moneda [0] 2 2 2 4" xfId="2428" xr:uid="{00000000-0005-0000-0000-0000FC0F0000}"/>
    <cellStyle name="Moneda [0] 2 2 2 4 2" xfId="4839" xr:uid="{00000000-0005-0000-0000-0000FD0F0000}"/>
    <cellStyle name="Moneda [0] 2 2 2 4 3" xfId="7250" xr:uid="{00000000-0005-0000-0000-0000FE0F0000}"/>
    <cellStyle name="Moneda [0] 2 2 2 5" xfId="1424" xr:uid="{00000000-0005-0000-0000-0000FF0F0000}"/>
    <cellStyle name="Moneda [0] 2 2 2 5 2" xfId="3833" xr:uid="{00000000-0005-0000-0000-000000100000}"/>
    <cellStyle name="Moneda [0] 2 2 2 5 3" xfId="6243" xr:uid="{00000000-0005-0000-0000-000001100000}"/>
    <cellStyle name="Moneda [0] 2 2 2 6" xfId="752" xr:uid="{00000000-0005-0000-0000-000002100000}"/>
    <cellStyle name="Moneda [0] 2 2 2 7" xfId="3158" xr:uid="{00000000-0005-0000-0000-000003100000}"/>
    <cellStyle name="Moneda [0] 2 2 2 8" xfId="5568" xr:uid="{00000000-0005-0000-0000-000004100000}"/>
    <cellStyle name="Moneda [0] 2 2 3" xfId="205" xr:uid="{00000000-0005-0000-0000-000005100000}"/>
    <cellStyle name="Moneda [0] 2 2 3 2" xfId="489" xr:uid="{00000000-0005-0000-0000-000006100000}"/>
    <cellStyle name="Moneda [0] 2 2 3 2 2" xfId="2760" xr:uid="{00000000-0005-0000-0000-000007100000}"/>
    <cellStyle name="Moneda [0] 2 2 3 2 2 2" xfId="5171" xr:uid="{00000000-0005-0000-0000-000008100000}"/>
    <cellStyle name="Moneda [0] 2 2 3 2 2 3" xfId="7582" xr:uid="{00000000-0005-0000-0000-000009100000}"/>
    <cellStyle name="Moneda [0] 2 2 3 2 3" xfId="1830" xr:uid="{00000000-0005-0000-0000-00000A100000}"/>
    <cellStyle name="Moneda [0] 2 2 3 2 3 2" xfId="4239" xr:uid="{00000000-0005-0000-0000-00000B100000}"/>
    <cellStyle name="Moneda [0] 2 2 3 2 3 3" xfId="6649" xr:uid="{00000000-0005-0000-0000-00000C100000}"/>
    <cellStyle name="Moneda [0] 2 2 3 2 4" xfId="1084" xr:uid="{00000000-0005-0000-0000-00000D100000}"/>
    <cellStyle name="Moneda [0] 2 2 3 2 5" xfId="3490" xr:uid="{00000000-0005-0000-0000-00000E100000}"/>
    <cellStyle name="Moneda [0] 2 2 3 2 6" xfId="5900" xr:uid="{00000000-0005-0000-0000-00000F100000}"/>
    <cellStyle name="Moneda [0] 2 2 3 3" xfId="2131" xr:uid="{00000000-0005-0000-0000-000010100000}"/>
    <cellStyle name="Moneda [0] 2 2 3 3 2" xfId="4541" xr:uid="{00000000-0005-0000-0000-000011100000}"/>
    <cellStyle name="Moneda [0] 2 2 3 3 3" xfId="6951" xr:uid="{00000000-0005-0000-0000-000012100000}"/>
    <cellStyle name="Moneda [0] 2 2 3 4" xfId="2482" xr:uid="{00000000-0005-0000-0000-000013100000}"/>
    <cellStyle name="Moneda [0] 2 2 3 4 2" xfId="4893" xr:uid="{00000000-0005-0000-0000-000014100000}"/>
    <cellStyle name="Moneda [0] 2 2 3 4 3" xfId="7304" xr:uid="{00000000-0005-0000-0000-000015100000}"/>
    <cellStyle name="Moneda [0] 2 2 3 5" xfId="1478" xr:uid="{00000000-0005-0000-0000-000016100000}"/>
    <cellStyle name="Moneda [0] 2 2 3 5 2" xfId="3887" xr:uid="{00000000-0005-0000-0000-000017100000}"/>
    <cellStyle name="Moneda [0] 2 2 3 5 3" xfId="6297" xr:uid="{00000000-0005-0000-0000-000018100000}"/>
    <cellStyle name="Moneda [0] 2 2 3 6" xfId="806" xr:uid="{00000000-0005-0000-0000-000019100000}"/>
    <cellStyle name="Moneda [0] 2 2 3 7" xfId="3212" xr:uid="{00000000-0005-0000-0000-00001A100000}"/>
    <cellStyle name="Moneda [0] 2 2 3 8" xfId="5622" xr:uid="{00000000-0005-0000-0000-00001B100000}"/>
    <cellStyle name="Moneda [0] 2 2 4" xfId="94" xr:uid="{00000000-0005-0000-0000-00001C100000}"/>
    <cellStyle name="Moneda [0] 2 2 4 2" xfId="490" xr:uid="{00000000-0005-0000-0000-00001D100000}"/>
    <cellStyle name="Moneda [0] 2 2 4 2 2" xfId="2761" xr:uid="{00000000-0005-0000-0000-00001E100000}"/>
    <cellStyle name="Moneda [0] 2 2 4 2 2 2" xfId="5172" xr:uid="{00000000-0005-0000-0000-00001F100000}"/>
    <cellStyle name="Moneda [0] 2 2 4 2 2 3" xfId="7583" xr:uid="{00000000-0005-0000-0000-000020100000}"/>
    <cellStyle name="Moneda [0] 2 2 4 2 3" xfId="1714" xr:uid="{00000000-0005-0000-0000-000021100000}"/>
    <cellStyle name="Moneda [0] 2 2 4 2 3 2" xfId="4123" xr:uid="{00000000-0005-0000-0000-000022100000}"/>
    <cellStyle name="Moneda [0] 2 2 4 2 3 3" xfId="6533" xr:uid="{00000000-0005-0000-0000-000023100000}"/>
    <cellStyle name="Moneda [0] 2 2 4 2 4" xfId="1085" xr:uid="{00000000-0005-0000-0000-000024100000}"/>
    <cellStyle name="Moneda [0] 2 2 4 2 5" xfId="3491" xr:uid="{00000000-0005-0000-0000-000025100000}"/>
    <cellStyle name="Moneda [0] 2 2 4 2 6" xfId="5901" xr:uid="{00000000-0005-0000-0000-000026100000}"/>
    <cellStyle name="Moneda [0] 2 2 4 3" xfId="2204" xr:uid="{00000000-0005-0000-0000-000027100000}"/>
    <cellStyle name="Moneda [0] 2 2 4 3 2" xfId="4614" xr:uid="{00000000-0005-0000-0000-000028100000}"/>
    <cellStyle name="Moneda [0] 2 2 4 3 3" xfId="7024" xr:uid="{00000000-0005-0000-0000-000029100000}"/>
    <cellStyle name="Moneda [0] 2 2 4 4" xfId="2366" xr:uid="{00000000-0005-0000-0000-00002A100000}"/>
    <cellStyle name="Moneda [0] 2 2 4 4 2" xfId="4777" xr:uid="{00000000-0005-0000-0000-00002B100000}"/>
    <cellStyle name="Moneda [0] 2 2 4 4 3" xfId="7188" xr:uid="{00000000-0005-0000-0000-00002C100000}"/>
    <cellStyle name="Moneda [0] 2 2 4 5" xfId="1551" xr:uid="{00000000-0005-0000-0000-00002D100000}"/>
    <cellStyle name="Moneda [0] 2 2 4 5 2" xfId="3960" xr:uid="{00000000-0005-0000-0000-00002E100000}"/>
    <cellStyle name="Moneda [0] 2 2 4 5 3" xfId="6370" xr:uid="{00000000-0005-0000-0000-00002F100000}"/>
    <cellStyle name="Moneda [0] 2 2 4 6" xfId="690" xr:uid="{00000000-0005-0000-0000-000030100000}"/>
    <cellStyle name="Moneda [0] 2 2 4 7" xfId="3096" xr:uid="{00000000-0005-0000-0000-000031100000}"/>
    <cellStyle name="Moneda [0] 2 2 4 8" xfId="5506" xr:uid="{00000000-0005-0000-0000-000032100000}"/>
    <cellStyle name="Moneda [0] 2 2 5" xfId="299" xr:uid="{00000000-0005-0000-0000-000033100000}"/>
    <cellStyle name="Moneda [0] 2 2 5 2" xfId="491" xr:uid="{00000000-0005-0000-0000-000034100000}"/>
    <cellStyle name="Moneda [0] 2 2 5 2 2" xfId="2762" xr:uid="{00000000-0005-0000-0000-000035100000}"/>
    <cellStyle name="Moneda [0] 2 2 5 2 2 2" xfId="5173" xr:uid="{00000000-0005-0000-0000-000036100000}"/>
    <cellStyle name="Moneda [0] 2 2 5 2 2 3" xfId="7584" xr:uid="{00000000-0005-0000-0000-000037100000}"/>
    <cellStyle name="Moneda [0] 2 2 5 2 3" xfId="1922" xr:uid="{00000000-0005-0000-0000-000038100000}"/>
    <cellStyle name="Moneda [0] 2 2 5 2 3 2" xfId="4331" xr:uid="{00000000-0005-0000-0000-000039100000}"/>
    <cellStyle name="Moneda [0] 2 2 5 2 3 3" xfId="6741" xr:uid="{00000000-0005-0000-0000-00003A100000}"/>
    <cellStyle name="Moneda [0] 2 2 5 2 4" xfId="1086" xr:uid="{00000000-0005-0000-0000-00003B100000}"/>
    <cellStyle name="Moneda [0] 2 2 5 2 5" xfId="3492" xr:uid="{00000000-0005-0000-0000-00003C100000}"/>
    <cellStyle name="Moneda [0] 2 2 5 2 6" xfId="5902" xr:uid="{00000000-0005-0000-0000-00003D100000}"/>
    <cellStyle name="Moneda [0] 2 2 5 3" xfId="2574" xr:uid="{00000000-0005-0000-0000-00003E100000}"/>
    <cellStyle name="Moneda [0] 2 2 5 3 2" xfId="4985" xr:uid="{00000000-0005-0000-0000-00003F100000}"/>
    <cellStyle name="Moneda [0] 2 2 5 3 3" xfId="7396" xr:uid="{00000000-0005-0000-0000-000040100000}"/>
    <cellStyle name="Moneda [0] 2 2 5 4" xfId="1621" xr:uid="{00000000-0005-0000-0000-000041100000}"/>
    <cellStyle name="Moneda [0] 2 2 5 4 2" xfId="4030" xr:uid="{00000000-0005-0000-0000-000042100000}"/>
    <cellStyle name="Moneda [0] 2 2 5 4 3" xfId="6440" xr:uid="{00000000-0005-0000-0000-000043100000}"/>
    <cellStyle name="Moneda [0] 2 2 5 5" xfId="898" xr:uid="{00000000-0005-0000-0000-000044100000}"/>
    <cellStyle name="Moneda [0] 2 2 5 6" xfId="3304" xr:uid="{00000000-0005-0000-0000-000045100000}"/>
    <cellStyle name="Moneda [0] 2 2 5 7" xfId="5714" xr:uid="{00000000-0005-0000-0000-000046100000}"/>
    <cellStyle name="Moneda [0] 2 2 6" xfId="352" xr:uid="{00000000-0005-0000-0000-000047100000}"/>
    <cellStyle name="Moneda [0] 2 2 6 2" xfId="2622" xr:uid="{00000000-0005-0000-0000-000048100000}"/>
    <cellStyle name="Moneda [0] 2 2 6 2 2" xfId="5033" xr:uid="{00000000-0005-0000-0000-000049100000}"/>
    <cellStyle name="Moneda [0] 2 2 6 2 3" xfId="7444" xr:uid="{00000000-0005-0000-0000-00004A100000}"/>
    <cellStyle name="Moneda [0] 2 2 6 3" xfId="1970" xr:uid="{00000000-0005-0000-0000-00004B100000}"/>
    <cellStyle name="Moneda [0] 2 2 6 3 2" xfId="4379" xr:uid="{00000000-0005-0000-0000-00004C100000}"/>
    <cellStyle name="Moneda [0] 2 2 6 3 3" xfId="6789" xr:uid="{00000000-0005-0000-0000-00004D100000}"/>
    <cellStyle name="Moneda [0] 2 2 6 4" xfId="946" xr:uid="{00000000-0005-0000-0000-00004E100000}"/>
    <cellStyle name="Moneda [0] 2 2 6 5" xfId="3352" xr:uid="{00000000-0005-0000-0000-00004F100000}"/>
    <cellStyle name="Moneda [0] 2 2 6 6" xfId="5762" xr:uid="{00000000-0005-0000-0000-000050100000}"/>
    <cellStyle name="Moneda [0] 2 2 7" xfId="1233" xr:uid="{00000000-0005-0000-0000-000051100000}"/>
    <cellStyle name="Moneda [0] 2 2 7 2" xfId="2910" xr:uid="{00000000-0005-0000-0000-000052100000}"/>
    <cellStyle name="Moneda [0] 2 2 7 2 2" xfId="5321" xr:uid="{00000000-0005-0000-0000-000053100000}"/>
    <cellStyle name="Moneda [0] 2 2 7 2 3" xfId="7732" xr:uid="{00000000-0005-0000-0000-000054100000}"/>
    <cellStyle name="Moneda [0] 2 2 7 3" xfId="1655" xr:uid="{00000000-0005-0000-0000-000055100000}"/>
    <cellStyle name="Moneda [0] 2 2 7 3 2" xfId="4064" xr:uid="{00000000-0005-0000-0000-000056100000}"/>
    <cellStyle name="Moneda [0] 2 2 7 3 3" xfId="6474" xr:uid="{00000000-0005-0000-0000-000057100000}"/>
    <cellStyle name="Moneda [0] 2 2 7 4" xfId="3640" xr:uid="{00000000-0005-0000-0000-000058100000}"/>
    <cellStyle name="Moneda [0] 2 2 7 5" xfId="6050" xr:uid="{00000000-0005-0000-0000-000059100000}"/>
    <cellStyle name="Moneda [0] 2 2 8" xfId="1280" xr:uid="{00000000-0005-0000-0000-00005A100000}"/>
    <cellStyle name="Moneda [0] 2 2 8 2" xfId="2957" xr:uid="{00000000-0005-0000-0000-00005B100000}"/>
    <cellStyle name="Moneda [0] 2 2 8 2 2" xfId="5368" xr:uid="{00000000-0005-0000-0000-00005C100000}"/>
    <cellStyle name="Moneda [0] 2 2 8 2 3" xfId="7779" xr:uid="{00000000-0005-0000-0000-00005D100000}"/>
    <cellStyle name="Moneda [0] 2 2 8 3" xfId="2015" xr:uid="{00000000-0005-0000-0000-00005E100000}"/>
    <cellStyle name="Moneda [0] 2 2 8 3 2" xfId="4425" xr:uid="{00000000-0005-0000-0000-00005F100000}"/>
    <cellStyle name="Moneda [0] 2 2 8 3 3" xfId="6835" xr:uid="{00000000-0005-0000-0000-000060100000}"/>
    <cellStyle name="Moneda [0] 2 2 8 4" xfId="3687" xr:uid="{00000000-0005-0000-0000-000061100000}"/>
    <cellStyle name="Moneda [0] 2 2 8 5" xfId="6097" xr:uid="{00000000-0005-0000-0000-000062100000}"/>
    <cellStyle name="Moneda [0] 2 2 9" xfId="2275" xr:uid="{00000000-0005-0000-0000-000063100000}"/>
    <cellStyle name="Moneda [0] 2 2 9 2" xfId="4685" xr:uid="{00000000-0005-0000-0000-000064100000}"/>
    <cellStyle name="Moneda [0] 2 2 9 3" xfId="7096" xr:uid="{00000000-0005-0000-0000-000065100000}"/>
    <cellStyle name="Moneda [0] 2 3" xfId="38" xr:uid="{00000000-0005-0000-0000-000066100000}"/>
    <cellStyle name="Moneda [0] 2 3 10" xfId="2323" xr:uid="{00000000-0005-0000-0000-000067100000}"/>
    <cellStyle name="Moneda [0] 2 3 10 2" xfId="4734" xr:uid="{00000000-0005-0000-0000-000068100000}"/>
    <cellStyle name="Moneda [0] 2 3 10 3" xfId="7145" xr:uid="{00000000-0005-0000-0000-000069100000}"/>
    <cellStyle name="Moneda [0] 2 3 11" xfId="1387" xr:uid="{00000000-0005-0000-0000-00006A100000}"/>
    <cellStyle name="Moneda [0] 2 3 11 2" xfId="3796" xr:uid="{00000000-0005-0000-0000-00006B100000}"/>
    <cellStyle name="Moneda [0] 2 3 11 3" xfId="6206" xr:uid="{00000000-0005-0000-0000-00006C100000}"/>
    <cellStyle name="Moneda [0] 2 3 12" xfId="647" xr:uid="{00000000-0005-0000-0000-00006D100000}"/>
    <cellStyle name="Moneda [0] 2 3 13" xfId="3053" xr:uid="{00000000-0005-0000-0000-00006E100000}"/>
    <cellStyle name="Moneda [0] 2 3 14" xfId="5463" xr:uid="{00000000-0005-0000-0000-00006F100000}"/>
    <cellStyle name="Moneda [0] 2 3 2" xfId="167" xr:uid="{00000000-0005-0000-0000-000070100000}"/>
    <cellStyle name="Moneda [0] 2 3 2 2" xfId="492" xr:uid="{00000000-0005-0000-0000-000071100000}"/>
    <cellStyle name="Moneda [0] 2 3 2 2 2" xfId="2763" xr:uid="{00000000-0005-0000-0000-000072100000}"/>
    <cellStyle name="Moneda [0] 2 3 2 2 2 2" xfId="5174" xr:uid="{00000000-0005-0000-0000-000073100000}"/>
    <cellStyle name="Moneda [0] 2 3 2 2 2 3" xfId="7585" xr:uid="{00000000-0005-0000-0000-000074100000}"/>
    <cellStyle name="Moneda [0] 2 3 2 2 3" xfId="1792" xr:uid="{00000000-0005-0000-0000-000075100000}"/>
    <cellStyle name="Moneda [0] 2 3 2 2 3 2" xfId="4201" xr:uid="{00000000-0005-0000-0000-000076100000}"/>
    <cellStyle name="Moneda [0] 2 3 2 2 3 3" xfId="6611" xr:uid="{00000000-0005-0000-0000-000077100000}"/>
    <cellStyle name="Moneda [0] 2 3 2 2 4" xfId="1087" xr:uid="{00000000-0005-0000-0000-000078100000}"/>
    <cellStyle name="Moneda [0] 2 3 2 2 5" xfId="3493" xr:uid="{00000000-0005-0000-0000-000079100000}"/>
    <cellStyle name="Moneda [0] 2 3 2 2 6" xfId="5903" xr:uid="{00000000-0005-0000-0000-00007A100000}"/>
    <cellStyle name="Moneda [0] 2 3 2 3" xfId="1317" xr:uid="{00000000-0005-0000-0000-00007B100000}"/>
    <cellStyle name="Moneda [0] 2 3 2 3 2" xfId="2995" xr:uid="{00000000-0005-0000-0000-00007C100000}"/>
    <cellStyle name="Moneda [0] 2 3 2 3 2 2" xfId="5406" xr:uid="{00000000-0005-0000-0000-00007D100000}"/>
    <cellStyle name="Moneda [0] 2 3 2 3 2 3" xfId="7817" xr:uid="{00000000-0005-0000-0000-00007E100000}"/>
    <cellStyle name="Moneda [0] 2 3 2 3 3" xfId="2093" xr:uid="{00000000-0005-0000-0000-00007F100000}"/>
    <cellStyle name="Moneda [0] 2 3 2 3 3 2" xfId="4503" xr:uid="{00000000-0005-0000-0000-000080100000}"/>
    <cellStyle name="Moneda [0] 2 3 2 3 3 3" xfId="6913" xr:uid="{00000000-0005-0000-0000-000081100000}"/>
    <cellStyle name="Moneda [0] 2 3 2 3 4" xfId="3725" xr:uid="{00000000-0005-0000-0000-000082100000}"/>
    <cellStyle name="Moneda [0] 2 3 2 3 5" xfId="6135" xr:uid="{00000000-0005-0000-0000-000083100000}"/>
    <cellStyle name="Moneda [0] 2 3 2 4" xfId="2444" xr:uid="{00000000-0005-0000-0000-000084100000}"/>
    <cellStyle name="Moneda [0] 2 3 2 4 2" xfId="4855" xr:uid="{00000000-0005-0000-0000-000085100000}"/>
    <cellStyle name="Moneda [0] 2 3 2 4 3" xfId="7266" xr:uid="{00000000-0005-0000-0000-000086100000}"/>
    <cellStyle name="Moneda [0] 2 3 2 5" xfId="1440" xr:uid="{00000000-0005-0000-0000-000087100000}"/>
    <cellStyle name="Moneda [0] 2 3 2 5 2" xfId="3849" xr:uid="{00000000-0005-0000-0000-000088100000}"/>
    <cellStyle name="Moneda [0] 2 3 2 5 3" xfId="6259" xr:uid="{00000000-0005-0000-0000-000089100000}"/>
    <cellStyle name="Moneda [0] 2 3 2 6" xfId="768" xr:uid="{00000000-0005-0000-0000-00008A100000}"/>
    <cellStyle name="Moneda [0] 2 3 2 7" xfId="3174" xr:uid="{00000000-0005-0000-0000-00008B100000}"/>
    <cellStyle name="Moneda [0] 2 3 2 8" xfId="5584" xr:uid="{00000000-0005-0000-0000-00008C100000}"/>
    <cellStyle name="Moneda [0] 2 3 3" xfId="221" xr:uid="{00000000-0005-0000-0000-00008D100000}"/>
    <cellStyle name="Moneda [0] 2 3 3 2" xfId="493" xr:uid="{00000000-0005-0000-0000-00008E100000}"/>
    <cellStyle name="Moneda [0] 2 3 3 2 2" xfId="2764" xr:uid="{00000000-0005-0000-0000-00008F100000}"/>
    <cellStyle name="Moneda [0] 2 3 3 2 2 2" xfId="5175" xr:uid="{00000000-0005-0000-0000-000090100000}"/>
    <cellStyle name="Moneda [0] 2 3 3 2 2 3" xfId="7586" xr:uid="{00000000-0005-0000-0000-000091100000}"/>
    <cellStyle name="Moneda [0] 2 3 3 2 3" xfId="1846" xr:uid="{00000000-0005-0000-0000-000092100000}"/>
    <cellStyle name="Moneda [0] 2 3 3 2 3 2" xfId="4255" xr:uid="{00000000-0005-0000-0000-000093100000}"/>
    <cellStyle name="Moneda [0] 2 3 3 2 3 3" xfId="6665" xr:uid="{00000000-0005-0000-0000-000094100000}"/>
    <cellStyle name="Moneda [0] 2 3 3 2 4" xfId="1088" xr:uid="{00000000-0005-0000-0000-000095100000}"/>
    <cellStyle name="Moneda [0] 2 3 3 2 5" xfId="3494" xr:uid="{00000000-0005-0000-0000-000096100000}"/>
    <cellStyle name="Moneda [0] 2 3 3 2 6" xfId="5904" xr:uid="{00000000-0005-0000-0000-000097100000}"/>
    <cellStyle name="Moneda [0] 2 3 3 3" xfId="2147" xr:uid="{00000000-0005-0000-0000-000098100000}"/>
    <cellStyle name="Moneda [0] 2 3 3 3 2" xfId="4557" xr:uid="{00000000-0005-0000-0000-000099100000}"/>
    <cellStyle name="Moneda [0] 2 3 3 3 3" xfId="6967" xr:uid="{00000000-0005-0000-0000-00009A100000}"/>
    <cellStyle name="Moneda [0] 2 3 3 4" xfId="2498" xr:uid="{00000000-0005-0000-0000-00009B100000}"/>
    <cellStyle name="Moneda [0] 2 3 3 4 2" xfId="4909" xr:uid="{00000000-0005-0000-0000-00009C100000}"/>
    <cellStyle name="Moneda [0] 2 3 3 4 3" xfId="7320" xr:uid="{00000000-0005-0000-0000-00009D100000}"/>
    <cellStyle name="Moneda [0] 2 3 3 5" xfId="1494" xr:uid="{00000000-0005-0000-0000-00009E100000}"/>
    <cellStyle name="Moneda [0] 2 3 3 5 2" xfId="3903" xr:uid="{00000000-0005-0000-0000-00009F100000}"/>
    <cellStyle name="Moneda [0] 2 3 3 5 3" xfId="6313" xr:uid="{00000000-0005-0000-0000-0000A0100000}"/>
    <cellStyle name="Moneda [0] 2 3 3 6" xfId="822" xr:uid="{00000000-0005-0000-0000-0000A1100000}"/>
    <cellStyle name="Moneda [0] 2 3 3 7" xfId="3228" xr:uid="{00000000-0005-0000-0000-0000A2100000}"/>
    <cellStyle name="Moneda [0] 2 3 3 8" xfId="5638" xr:uid="{00000000-0005-0000-0000-0000A3100000}"/>
    <cellStyle name="Moneda [0] 2 3 4" xfId="117" xr:uid="{00000000-0005-0000-0000-0000A4100000}"/>
    <cellStyle name="Moneda [0] 2 3 4 2" xfId="494" xr:uid="{00000000-0005-0000-0000-0000A5100000}"/>
    <cellStyle name="Moneda [0] 2 3 4 2 2" xfId="2765" xr:uid="{00000000-0005-0000-0000-0000A6100000}"/>
    <cellStyle name="Moneda [0] 2 3 4 2 2 2" xfId="5176" xr:uid="{00000000-0005-0000-0000-0000A7100000}"/>
    <cellStyle name="Moneda [0] 2 3 4 2 2 3" xfId="7587" xr:uid="{00000000-0005-0000-0000-0000A8100000}"/>
    <cellStyle name="Moneda [0] 2 3 4 2 3" xfId="1739" xr:uid="{00000000-0005-0000-0000-0000A9100000}"/>
    <cellStyle name="Moneda [0] 2 3 4 2 3 2" xfId="4148" xr:uid="{00000000-0005-0000-0000-0000AA100000}"/>
    <cellStyle name="Moneda [0] 2 3 4 2 3 3" xfId="6558" xr:uid="{00000000-0005-0000-0000-0000AB100000}"/>
    <cellStyle name="Moneda [0] 2 3 4 2 4" xfId="1089" xr:uid="{00000000-0005-0000-0000-0000AC100000}"/>
    <cellStyle name="Moneda [0] 2 3 4 2 5" xfId="3495" xr:uid="{00000000-0005-0000-0000-0000AD100000}"/>
    <cellStyle name="Moneda [0] 2 3 4 2 6" xfId="5905" xr:uid="{00000000-0005-0000-0000-0000AE100000}"/>
    <cellStyle name="Moneda [0] 2 3 4 3" xfId="2225" xr:uid="{00000000-0005-0000-0000-0000AF100000}"/>
    <cellStyle name="Moneda [0] 2 3 4 3 2" xfId="4635" xr:uid="{00000000-0005-0000-0000-0000B0100000}"/>
    <cellStyle name="Moneda [0] 2 3 4 3 3" xfId="7045" xr:uid="{00000000-0005-0000-0000-0000B1100000}"/>
    <cellStyle name="Moneda [0] 2 3 4 4" xfId="2391" xr:uid="{00000000-0005-0000-0000-0000B2100000}"/>
    <cellStyle name="Moneda [0] 2 3 4 4 2" xfId="4802" xr:uid="{00000000-0005-0000-0000-0000B3100000}"/>
    <cellStyle name="Moneda [0] 2 3 4 4 3" xfId="7213" xr:uid="{00000000-0005-0000-0000-0000B4100000}"/>
    <cellStyle name="Moneda [0] 2 3 4 5" xfId="1572" xr:uid="{00000000-0005-0000-0000-0000B5100000}"/>
    <cellStyle name="Moneda [0] 2 3 4 5 2" xfId="3981" xr:uid="{00000000-0005-0000-0000-0000B6100000}"/>
    <cellStyle name="Moneda [0] 2 3 4 5 3" xfId="6391" xr:uid="{00000000-0005-0000-0000-0000B7100000}"/>
    <cellStyle name="Moneda [0] 2 3 4 6" xfId="715" xr:uid="{00000000-0005-0000-0000-0000B8100000}"/>
    <cellStyle name="Moneda [0] 2 3 4 7" xfId="3121" xr:uid="{00000000-0005-0000-0000-0000B9100000}"/>
    <cellStyle name="Moneda [0] 2 3 4 8" xfId="5531" xr:uid="{00000000-0005-0000-0000-0000BA100000}"/>
    <cellStyle name="Moneda [0] 2 3 5" xfId="292" xr:uid="{00000000-0005-0000-0000-0000BB100000}"/>
    <cellStyle name="Moneda [0] 2 3 5 2" xfId="495" xr:uid="{00000000-0005-0000-0000-0000BC100000}"/>
    <cellStyle name="Moneda [0] 2 3 5 2 2" xfId="2766" xr:uid="{00000000-0005-0000-0000-0000BD100000}"/>
    <cellStyle name="Moneda [0] 2 3 5 2 2 2" xfId="5177" xr:uid="{00000000-0005-0000-0000-0000BE100000}"/>
    <cellStyle name="Moneda [0] 2 3 5 2 2 3" xfId="7588" xr:uid="{00000000-0005-0000-0000-0000BF100000}"/>
    <cellStyle name="Moneda [0] 2 3 5 2 3" xfId="1914" xr:uid="{00000000-0005-0000-0000-0000C0100000}"/>
    <cellStyle name="Moneda [0] 2 3 5 2 3 2" xfId="4323" xr:uid="{00000000-0005-0000-0000-0000C1100000}"/>
    <cellStyle name="Moneda [0] 2 3 5 2 3 3" xfId="6733" xr:uid="{00000000-0005-0000-0000-0000C2100000}"/>
    <cellStyle name="Moneda [0] 2 3 5 2 4" xfId="1090" xr:uid="{00000000-0005-0000-0000-0000C3100000}"/>
    <cellStyle name="Moneda [0] 2 3 5 2 5" xfId="3496" xr:uid="{00000000-0005-0000-0000-0000C4100000}"/>
    <cellStyle name="Moneda [0] 2 3 5 2 6" xfId="5906" xr:uid="{00000000-0005-0000-0000-0000C5100000}"/>
    <cellStyle name="Moneda [0] 2 3 5 3" xfId="2566" xr:uid="{00000000-0005-0000-0000-0000C6100000}"/>
    <cellStyle name="Moneda [0] 2 3 5 3 2" xfId="4977" xr:uid="{00000000-0005-0000-0000-0000C7100000}"/>
    <cellStyle name="Moneda [0] 2 3 5 3 3" xfId="7388" xr:uid="{00000000-0005-0000-0000-0000C8100000}"/>
    <cellStyle name="Moneda [0] 2 3 5 4" xfId="1613" xr:uid="{00000000-0005-0000-0000-0000C9100000}"/>
    <cellStyle name="Moneda [0] 2 3 5 4 2" xfId="4022" xr:uid="{00000000-0005-0000-0000-0000CA100000}"/>
    <cellStyle name="Moneda [0] 2 3 5 4 3" xfId="6432" xr:uid="{00000000-0005-0000-0000-0000CB100000}"/>
    <cellStyle name="Moneda [0] 2 3 5 5" xfId="890" xr:uid="{00000000-0005-0000-0000-0000CC100000}"/>
    <cellStyle name="Moneda [0] 2 3 5 6" xfId="3296" xr:uid="{00000000-0005-0000-0000-0000CD100000}"/>
    <cellStyle name="Moneda [0] 2 3 5 7" xfId="5706" xr:uid="{00000000-0005-0000-0000-0000CE100000}"/>
    <cellStyle name="Moneda [0] 2 3 6" xfId="344" xr:uid="{00000000-0005-0000-0000-0000CF100000}"/>
    <cellStyle name="Moneda [0] 2 3 6 2" xfId="2614" xr:uid="{00000000-0005-0000-0000-0000D0100000}"/>
    <cellStyle name="Moneda [0] 2 3 6 2 2" xfId="5025" xr:uid="{00000000-0005-0000-0000-0000D1100000}"/>
    <cellStyle name="Moneda [0] 2 3 6 2 3" xfId="7436" xr:uid="{00000000-0005-0000-0000-0000D2100000}"/>
    <cellStyle name="Moneda [0] 2 3 6 3" xfId="1962" xr:uid="{00000000-0005-0000-0000-0000D3100000}"/>
    <cellStyle name="Moneda [0] 2 3 6 3 2" xfId="4371" xr:uid="{00000000-0005-0000-0000-0000D4100000}"/>
    <cellStyle name="Moneda [0] 2 3 6 3 3" xfId="6781" xr:uid="{00000000-0005-0000-0000-0000D5100000}"/>
    <cellStyle name="Moneda [0] 2 3 6 4" xfId="938" xr:uid="{00000000-0005-0000-0000-0000D6100000}"/>
    <cellStyle name="Moneda [0] 2 3 6 5" xfId="3344" xr:uid="{00000000-0005-0000-0000-0000D7100000}"/>
    <cellStyle name="Moneda [0] 2 3 6 6" xfId="5754" xr:uid="{00000000-0005-0000-0000-0000D8100000}"/>
    <cellStyle name="Moneda [0] 2 3 7" xfId="1225" xr:uid="{00000000-0005-0000-0000-0000D9100000}"/>
    <cellStyle name="Moneda [0] 2 3 7 2" xfId="2902" xr:uid="{00000000-0005-0000-0000-0000DA100000}"/>
    <cellStyle name="Moneda [0] 2 3 7 2 2" xfId="5313" xr:uid="{00000000-0005-0000-0000-0000DB100000}"/>
    <cellStyle name="Moneda [0] 2 3 7 2 3" xfId="7724" xr:uid="{00000000-0005-0000-0000-0000DC100000}"/>
    <cellStyle name="Moneda [0] 2 3 7 3" xfId="1671" xr:uid="{00000000-0005-0000-0000-0000DD100000}"/>
    <cellStyle name="Moneda [0] 2 3 7 3 2" xfId="4080" xr:uid="{00000000-0005-0000-0000-0000DE100000}"/>
    <cellStyle name="Moneda [0] 2 3 7 3 3" xfId="6490" xr:uid="{00000000-0005-0000-0000-0000DF100000}"/>
    <cellStyle name="Moneda [0] 2 3 7 4" xfId="3632" xr:uid="{00000000-0005-0000-0000-0000E0100000}"/>
    <cellStyle name="Moneda [0] 2 3 7 5" xfId="6042" xr:uid="{00000000-0005-0000-0000-0000E1100000}"/>
    <cellStyle name="Moneda [0] 2 3 8" xfId="1272" xr:uid="{00000000-0005-0000-0000-0000E2100000}"/>
    <cellStyle name="Moneda [0] 2 3 8 2" xfId="2949" xr:uid="{00000000-0005-0000-0000-0000E3100000}"/>
    <cellStyle name="Moneda [0] 2 3 8 2 2" xfId="5360" xr:uid="{00000000-0005-0000-0000-0000E4100000}"/>
    <cellStyle name="Moneda [0] 2 3 8 2 3" xfId="7771" xr:uid="{00000000-0005-0000-0000-0000E5100000}"/>
    <cellStyle name="Moneda [0] 2 3 8 3" xfId="2040" xr:uid="{00000000-0005-0000-0000-0000E6100000}"/>
    <cellStyle name="Moneda [0] 2 3 8 3 2" xfId="4450" xr:uid="{00000000-0005-0000-0000-0000E7100000}"/>
    <cellStyle name="Moneda [0] 2 3 8 3 3" xfId="6860" xr:uid="{00000000-0005-0000-0000-0000E8100000}"/>
    <cellStyle name="Moneda [0] 2 3 8 4" xfId="3679" xr:uid="{00000000-0005-0000-0000-0000E9100000}"/>
    <cellStyle name="Moneda [0] 2 3 8 5" xfId="6089" xr:uid="{00000000-0005-0000-0000-0000EA100000}"/>
    <cellStyle name="Moneda [0] 2 3 9" xfId="2267" xr:uid="{00000000-0005-0000-0000-0000EB100000}"/>
    <cellStyle name="Moneda [0] 2 3 9 2" xfId="4678" xr:uid="{00000000-0005-0000-0000-0000EC100000}"/>
    <cellStyle name="Moneda [0] 2 3 9 3" xfId="7088" xr:uid="{00000000-0005-0000-0000-0000ED100000}"/>
    <cellStyle name="Moneda [0] 2 4" xfId="140" xr:uid="{00000000-0005-0000-0000-0000EE100000}"/>
    <cellStyle name="Moneda [0] 2 4 2" xfId="496" xr:uid="{00000000-0005-0000-0000-0000EF100000}"/>
    <cellStyle name="Moneda [0] 2 4 2 2" xfId="2767" xr:uid="{00000000-0005-0000-0000-0000F0100000}"/>
    <cellStyle name="Moneda [0] 2 4 2 2 2" xfId="5178" xr:uid="{00000000-0005-0000-0000-0000F1100000}"/>
    <cellStyle name="Moneda [0] 2 4 2 2 3" xfId="7589" xr:uid="{00000000-0005-0000-0000-0000F2100000}"/>
    <cellStyle name="Moneda [0] 2 4 2 3" xfId="1763" xr:uid="{00000000-0005-0000-0000-0000F3100000}"/>
    <cellStyle name="Moneda [0] 2 4 2 3 2" xfId="4172" xr:uid="{00000000-0005-0000-0000-0000F4100000}"/>
    <cellStyle name="Moneda [0] 2 4 2 3 3" xfId="6582" xr:uid="{00000000-0005-0000-0000-0000F5100000}"/>
    <cellStyle name="Moneda [0] 2 4 2 4" xfId="1091" xr:uid="{00000000-0005-0000-0000-0000F6100000}"/>
    <cellStyle name="Moneda [0] 2 4 2 5" xfId="3497" xr:uid="{00000000-0005-0000-0000-0000F7100000}"/>
    <cellStyle name="Moneda [0] 2 4 2 6" xfId="5907" xr:uid="{00000000-0005-0000-0000-0000F8100000}"/>
    <cellStyle name="Moneda [0] 2 4 3" xfId="1299" xr:uid="{00000000-0005-0000-0000-0000F9100000}"/>
    <cellStyle name="Moneda [0] 2 4 3 2" xfId="2977" xr:uid="{00000000-0005-0000-0000-0000FA100000}"/>
    <cellStyle name="Moneda [0] 2 4 3 2 2" xfId="5388" xr:uid="{00000000-0005-0000-0000-0000FB100000}"/>
    <cellStyle name="Moneda [0] 2 4 3 2 3" xfId="7799" xr:uid="{00000000-0005-0000-0000-0000FC100000}"/>
    <cellStyle name="Moneda [0] 2 4 3 3" xfId="2064" xr:uid="{00000000-0005-0000-0000-0000FD100000}"/>
    <cellStyle name="Moneda [0] 2 4 3 3 2" xfId="4474" xr:uid="{00000000-0005-0000-0000-0000FE100000}"/>
    <cellStyle name="Moneda [0] 2 4 3 3 3" xfId="6884" xr:uid="{00000000-0005-0000-0000-0000FF100000}"/>
    <cellStyle name="Moneda [0] 2 4 3 4" xfId="3707" xr:uid="{00000000-0005-0000-0000-000000110000}"/>
    <cellStyle name="Moneda [0] 2 4 3 5" xfId="6117" xr:uid="{00000000-0005-0000-0000-000001110000}"/>
    <cellStyle name="Moneda [0] 2 4 4" xfId="2415" xr:uid="{00000000-0005-0000-0000-000002110000}"/>
    <cellStyle name="Moneda [0] 2 4 4 2" xfId="4826" xr:uid="{00000000-0005-0000-0000-000003110000}"/>
    <cellStyle name="Moneda [0] 2 4 4 3" xfId="7237" xr:uid="{00000000-0005-0000-0000-000004110000}"/>
    <cellStyle name="Moneda [0] 2 4 5" xfId="1411" xr:uid="{00000000-0005-0000-0000-000005110000}"/>
    <cellStyle name="Moneda [0] 2 4 5 2" xfId="3820" xr:uid="{00000000-0005-0000-0000-000006110000}"/>
    <cellStyle name="Moneda [0] 2 4 5 3" xfId="6230" xr:uid="{00000000-0005-0000-0000-000007110000}"/>
    <cellStyle name="Moneda [0] 2 4 6" xfId="739" xr:uid="{00000000-0005-0000-0000-000008110000}"/>
    <cellStyle name="Moneda [0] 2 4 7" xfId="3145" xr:uid="{00000000-0005-0000-0000-000009110000}"/>
    <cellStyle name="Moneda [0] 2 4 8" xfId="5555" xr:uid="{00000000-0005-0000-0000-00000A110000}"/>
    <cellStyle name="Moneda [0] 2 5" xfId="193" xr:uid="{00000000-0005-0000-0000-00000B110000}"/>
    <cellStyle name="Moneda [0] 2 5 2" xfId="497" xr:uid="{00000000-0005-0000-0000-00000C110000}"/>
    <cellStyle name="Moneda [0] 2 5 2 2" xfId="2768" xr:uid="{00000000-0005-0000-0000-00000D110000}"/>
    <cellStyle name="Moneda [0] 2 5 2 2 2" xfId="5179" xr:uid="{00000000-0005-0000-0000-00000E110000}"/>
    <cellStyle name="Moneda [0] 2 5 2 2 3" xfId="7590" xr:uid="{00000000-0005-0000-0000-00000F110000}"/>
    <cellStyle name="Moneda [0] 2 5 2 3" xfId="1818" xr:uid="{00000000-0005-0000-0000-000010110000}"/>
    <cellStyle name="Moneda [0] 2 5 2 3 2" xfId="4227" xr:uid="{00000000-0005-0000-0000-000011110000}"/>
    <cellStyle name="Moneda [0] 2 5 2 3 3" xfId="6637" xr:uid="{00000000-0005-0000-0000-000012110000}"/>
    <cellStyle name="Moneda [0] 2 5 2 4" xfId="1092" xr:uid="{00000000-0005-0000-0000-000013110000}"/>
    <cellStyle name="Moneda [0] 2 5 2 5" xfId="3498" xr:uid="{00000000-0005-0000-0000-000014110000}"/>
    <cellStyle name="Moneda [0] 2 5 2 6" xfId="5908" xr:uid="{00000000-0005-0000-0000-000015110000}"/>
    <cellStyle name="Moneda [0] 2 5 3" xfId="2119" xr:uid="{00000000-0005-0000-0000-000016110000}"/>
    <cellStyle name="Moneda [0] 2 5 3 2" xfId="4529" xr:uid="{00000000-0005-0000-0000-000017110000}"/>
    <cellStyle name="Moneda [0] 2 5 3 3" xfId="6939" xr:uid="{00000000-0005-0000-0000-000018110000}"/>
    <cellStyle name="Moneda [0] 2 5 4" xfId="2470" xr:uid="{00000000-0005-0000-0000-000019110000}"/>
    <cellStyle name="Moneda [0] 2 5 4 2" xfId="4881" xr:uid="{00000000-0005-0000-0000-00001A110000}"/>
    <cellStyle name="Moneda [0] 2 5 4 3" xfId="7292" xr:uid="{00000000-0005-0000-0000-00001B110000}"/>
    <cellStyle name="Moneda [0] 2 5 5" xfId="1466" xr:uid="{00000000-0005-0000-0000-00001C110000}"/>
    <cellStyle name="Moneda [0] 2 5 5 2" xfId="3875" xr:uid="{00000000-0005-0000-0000-00001D110000}"/>
    <cellStyle name="Moneda [0] 2 5 5 3" xfId="6285" xr:uid="{00000000-0005-0000-0000-00001E110000}"/>
    <cellStyle name="Moneda [0] 2 5 6" xfId="794" xr:uid="{00000000-0005-0000-0000-00001F110000}"/>
    <cellStyle name="Moneda [0] 2 5 7" xfId="3200" xr:uid="{00000000-0005-0000-0000-000020110000}"/>
    <cellStyle name="Moneda [0] 2 5 8" xfId="5610" xr:uid="{00000000-0005-0000-0000-000021110000}"/>
    <cellStyle name="Moneda [0] 2 6" xfId="247" xr:uid="{00000000-0005-0000-0000-000022110000}"/>
    <cellStyle name="Moneda [0] 2 6 2" xfId="498" xr:uid="{00000000-0005-0000-0000-000023110000}"/>
    <cellStyle name="Moneda [0] 2 6 2 2" xfId="2769" xr:uid="{00000000-0005-0000-0000-000024110000}"/>
    <cellStyle name="Moneda [0] 2 6 2 2 2" xfId="5180" xr:uid="{00000000-0005-0000-0000-000025110000}"/>
    <cellStyle name="Moneda [0] 2 6 2 2 3" xfId="7591" xr:uid="{00000000-0005-0000-0000-000026110000}"/>
    <cellStyle name="Moneda [0] 2 6 2 3" xfId="1872" xr:uid="{00000000-0005-0000-0000-000027110000}"/>
    <cellStyle name="Moneda [0] 2 6 2 3 2" xfId="4281" xr:uid="{00000000-0005-0000-0000-000028110000}"/>
    <cellStyle name="Moneda [0] 2 6 2 3 3" xfId="6691" xr:uid="{00000000-0005-0000-0000-000029110000}"/>
    <cellStyle name="Moneda [0] 2 6 2 4" xfId="1093" xr:uid="{00000000-0005-0000-0000-00002A110000}"/>
    <cellStyle name="Moneda [0] 2 6 2 5" xfId="3499" xr:uid="{00000000-0005-0000-0000-00002B110000}"/>
    <cellStyle name="Moneda [0] 2 6 2 6" xfId="5909" xr:uid="{00000000-0005-0000-0000-00002C110000}"/>
    <cellStyle name="Moneda [0] 2 6 3" xfId="2173" xr:uid="{00000000-0005-0000-0000-00002D110000}"/>
    <cellStyle name="Moneda [0] 2 6 3 2" xfId="4583" xr:uid="{00000000-0005-0000-0000-00002E110000}"/>
    <cellStyle name="Moneda [0] 2 6 3 3" xfId="6993" xr:uid="{00000000-0005-0000-0000-00002F110000}"/>
    <cellStyle name="Moneda [0] 2 6 4" xfId="2524" xr:uid="{00000000-0005-0000-0000-000030110000}"/>
    <cellStyle name="Moneda [0] 2 6 4 2" xfId="4935" xr:uid="{00000000-0005-0000-0000-000031110000}"/>
    <cellStyle name="Moneda [0] 2 6 4 3" xfId="7346" xr:uid="{00000000-0005-0000-0000-000032110000}"/>
    <cellStyle name="Moneda [0] 2 6 5" xfId="1520" xr:uid="{00000000-0005-0000-0000-000033110000}"/>
    <cellStyle name="Moneda [0] 2 6 5 2" xfId="3929" xr:uid="{00000000-0005-0000-0000-000034110000}"/>
    <cellStyle name="Moneda [0] 2 6 5 3" xfId="6339" xr:uid="{00000000-0005-0000-0000-000035110000}"/>
    <cellStyle name="Moneda [0] 2 6 6" xfId="848" xr:uid="{00000000-0005-0000-0000-000036110000}"/>
    <cellStyle name="Moneda [0] 2 6 7" xfId="3254" xr:uid="{00000000-0005-0000-0000-000037110000}"/>
    <cellStyle name="Moneda [0] 2 6 8" xfId="5664" xr:uid="{00000000-0005-0000-0000-000038110000}"/>
    <cellStyle name="Moneda [0] 2 7" xfId="75" xr:uid="{00000000-0005-0000-0000-000039110000}"/>
    <cellStyle name="Moneda [0] 2 7 2" xfId="499" xr:uid="{00000000-0005-0000-0000-00003A110000}"/>
    <cellStyle name="Moneda [0] 2 7 2 2" xfId="2770" xr:uid="{00000000-0005-0000-0000-00003B110000}"/>
    <cellStyle name="Moneda [0] 2 7 2 2 2" xfId="5181" xr:uid="{00000000-0005-0000-0000-00003C110000}"/>
    <cellStyle name="Moneda [0] 2 7 2 2 3" xfId="7592" xr:uid="{00000000-0005-0000-0000-00003D110000}"/>
    <cellStyle name="Moneda [0] 2 7 2 3" xfId="1695" xr:uid="{00000000-0005-0000-0000-00003E110000}"/>
    <cellStyle name="Moneda [0] 2 7 2 3 2" xfId="4104" xr:uid="{00000000-0005-0000-0000-00003F110000}"/>
    <cellStyle name="Moneda [0] 2 7 2 3 3" xfId="6514" xr:uid="{00000000-0005-0000-0000-000040110000}"/>
    <cellStyle name="Moneda [0] 2 7 2 4" xfId="1094" xr:uid="{00000000-0005-0000-0000-000041110000}"/>
    <cellStyle name="Moneda [0] 2 7 2 5" xfId="3500" xr:uid="{00000000-0005-0000-0000-000042110000}"/>
    <cellStyle name="Moneda [0] 2 7 2 6" xfId="5910" xr:uid="{00000000-0005-0000-0000-000043110000}"/>
    <cellStyle name="Moneda [0] 2 7 3" xfId="2196" xr:uid="{00000000-0005-0000-0000-000044110000}"/>
    <cellStyle name="Moneda [0] 2 7 3 2" xfId="4606" xr:uid="{00000000-0005-0000-0000-000045110000}"/>
    <cellStyle name="Moneda [0] 2 7 3 3" xfId="7016" xr:uid="{00000000-0005-0000-0000-000046110000}"/>
    <cellStyle name="Moneda [0] 2 7 4" xfId="2347" xr:uid="{00000000-0005-0000-0000-000047110000}"/>
    <cellStyle name="Moneda [0] 2 7 4 2" xfId="4758" xr:uid="{00000000-0005-0000-0000-000048110000}"/>
    <cellStyle name="Moneda [0] 2 7 4 3" xfId="7169" xr:uid="{00000000-0005-0000-0000-000049110000}"/>
    <cellStyle name="Moneda [0] 2 7 5" xfId="1543" xr:uid="{00000000-0005-0000-0000-00004A110000}"/>
    <cellStyle name="Moneda [0] 2 7 5 2" xfId="3952" xr:uid="{00000000-0005-0000-0000-00004B110000}"/>
    <cellStyle name="Moneda [0] 2 7 5 3" xfId="6362" xr:uid="{00000000-0005-0000-0000-00004C110000}"/>
    <cellStyle name="Moneda [0] 2 7 6" xfId="671" xr:uid="{00000000-0005-0000-0000-00004D110000}"/>
    <cellStyle name="Moneda [0] 2 7 7" xfId="3077" xr:uid="{00000000-0005-0000-0000-00004E110000}"/>
    <cellStyle name="Moneda [0] 2 7 8" xfId="5487" xr:uid="{00000000-0005-0000-0000-00004F110000}"/>
    <cellStyle name="Moneda [0] 2 8" xfId="71" xr:uid="{00000000-0005-0000-0000-000050110000}"/>
    <cellStyle name="Moneda [0] 2 8 2" xfId="500" xr:uid="{00000000-0005-0000-0000-000051110000}"/>
    <cellStyle name="Moneda [0] 2 8 2 2" xfId="2771" xr:uid="{00000000-0005-0000-0000-000052110000}"/>
    <cellStyle name="Moneda [0] 2 8 2 2 2" xfId="5182" xr:uid="{00000000-0005-0000-0000-000053110000}"/>
    <cellStyle name="Moneda [0] 2 8 2 2 3" xfId="7593" xr:uid="{00000000-0005-0000-0000-000054110000}"/>
    <cellStyle name="Moneda [0] 2 8 2 3" xfId="1895" xr:uid="{00000000-0005-0000-0000-000055110000}"/>
    <cellStyle name="Moneda [0] 2 8 2 3 2" xfId="4304" xr:uid="{00000000-0005-0000-0000-000056110000}"/>
    <cellStyle name="Moneda [0] 2 8 2 3 3" xfId="6714" xr:uid="{00000000-0005-0000-0000-000057110000}"/>
    <cellStyle name="Moneda [0] 2 8 2 4" xfId="1095" xr:uid="{00000000-0005-0000-0000-000058110000}"/>
    <cellStyle name="Moneda [0] 2 8 2 5" xfId="3501" xr:uid="{00000000-0005-0000-0000-000059110000}"/>
    <cellStyle name="Moneda [0] 2 8 2 6" xfId="5911" xr:uid="{00000000-0005-0000-0000-00005A110000}"/>
    <cellStyle name="Moneda [0] 2 8 3" xfId="2547" xr:uid="{00000000-0005-0000-0000-00005B110000}"/>
    <cellStyle name="Moneda [0] 2 8 3 2" xfId="4958" xr:uid="{00000000-0005-0000-0000-00005C110000}"/>
    <cellStyle name="Moneda [0] 2 8 3 3" xfId="7369" xr:uid="{00000000-0005-0000-0000-00005D110000}"/>
    <cellStyle name="Moneda [0] 2 8 4" xfId="1594" xr:uid="{00000000-0005-0000-0000-00005E110000}"/>
    <cellStyle name="Moneda [0] 2 8 4 2" xfId="4003" xr:uid="{00000000-0005-0000-0000-00005F110000}"/>
    <cellStyle name="Moneda [0] 2 8 4 3" xfId="6413" xr:uid="{00000000-0005-0000-0000-000060110000}"/>
    <cellStyle name="Moneda [0] 2 8 5" xfId="871" xr:uid="{00000000-0005-0000-0000-000061110000}"/>
    <cellStyle name="Moneda [0] 2 8 6" xfId="3277" xr:uid="{00000000-0005-0000-0000-000062110000}"/>
    <cellStyle name="Moneda [0] 2 8 7" xfId="5687" xr:uid="{00000000-0005-0000-0000-000063110000}"/>
    <cellStyle name="Moneda [0] 2 9" xfId="326" xr:uid="{00000000-0005-0000-0000-000064110000}"/>
    <cellStyle name="Moneda [0] 2 9 2" xfId="2595" xr:uid="{00000000-0005-0000-0000-000065110000}"/>
    <cellStyle name="Moneda [0] 2 9 2 2" xfId="5006" xr:uid="{00000000-0005-0000-0000-000066110000}"/>
    <cellStyle name="Moneda [0] 2 9 2 3" xfId="7417" xr:uid="{00000000-0005-0000-0000-000067110000}"/>
    <cellStyle name="Moneda [0] 2 9 3" xfId="1943" xr:uid="{00000000-0005-0000-0000-000068110000}"/>
    <cellStyle name="Moneda [0] 2 9 3 2" xfId="4352" xr:uid="{00000000-0005-0000-0000-000069110000}"/>
    <cellStyle name="Moneda [0] 2 9 3 3" xfId="6762" xr:uid="{00000000-0005-0000-0000-00006A110000}"/>
    <cellStyle name="Moneda [0] 2 9 4" xfId="919" xr:uid="{00000000-0005-0000-0000-00006B110000}"/>
    <cellStyle name="Moneda [0] 2 9 5" xfId="3325" xr:uid="{00000000-0005-0000-0000-00006C110000}"/>
    <cellStyle name="Moneda [0] 2 9 6" xfId="5735" xr:uid="{00000000-0005-0000-0000-00006D110000}"/>
    <cellStyle name="Moneda [0] 3" xfId="13" xr:uid="{00000000-0005-0000-0000-00006E110000}"/>
    <cellStyle name="Moneda [0] 3 10" xfId="1211" xr:uid="{00000000-0005-0000-0000-00006F110000}"/>
    <cellStyle name="Moneda [0] 3 10 2" xfId="2888" xr:uid="{00000000-0005-0000-0000-000070110000}"/>
    <cellStyle name="Moneda [0] 3 10 2 2" xfId="5299" xr:uid="{00000000-0005-0000-0000-000071110000}"/>
    <cellStyle name="Moneda [0] 3 10 2 3" xfId="7710" xr:uid="{00000000-0005-0000-0000-000072110000}"/>
    <cellStyle name="Moneda [0] 3 10 3" xfId="1646" xr:uid="{00000000-0005-0000-0000-000073110000}"/>
    <cellStyle name="Moneda [0] 3 10 3 2" xfId="4055" xr:uid="{00000000-0005-0000-0000-000074110000}"/>
    <cellStyle name="Moneda [0] 3 10 3 3" xfId="6465" xr:uid="{00000000-0005-0000-0000-000075110000}"/>
    <cellStyle name="Moneda [0] 3 10 4" xfId="3618" xr:uid="{00000000-0005-0000-0000-000076110000}"/>
    <cellStyle name="Moneda [0] 3 10 5" xfId="6028" xr:uid="{00000000-0005-0000-0000-000077110000}"/>
    <cellStyle name="Moneda [0] 3 11" xfId="1258" xr:uid="{00000000-0005-0000-0000-000078110000}"/>
    <cellStyle name="Moneda [0] 3 11 2" xfId="2935" xr:uid="{00000000-0005-0000-0000-000079110000}"/>
    <cellStyle name="Moneda [0] 3 11 2 2" xfId="5346" xr:uid="{00000000-0005-0000-0000-00007A110000}"/>
    <cellStyle name="Moneda [0] 3 11 2 3" xfId="7757" xr:uid="{00000000-0005-0000-0000-00007B110000}"/>
    <cellStyle name="Moneda [0] 3 11 3" xfId="2001" xr:uid="{00000000-0005-0000-0000-00007C110000}"/>
    <cellStyle name="Moneda [0] 3 11 3 2" xfId="4411" xr:uid="{00000000-0005-0000-0000-00007D110000}"/>
    <cellStyle name="Moneda [0] 3 11 3 3" xfId="6821" xr:uid="{00000000-0005-0000-0000-00007E110000}"/>
    <cellStyle name="Moneda [0] 3 11 4" xfId="3665" xr:uid="{00000000-0005-0000-0000-00007F110000}"/>
    <cellStyle name="Moneda [0] 3 11 5" xfId="6075" xr:uid="{00000000-0005-0000-0000-000080110000}"/>
    <cellStyle name="Moneda [0] 3 12" xfId="2253" xr:uid="{00000000-0005-0000-0000-000081110000}"/>
    <cellStyle name="Moneda [0] 3 12 2" xfId="4664" xr:uid="{00000000-0005-0000-0000-000082110000}"/>
    <cellStyle name="Moneda [0] 3 12 3" xfId="7074" xr:uid="{00000000-0005-0000-0000-000083110000}"/>
    <cellStyle name="Moneda [0] 3 13" xfId="2298" xr:uid="{00000000-0005-0000-0000-000084110000}"/>
    <cellStyle name="Moneda [0] 3 13 2" xfId="4709" xr:uid="{00000000-0005-0000-0000-000085110000}"/>
    <cellStyle name="Moneda [0] 3 13 3" xfId="7120" xr:uid="{00000000-0005-0000-0000-000086110000}"/>
    <cellStyle name="Moneda [0] 3 14" xfId="1348" xr:uid="{00000000-0005-0000-0000-000087110000}"/>
    <cellStyle name="Moneda [0] 3 14 2" xfId="3757" xr:uid="{00000000-0005-0000-0000-000088110000}"/>
    <cellStyle name="Moneda [0] 3 14 3" xfId="6167" xr:uid="{00000000-0005-0000-0000-000089110000}"/>
    <cellStyle name="Moneda [0] 3 15" xfId="623" xr:uid="{00000000-0005-0000-0000-00008A110000}"/>
    <cellStyle name="Moneda [0] 3 16" xfId="3028" xr:uid="{00000000-0005-0000-0000-00008B110000}"/>
    <cellStyle name="Moneda [0] 3 17" xfId="5439" xr:uid="{00000000-0005-0000-0000-00008C110000}"/>
    <cellStyle name="Moneda [0] 3 2" xfId="25" xr:uid="{00000000-0005-0000-0000-00008D110000}"/>
    <cellStyle name="Moneda [0] 3 2 10" xfId="2310" xr:uid="{00000000-0005-0000-0000-00008E110000}"/>
    <cellStyle name="Moneda [0] 3 2 10 2" xfId="4721" xr:uid="{00000000-0005-0000-0000-00008F110000}"/>
    <cellStyle name="Moneda [0] 3 2 10 3" xfId="7132" xr:uid="{00000000-0005-0000-0000-000090110000}"/>
    <cellStyle name="Moneda [0] 3 2 11" xfId="1363" xr:uid="{00000000-0005-0000-0000-000091110000}"/>
    <cellStyle name="Moneda [0] 3 2 11 2" xfId="3772" xr:uid="{00000000-0005-0000-0000-000092110000}"/>
    <cellStyle name="Moneda [0] 3 2 11 3" xfId="6182" xr:uid="{00000000-0005-0000-0000-000093110000}"/>
    <cellStyle name="Moneda [0] 3 2 12" xfId="634" xr:uid="{00000000-0005-0000-0000-000094110000}"/>
    <cellStyle name="Moneda [0] 3 2 13" xfId="3040" xr:uid="{00000000-0005-0000-0000-000095110000}"/>
    <cellStyle name="Moneda [0] 3 2 14" xfId="5450" xr:uid="{00000000-0005-0000-0000-000096110000}"/>
    <cellStyle name="Moneda [0] 3 2 2" xfId="154" xr:uid="{00000000-0005-0000-0000-000097110000}"/>
    <cellStyle name="Moneda [0] 3 2 2 2" xfId="501" xr:uid="{00000000-0005-0000-0000-000098110000}"/>
    <cellStyle name="Moneda [0] 3 2 2 2 2" xfId="2772" xr:uid="{00000000-0005-0000-0000-000099110000}"/>
    <cellStyle name="Moneda [0] 3 2 2 2 2 2" xfId="5183" xr:uid="{00000000-0005-0000-0000-00009A110000}"/>
    <cellStyle name="Moneda [0] 3 2 2 2 2 3" xfId="7594" xr:uid="{00000000-0005-0000-0000-00009B110000}"/>
    <cellStyle name="Moneda [0] 3 2 2 2 3" xfId="1779" xr:uid="{00000000-0005-0000-0000-00009C110000}"/>
    <cellStyle name="Moneda [0] 3 2 2 2 3 2" xfId="4188" xr:uid="{00000000-0005-0000-0000-00009D110000}"/>
    <cellStyle name="Moneda [0] 3 2 2 2 3 3" xfId="6598" xr:uid="{00000000-0005-0000-0000-00009E110000}"/>
    <cellStyle name="Moneda [0] 3 2 2 2 4" xfId="1096" xr:uid="{00000000-0005-0000-0000-00009F110000}"/>
    <cellStyle name="Moneda [0] 3 2 2 2 5" xfId="3502" xr:uid="{00000000-0005-0000-0000-0000A0110000}"/>
    <cellStyle name="Moneda [0] 3 2 2 2 6" xfId="5912" xr:uid="{00000000-0005-0000-0000-0000A1110000}"/>
    <cellStyle name="Moneda [0] 3 2 2 3" xfId="1330" xr:uid="{00000000-0005-0000-0000-0000A2110000}"/>
    <cellStyle name="Moneda [0] 3 2 2 3 2" xfId="3008" xr:uid="{00000000-0005-0000-0000-0000A3110000}"/>
    <cellStyle name="Moneda [0] 3 2 2 3 2 2" xfId="5419" xr:uid="{00000000-0005-0000-0000-0000A4110000}"/>
    <cellStyle name="Moneda [0] 3 2 2 3 2 3" xfId="7830" xr:uid="{00000000-0005-0000-0000-0000A5110000}"/>
    <cellStyle name="Moneda [0] 3 2 2 3 3" xfId="2080" xr:uid="{00000000-0005-0000-0000-0000A6110000}"/>
    <cellStyle name="Moneda [0] 3 2 2 3 3 2" xfId="4490" xr:uid="{00000000-0005-0000-0000-0000A7110000}"/>
    <cellStyle name="Moneda [0] 3 2 2 3 3 3" xfId="6900" xr:uid="{00000000-0005-0000-0000-0000A8110000}"/>
    <cellStyle name="Moneda [0] 3 2 2 3 4" xfId="3738" xr:uid="{00000000-0005-0000-0000-0000A9110000}"/>
    <cellStyle name="Moneda [0] 3 2 2 3 5" xfId="6148" xr:uid="{00000000-0005-0000-0000-0000AA110000}"/>
    <cellStyle name="Moneda [0] 3 2 2 4" xfId="2431" xr:uid="{00000000-0005-0000-0000-0000AB110000}"/>
    <cellStyle name="Moneda [0] 3 2 2 4 2" xfId="4842" xr:uid="{00000000-0005-0000-0000-0000AC110000}"/>
    <cellStyle name="Moneda [0] 3 2 2 4 3" xfId="7253" xr:uid="{00000000-0005-0000-0000-0000AD110000}"/>
    <cellStyle name="Moneda [0] 3 2 2 5" xfId="1427" xr:uid="{00000000-0005-0000-0000-0000AE110000}"/>
    <cellStyle name="Moneda [0] 3 2 2 5 2" xfId="3836" xr:uid="{00000000-0005-0000-0000-0000AF110000}"/>
    <cellStyle name="Moneda [0] 3 2 2 5 3" xfId="6246" xr:uid="{00000000-0005-0000-0000-0000B0110000}"/>
    <cellStyle name="Moneda [0] 3 2 2 6" xfId="755" xr:uid="{00000000-0005-0000-0000-0000B1110000}"/>
    <cellStyle name="Moneda [0] 3 2 2 7" xfId="3161" xr:uid="{00000000-0005-0000-0000-0000B2110000}"/>
    <cellStyle name="Moneda [0] 3 2 2 8" xfId="5571" xr:uid="{00000000-0005-0000-0000-0000B3110000}"/>
    <cellStyle name="Moneda [0] 3 2 3" xfId="208" xr:uid="{00000000-0005-0000-0000-0000B4110000}"/>
    <cellStyle name="Moneda [0] 3 2 3 2" xfId="502" xr:uid="{00000000-0005-0000-0000-0000B5110000}"/>
    <cellStyle name="Moneda [0] 3 2 3 2 2" xfId="2773" xr:uid="{00000000-0005-0000-0000-0000B6110000}"/>
    <cellStyle name="Moneda [0] 3 2 3 2 2 2" xfId="5184" xr:uid="{00000000-0005-0000-0000-0000B7110000}"/>
    <cellStyle name="Moneda [0] 3 2 3 2 2 3" xfId="7595" xr:uid="{00000000-0005-0000-0000-0000B8110000}"/>
    <cellStyle name="Moneda [0] 3 2 3 2 3" xfId="1833" xr:uid="{00000000-0005-0000-0000-0000B9110000}"/>
    <cellStyle name="Moneda [0] 3 2 3 2 3 2" xfId="4242" xr:uid="{00000000-0005-0000-0000-0000BA110000}"/>
    <cellStyle name="Moneda [0] 3 2 3 2 3 3" xfId="6652" xr:uid="{00000000-0005-0000-0000-0000BB110000}"/>
    <cellStyle name="Moneda [0] 3 2 3 2 4" xfId="1097" xr:uid="{00000000-0005-0000-0000-0000BC110000}"/>
    <cellStyle name="Moneda [0] 3 2 3 2 5" xfId="3503" xr:uid="{00000000-0005-0000-0000-0000BD110000}"/>
    <cellStyle name="Moneda [0] 3 2 3 2 6" xfId="5913" xr:uid="{00000000-0005-0000-0000-0000BE110000}"/>
    <cellStyle name="Moneda [0] 3 2 3 3" xfId="2134" xr:uid="{00000000-0005-0000-0000-0000BF110000}"/>
    <cellStyle name="Moneda [0] 3 2 3 3 2" xfId="4544" xr:uid="{00000000-0005-0000-0000-0000C0110000}"/>
    <cellStyle name="Moneda [0] 3 2 3 3 3" xfId="6954" xr:uid="{00000000-0005-0000-0000-0000C1110000}"/>
    <cellStyle name="Moneda [0] 3 2 3 4" xfId="2485" xr:uid="{00000000-0005-0000-0000-0000C2110000}"/>
    <cellStyle name="Moneda [0] 3 2 3 4 2" xfId="4896" xr:uid="{00000000-0005-0000-0000-0000C3110000}"/>
    <cellStyle name="Moneda [0] 3 2 3 4 3" xfId="7307" xr:uid="{00000000-0005-0000-0000-0000C4110000}"/>
    <cellStyle name="Moneda [0] 3 2 3 5" xfId="1481" xr:uid="{00000000-0005-0000-0000-0000C5110000}"/>
    <cellStyle name="Moneda [0] 3 2 3 5 2" xfId="3890" xr:uid="{00000000-0005-0000-0000-0000C6110000}"/>
    <cellStyle name="Moneda [0] 3 2 3 5 3" xfId="6300" xr:uid="{00000000-0005-0000-0000-0000C7110000}"/>
    <cellStyle name="Moneda [0] 3 2 3 6" xfId="809" xr:uid="{00000000-0005-0000-0000-0000C8110000}"/>
    <cellStyle name="Moneda [0] 3 2 3 7" xfId="3215" xr:uid="{00000000-0005-0000-0000-0000C9110000}"/>
    <cellStyle name="Moneda [0] 3 2 3 8" xfId="5625" xr:uid="{00000000-0005-0000-0000-0000CA110000}"/>
    <cellStyle name="Moneda [0] 3 2 4" xfId="95" xr:uid="{00000000-0005-0000-0000-0000CB110000}"/>
    <cellStyle name="Moneda [0] 3 2 4 2" xfId="503" xr:uid="{00000000-0005-0000-0000-0000CC110000}"/>
    <cellStyle name="Moneda [0] 3 2 4 2 2" xfId="2774" xr:uid="{00000000-0005-0000-0000-0000CD110000}"/>
    <cellStyle name="Moneda [0] 3 2 4 2 2 2" xfId="5185" xr:uid="{00000000-0005-0000-0000-0000CE110000}"/>
    <cellStyle name="Moneda [0] 3 2 4 2 2 3" xfId="7596" xr:uid="{00000000-0005-0000-0000-0000CF110000}"/>
    <cellStyle name="Moneda [0] 3 2 4 2 3" xfId="1715" xr:uid="{00000000-0005-0000-0000-0000D0110000}"/>
    <cellStyle name="Moneda [0] 3 2 4 2 3 2" xfId="4124" xr:uid="{00000000-0005-0000-0000-0000D1110000}"/>
    <cellStyle name="Moneda [0] 3 2 4 2 3 3" xfId="6534" xr:uid="{00000000-0005-0000-0000-0000D2110000}"/>
    <cellStyle name="Moneda [0] 3 2 4 2 4" xfId="1098" xr:uid="{00000000-0005-0000-0000-0000D3110000}"/>
    <cellStyle name="Moneda [0] 3 2 4 2 5" xfId="3504" xr:uid="{00000000-0005-0000-0000-0000D4110000}"/>
    <cellStyle name="Moneda [0] 3 2 4 2 6" xfId="5914" xr:uid="{00000000-0005-0000-0000-0000D5110000}"/>
    <cellStyle name="Moneda [0] 3 2 4 3" xfId="2209" xr:uid="{00000000-0005-0000-0000-0000D6110000}"/>
    <cellStyle name="Moneda [0] 3 2 4 3 2" xfId="4619" xr:uid="{00000000-0005-0000-0000-0000D7110000}"/>
    <cellStyle name="Moneda [0] 3 2 4 3 3" xfId="7029" xr:uid="{00000000-0005-0000-0000-0000D8110000}"/>
    <cellStyle name="Moneda [0] 3 2 4 4" xfId="2367" xr:uid="{00000000-0005-0000-0000-0000D9110000}"/>
    <cellStyle name="Moneda [0] 3 2 4 4 2" xfId="4778" xr:uid="{00000000-0005-0000-0000-0000DA110000}"/>
    <cellStyle name="Moneda [0] 3 2 4 4 3" xfId="7189" xr:uid="{00000000-0005-0000-0000-0000DB110000}"/>
    <cellStyle name="Moneda [0] 3 2 4 5" xfId="1556" xr:uid="{00000000-0005-0000-0000-0000DC110000}"/>
    <cellStyle name="Moneda [0] 3 2 4 5 2" xfId="3965" xr:uid="{00000000-0005-0000-0000-0000DD110000}"/>
    <cellStyle name="Moneda [0] 3 2 4 5 3" xfId="6375" xr:uid="{00000000-0005-0000-0000-0000DE110000}"/>
    <cellStyle name="Moneda [0] 3 2 4 6" xfId="691" xr:uid="{00000000-0005-0000-0000-0000DF110000}"/>
    <cellStyle name="Moneda [0] 3 2 4 7" xfId="3097" xr:uid="{00000000-0005-0000-0000-0000E0110000}"/>
    <cellStyle name="Moneda [0] 3 2 4 8" xfId="5507" xr:uid="{00000000-0005-0000-0000-0000E1110000}"/>
    <cellStyle name="Moneda [0] 3 2 5" xfId="304" xr:uid="{00000000-0005-0000-0000-0000E2110000}"/>
    <cellStyle name="Moneda [0] 3 2 5 2" xfId="504" xr:uid="{00000000-0005-0000-0000-0000E3110000}"/>
    <cellStyle name="Moneda [0] 3 2 5 2 2" xfId="2775" xr:uid="{00000000-0005-0000-0000-0000E4110000}"/>
    <cellStyle name="Moneda [0] 3 2 5 2 2 2" xfId="5186" xr:uid="{00000000-0005-0000-0000-0000E5110000}"/>
    <cellStyle name="Moneda [0] 3 2 5 2 2 3" xfId="7597" xr:uid="{00000000-0005-0000-0000-0000E6110000}"/>
    <cellStyle name="Moneda [0] 3 2 5 2 3" xfId="1927" xr:uid="{00000000-0005-0000-0000-0000E7110000}"/>
    <cellStyle name="Moneda [0] 3 2 5 2 3 2" xfId="4336" xr:uid="{00000000-0005-0000-0000-0000E8110000}"/>
    <cellStyle name="Moneda [0] 3 2 5 2 3 3" xfId="6746" xr:uid="{00000000-0005-0000-0000-0000E9110000}"/>
    <cellStyle name="Moneda [0] 3 2 5 2 4" xfId="1099" xr:uid="{00000000-0005-0000-0000-0000EA110000}"/>
    <cellStyle name="Moneda [0] 3 2 5 2 5" xfId="3505" xr:uid="{00000000-0005-0000-0000-0000EB110000}"/>
    <cellStyle name="Moneda [0] 3 2 5 2 6" xfId="5915" xr:uid="{00000000-0005-0000-0000-0000EC110000}"/>
    <cellStyle name="Moneda [0] 3 2 5 3" xfId="2579" xr:uid="{00000000-0005-0000-0000-0000ED110000}"/>
    <cellStyle name="Moneda [0] 3 2 5 3 2" xfId="4990" xr:uid="{00000000-0005-0000-0000-0000EE110000}"/>
    <cellStyle name="Moneda [0] 3 2 5 3 3" xfId="7401" xr:uid="{00000000-0005-0000-0000-0000EF110000}"/>
    <cellStyle name="Moneda [0] 3 2 5 4" xfId="1626" xr:uid="{00000000-0005-0000-0000-0000F0110000}"/>
    <cellStyle name="Moneda [0] 3 2 5 4 2" xfId="4035" xr:uid="{00000000-0005-0000-0000-0000F1110000}"/>
    <cellStyle name="Moneda [0] 3 2 5 4 3" xfId="6445" xr:uid="{00000000-0005-0000-0000-0000F2110000}"/>
    <cellStyle name="Moneda [0] 3 2 5 5" xfId="903" xr:uid="{00000000-0005-0000-0000-0000F3110000}"/>
    <cellStyle name="Moneda [0] 3 2 5 6" xfId="3309" xr:uid="{00000000-0005-0000-0000-0000F4110000}"/>
    <cellStyle name="Moneda [0] 3 2 5 7" xfId="5719" xr:uid="{00000000-0005-0000-0000-0000F5110000}"/>
    <cellStyle name="Moneda [0] 3 2 6" xfId="357" xr:uid="{00000000-0005-0000-0000-0000F6110000}"/>
    <cellStyle name="Moneda [0] 3 2 6 2" xfId="2627" xr:uid="{00000000-0005-0000-0000-0000F7110000}"/>
    <cellStyle name="Moneda [0] 3 2 6 2 2" xfId="5038" xr:uid="{00000000-0005-0000-0000-0000F8110000}"/>
    <cellStyle name="Moneda [0] 3 2 6 2 3" xfId="7449" xr:uid="{00000000-0005-0000-0000-0000F9110000}"/>
    <cellStyle name="Moneda [0] 3 2 6 3" xfId="1975" xr:uid="{00000000-0005-0000-0000-0000FA110000}"/>
    <cellStyle name="Moneda [0] 3 2 6 3 2" xfId="4384" xr:uid="{00000000-0005-0000-0000-0000FB110000}"/>
    <cellStyle name="Moneda [0] 3 2 6 3 3" xfId="6794" xr:uid="{00000000-0005-0000-0000-0000FC110000}"/>
    <cellStyle name="Moneda [0] 3 2 6 4" xfId="951" xr:uid="{00000000-0005-0000-0000-0000FD110000}"/>
    <cellStyle name="Moneda [0] 3 2 6 5" xfId="3357" xr:uid="{00000000-0005-0000-0000-0000FE110000}"/>
    <cellStyle name="Moneda [0] 3 2 6 6" xfId="5767" xr:uid="{00000000-0005-0000-0000-0000FF110000}"/>
    <cellStyle name="Moneda [0] 3 2 7" xfId="1238" xr:uid="{00000000-0005-0000-0000-000000120000}"/>
    <cellStyle name="Moneda [0] 3 2 7 2" xfId="2915" xr:uid="{00000000-0005-0000-0000-000001120000}"/>
    <cellStyle name="Moneda [0] 3 2 7 2 2" xfId="5326" xr:uid="{00000000-0005-0000-0000-000002120000}"/>
    <cellStyle name="Moneda [0] 3 2 7 2 3" xfId="7737" xr:uid="{00000000-0005-0000-0000-000003120000}"/>
    <cellStyle name="Moneda [0] 3 2 7 3" xfId="1658" xr:uid="{00000000-0005-0000-0000-000004120000}"/>
    <cellStyle name="Moneda [0] 3 2 7 3 2" xfId="4067" xr:uid="{00000000-0005-0000-0000-000005120000}"/>
    <cellStyle name="Moneda [0] 3 2 7 3 3" xfId="6477" xr:uid="{00000000-0005-0000-0000-000006120000}"/>
    <cellStyle name="Moneda [0] 3 2 7 4" xfId="3645" xr:uid="{00000000-0005-0000-0000-000007120000}"/>
    <cellStyle name="Moneda [0] 3 2 7 5" xfId="6055" xr:uid="{00000000-0005-0000-0000-000008120000}"/>
    <cellStyle name="Moneda [0] 3 2 8" xfId="1285" xr:uid="{00000000-0005-0000-0000-000009120000}"/>
    <cellStyle name="Moneda [0] 3 2 8 2" xfId="2962" xr:uid="{00000000-0005-0000-0000-00000A120000}"/>
    <cellStyle name="Moneda [0] 3 2 8 2 2" xfId="5373" xr:uid="{00000000-0005-0000-0000-00000B120000}"/>
    <cellStyle name="Moneda [0] 3 2 8 2 3" xfId="7784" xr:uid="{00000000-0005-0000-0000-00000C120000}"/>
    <cellStyle name="Moneda [0] 3 2 8 3" xfId="2016" xr:uid="{00000000-0005-0000-0000-00000D120000}"/>
    <cellStyle name="Moneda [0] 3 2 8 3 2" xfId="4426" xr:uid="{00000000-0005-0000-0000-00000E120000}"/>
    <cellStyle name="Moneda [0] 3 2 8 3 3" xfId="6836" xr:uid="{00000000-0005-0000-0000-00000F120000}"/>
    <cellStyle name="Moneda [0] 3 2 8 4" xfId="3692" xr:uid="{00000000-0005-0000-0000-000010120000}"/>
    <cellStyle name="Moneda [0] 3 2 8 5" xfId="6102" xr:uid="{00000000-0005-0000-0000-000011120000}"/>
    <cellStyle name="Moneda [0] 3 2 9" xfId="2280" xr:uid="{00000000-0005-0000-0000-000012120000}"/>
    <cellStyle name="Moneda [0] 3 2 9 2" xfId="4690" xr:uid="{00000000-0005-0000-0000-000013120000}"/>
    <cellStyle name="Moneda [0] 3 2 9 3" xfId="7101" xr:uid="{00000000-0005-0000-0000-000014120000}"/>
    <cellStyle name="Moneda [0] 3 3" xfId="43" xr:uid="{00000000-0005-0000-0000-000015120000}"/>
    <cellStyle name="Moneda [0] 3 3 10" xfId="2328" xr:uid="{00000000-0005-0000-0000-000016120000}"/>
    <cellStyle name="Moneda [0] 3 3 10 2" xfId="4739" xr:uid="{00000000-0005-0000-0000-000017120000}"/>
    <cellStyle name="Moneda [0] 3 3 10 3" xfId="7150" xr:uid="{00000000-0005-0000-0000-000018120000}"/>
    <cellStyle name="Moneda [0] 3 3 11" xfId="1392" xr:uid="{00000000-0005-0000-0000-000019120000}"/>
    <cellStyle name="Moneda [0] 3 3 11 2" xfId="3801" xr:uid="{00000000-0005-0000-0000-00001A120000}"/>
    <cellStyle name="Moneda [0] 3 3 11 3" xfId="6211" xr:uid="{00000000-0005-0000-0000-00001B120000}"/>
    <cellStyle name="Moneda [0] 3 3 12" xfId="652" xr:uid="{00000000-0005-0000-0000-00001C120000}"/>
    <cellStyle name="Moneda [0] 3 3 13" xfId="3058" xr:uid="{00000000-0005-0000-0000-00001D120000}"/>
    <cellStyle name="Moneda [0] 3 3 14" xfId="5468" xr:uid="{00000000-0005-0000-0000-00001E120000}"/>
    <cellStyle name="Moneda [0] 3 3 2" xfId="172" xr:uid="{00000000-0005-0000-0000-00001F120000}"/>
    <cellStyle name="Moneda [0] 3 3 2 2" xfId="505" xr:uid="{00000000-0005-0000-0000-000020120000}"/>
    <cellStyle name="Moneda [0] 3 3 2 2 2" xfId="2776" xr:uid="{00000000-0005-0000-0000-000021120000}"/>
    <cellStyle name="Moneda [0] 3 3 2 2 2 2" xfId="5187" xr:uid="{00000000-0005-0000-0000-000022120000}"/>
    <cellStyle name="Moneda [0] 3 3 2 2 2 3" xfId="7598" xr:uid="{00000000-0005-0000-0000-000023120000}"/>
    <cellStyle name="Moneda [0] 3 3 2 2 3" xfId="1797" xr:uid="{00000000-0005-0000-0000-000024120000}"/>
    <cellStyle name="Moneda [0] 3 3 2 2 3 2" xfId="4206" xr:uid="{00000000-0005-0000-0000-000025120000}"/>
    <cellStyle name="Moneda [0] 3 3 2 2 3 3" xfId="6616" xr:uid="{00000000-0005-0000-0000-000026120000}"/>
    <cellStyle name="Moneda [0] 3 3 2 2 4" xfId="1100" xr:uid="{00000000-0005-0000-0000-000027120000}"/>
    <cellStyle name="Moneda [0] 3 3 2 2 5" xfId="3506" xr:uid="{00000000-0005-0000-0000-000028120000}"/>
    <cellStyle name="Moneda [0] 3 3 2 2 6" xfId="5916" xr:uid="{00000000-0005-0000-0000-000029120000}"/>
    <cellStyle name="Moneda [0] 3 3 2 3" xfId="1318" xr:uid="{00000000-0005-0000-0000-00002A120000}"/>
    <cellStyle name="Moneda [0] 3 3 2 3 2" xfId="2996" xr:uid="{00000000-0005-0000-0000-00002B120000}"/>
    <cellStyle name="Moneda [0] 3 3 2 3 2 2" xfId="5407" xr:uid="{00000000-0005-0000-0000-00002C120000}"/>
    <cellStyle name="Moneda [0] 3 3 2 3 2 3" xfId="7818" xr:uid="{00000000-0005-0000-0000-00002D120000}"/>
    <cellStyle name="Moneda [0] 3 3 2 3 3" xfId="2098" xr:uid="{00000000-0005-0000-0000-00002E120000}"/>
    <cellStyle name="Moneda [0] 3 3 2 3 3 2" xfId="4508" xr:uid="{00000000-0005-0000-0000-00002F120000}"/>
    <cellStyle name="Moneda [0] 3 3 2 3 3 3" xfId="6918" xr:uid="{00000000-0005-0000-0000-000030120000}"/>
    <cellStyle name="Moneda [0] 3 3 2 3 4" xfId="3726" xr:uid="{00000000-0005-0000-0000-000031120000}"/>
    <cellStyle name="Moneda [0] 3 3 2 3 5" xfId="6136" xr:uid="{00000000-0005-0000-0000-000032120000}"/>
    <cellStyle name="Moneda [0] 3 3 2 4" xfId="2449" xr:uid="{00000000-0005-0000-0000-000033120000}"/>
    <cellStyle name="Moneda [0] 3 3 2 4 2" xfId="4860" xr:uid="{00000000-0005-0000-0000-000034120000}"/>
    <cellStyle name="Moneda [0] 3 3 2 4 3" xfId="7271" xr:uid="{00000000-0005-0000-0000-000035120000}"/>
    <cellStyle name="Moneda [0] 3 3 2 5" xfId="1445" xr:uid="{00000000-0005-0000-0000-000036120000}"/>
    <cellStyle name="Moneda [0] 3 3 2 5 2" xfId="3854" xr:uid="{00000000-0005-0000-0000-000037120000}"/>
    <cellStyle name="Moneda [0] 3 3 2 5 3" xfId="6264" xr:uid="{00000000-0005-0000-0000-000038120000}"/>
    <cellStyle name="Moneda [0] 3 3 2 6" xfId="773" xr:uid="{00000000-0005-0000-0000-000039120000}"/>
    <cellStyle name="Moneda [0] 3 3 2 7" xfId="3179" xr:uid="{00000000-0005-0000-0000-00003A120000}"/>
    <cellStyle name="Moneda [0] 3 3 2 8" xfId="5589" xr:uid="{00000000-0005-0000-0000-00003B120000}"/>
    <cellStyle name="Moneda [0] 3 3 3" xfId="226" xr:uid="{00000000-0005-0000-0000-00003C120000}"/>
    <cellStyle name="Moneda [0] 3 3 3 2" xfId="506" xr:uid="{00000000-0005-0000-0000-00003D120000}"/>
    <cellStyle name="Moneda [0] 3 3 3 2 2" xfId="2777" xr:uid="{00000000-0005-0000-0000-00003E120000}"/>
    <cellStyle name="Moneda [0] 3 3 3 2 2 2" xfId="5188" xr:uid="{00000000-0005-0000-0000-00003F120000}"/>
    <cellStyle name="Moneda [0] 3 3 3 2 2 3" xfId="7599" xr:uid="{00000000-0005-0000-0000-000040120000}"/>
    <cellStyle name="Moneda [0] 3 3 3 2 3" xfId="1851" xr:uid="{00000000-0005-0000-0000-000041120000}"/>
    <cellStyle name="Moneda [0] 3 3 3 2 3 2" xfId="4260" xr:uid="{00000000-0005-0000-0000-000042120000}"/>
    <cellStyle name="Moneda [0] 3 3 3 2 3 3" xfId="6670" xr:uid="{00000000-0005-0000-0000-000043120000}"/>
    <cellStyle name="Moneda [0] 3 3 3 2 4" xfId="1101" xr:uid="{00000000-0005-0000-0000-000044120000}"/>
    <cellStyle name="Moneda [0] 3 3 3 2 5" xfId="3507" xr:uid="{00000000-0005-0000-0000-000045120000}"/>
    <cellStyle name="Moneda [0] 3 3 3 2 6" xfId="5917" xr:uid="{00000000-0005-0000-0000-000046120000}"/>
    <cellStyle name="Moneda [0] 3 3 3 3" xfId="2152" xr:uid="{00000000-0005-0000-0000-000047120000}"/>
    <cellStyle name="Moneda [0] 3 3 3 3 2" xfId="4562" xr:uid="{00000000-0005-0000-0000-000048120000}"/>
    <cellStyle name="Moneda [0] 3 3 3 3 3" xfId="6972" xr:uid="{00000000-0005-0000-0000-000049120000}"/>
    <cellStyle name="Moneda [0] 3 3 3 4" xfId="2503" xr:uid="{00000000-0005-0000-0000-00004A120000}"/>
    <cellStyle name="Moneda [0] 3 3 3 4 2" xfId="4914" xr:uid="{00000000-0005-0000-0000-00004B120000}"/>
    <cellStyle name="Moneda [0] 3 3 3 4 3" xfId="7325" xr:uid="{00000000-0005-0000-0000-00004C120000}"/>
    <cellStyle name="Moneda [0] 3 3 3 5" xfId="1499" xr:uid="{00000000-0005-0000-0000-00004D120000}"/>
    <cellStyle name="Moneda [0] 3 3 3 5 2" xfId="3908" xr:uid="{00000000-0005-0000-0000-00004E120000}"/>
    <cellStyle name="Moneda [0] 3 3 3 5 3" xfId="6318" xr:uid="{00000000-0005-0000-0000-00004F120000}"/>
    <cellStyle name="Moneda [0] 3 3 3 6" xfId="827" xr:uid="{00000000-0005-0000-0000-000050120000}"/>
    <cellStyle name="Moneda [0] 3 3 3 7" xfId="3233" xr:uid="{00000000-0005-0000-0000-000051120000}"/>
    <cellStyle name="Moneda [0] 3 3 3 8" xfId="5643" xr:uid="{00000000-0005-0000-0000-000052120000}"/>
    <cellStyle name="Moneda [0] 3 3 4" xfId="122" xr:uid="{00000000-0005-0000-0000-000053120000}"/>
    <cellStyle name="Moneda [0] 3 3 4 2" xfId="507" xr:uid="{00000000-0005-0000-0000-000054120000}"/>
    <cellStyle name="Moneda [0] 3 3 4 2 2" xfId="2778" xr:uid="{00000000-0005-0000-0000-000055120000}"/>
    <cellStyle name="Moneda [0] 3 3 4 2 2 2" xfId="5189" xr:uid="{00000000-0005-0000-0000-000056120000}"/>
    <cellStyle name="Moneda [0] 3 3 4 2 2 3" xfId="7600" xr:uid="{00000000-0005-0000-0000-000057120000}"/>
    <cellStyle name="Moneda [0] 3 3 4 2 3" xfId="1744" xr:uid="{00000000-0005-0000-0000-000058120000}"/>
    <cellStyle name="Moneda [0] 3 3 4 2 3 2" xfId="4153" xr:uid="{00000000-0005-0000-0000-000059120000}"/>
    <cellStyle name="Moneda [0] 3 3 4 2 3 3" xfId="6563" xr:uid="{00000000-0005-0000-0000-00005A120000}"/>
    <cellStyle name="Moneda [0] 3 3 4 2 4" xfId="1102" xr:uid="{00000000-0005-0000-0000-00005B120000}"/>
    <cellStyle name="Moneda [0] 3 3 4 2 5" xfId="3508" xr:uid="{00000000-0005-0000-0000-00005C120000}"/>
    <cellStyle name="Moneda [0] 3 3 4 2 6" xfId="5918" xr:uid="{00000000-0005-0000-0000-00005D120000}"/>
    <cellStyle name="Moneda [0] 3 3 4 3" xfId="2226" xr:uid="{00000000-0005-0000-0000-00005E120000}"/>
    <cellStyle name="Moneda [0] 3 3 4 3 2" xfId="4636" xr:uid="{00000000-0005-0000-0000-00005F120000}"/>
    <cellStyle name="Moneda [0] 3 3 4 3 3" xfId="7046" xr:uid="{00000000-0005-0000-0000-000060120000}"/>
    <cellStyle name="Moneda [0] 3 3 4 4" xfId="2396" xr:uid="{00000000-0005-0000-0000-000061120000}"/>
    <cellStyle name="Moneda [0] 3 3 4 4 2" xfId="4807" xr:uid="{00000000-0005-0000-0000-000062120000}"/>
    <cellStyle name="Moneda [0] 3 3 4 4 3" xfId="7218" xr:uid="{00000000-0005-0000-0000-000063120000}"/>
    <cellStyle name="Moneda [0] 3 3 4 5" xfId="1573" xr:uid="{00000000-0005-0000-0000-000064120000}"/>
    <cellStyle name="Moneda [0] 3 3 4 5 2" xfId="3982" xr:uid="{00000000-0005-0000-0000-000065120000}"/>
    <cellStyle name="Moneda [0] 3 3 4 5 3" xfId="6392" xr:uid="{00000000-0005-0000-0000-000066120000}"/>
    <cellStyle name="Moneda [0] 3 3 4 6" xfId="720" xr:uid="{00000000-0005-0000-0000-000067120000}"/>
    <cellStyle name="Moneda [0] 3 3 4 7" xfId="3126" xr:uid="{00000000-0005-0000-0000-000068120000}"/>
    <cellStyle name="Moneda [0] 3 3 4 8" xfId="5536" xr:uid="{00000000-0005-0000-0000-000069120000}"/>
    <cellStyle name="Moneda [0] 3 3 5" xfId="293" xr:uid="{00000000-0005-0000-0000-00006A120000}"/>
    <cellStyle name="Moneda [0] 3 3 5 2" xfId="508" xr:uid="{00000000-0005-0000-0000-00006B120000}"/>
    <cellStyle name="Moneda [0] 3 3 5 2 2" xfId="2779" xr:uid="{00000000-0005-0000-0000-00006C120000}"/>
    <cellStyle name="Moneda [0] 3 3 5 2 2 2" xfId="5190" xr:uid="{00000000-0005-0000-0000-00006D120000}"/>
    <cellStyle name="Moneda [0] 3 3 5 2 2 3" xfId="7601" xr:uid="{00000000-0005-0000-0000-00006E120000}"/>
    <cellStyle name="Moneda [0] 3 3 5 2 3" xfId="1915" xr:uid="{00000000-0005-0000-0000-00006F120000}"/>
    <cellStyle name="Moneda [0] 3 3 5 2 3 2" xfId="4324" xr:uid="{00000000-0005-0000-0000-000070120000}"/>
    <cellStyle name="Moneda [0] 3 3 5 2 3 3" xfId="6734" xr:uid="{00000000-0005-0000-0000-000071120000}"/>
    <cellStyle name="Moneda [0] 3 3 5 2 4" xfId="1103" xr:uid="{00000000-0005-0000-0000-000072120000}"/>
    <cellStyle name="Moneda [0] 3 3 5 2 5" xfId="3509" xr:uid="{00000000-0005-0000-0000-000073120000}"/>
    <cellStyle name="Moneda [0] 3 3 5 2 6" xfId="5919" xr:uid="{00000000-0005-0000-0000-000074120000}"/>
    <cellStyle name="Moneda [0] 3 3 5 3" xfId="2567" xr:uid="{00000000-0005-0000-0000-000075120000}"/>
    <cellStyle name="Moneda [0] 3 3 5 3 2" xfId="4978" xr:uid="{00000000-0005-0000-0000-000076120000}"/>
    <cellStyle name="Moneda [0] 3 3 5 3 3" xfId="7389" xr:uid="{00000000-0005-0000-0000-000077120000}"/>
    <cellStyle name="Moneda [0] 3 3 5 4" xfId="1614" xr:uid="{00000000-0005-0000-0000-000078120000}"/>
    <cellStyle name="Moneda [0] 3 3 5 4 2" xfId="4023" xr:uid="{00000000-0005-0000-0000-000079120000}"/>
    <cellStyle name="Moneda [0] 3 3 5 4 3" xfId="6433" xr:uid="{00000000-0005-0000-0000-00007A120000}"/>
    <cellStyle name="Moneda [0] 3 3 5 5" xfId="891" xr:uid="{00000000-0005-0000-0000-00007B120000}"/>
    <cellStyle name="Moneda [0] 3 3 5 6" xfId="3297" xr:uid="{00000000-0005-0000-0000-00007C120000}"/>
    <cellStyle name="Moneda [0] 3 3 5 7" xfId="5707" xr:uid="{00000000-0005-0000-0000-00007D120000}"/>
    <cellStyle name="Moneda [0] 3 3 6" xfId="345" xr:uid="{00000000-0005-0000-0000-00007E120000}"/>
    <cellStyle name="Moneda [0] 3 3 6 2" xfId="2615" xr:uid="{00000000-0005-0000-0000-00007F120000}"/>
    <cellStyle name="Moneda [0] 3 3 6 2 2" xfId="5026" xr:uid="{00000000-0005-0000-0000-000080120000}"/>
    <cellStyle name="Moneda [0] 3 3 6 2 3" xfId="7437" xr:uid="{00000000-0005-0000-0000-000081120000}"/>
    <cellStyle name="Moneda [0] 3 3 6 3" xfId="1963" xr:uid="{00000000-0005-0000-0000-000082120000}"/>
    <cellStyle name="Moneda [0] 3 3 6 3 2" xfId="4372" xr:uid="{00000000-0005-0000-0000-000083120000}"/>
    <cellStyle name="Moneda [0] 3 3 6 3 3" xfId="6782" xr:uid="{00000000-0005-0000-0000-000084120000}"/>
    <cellStyle name="Moneda [0] 3 3 6 4" xfId="939" xr:uid="{00000000-0005-0000-0000-000085120000}"/>
    <cellStyle name="Moneda [0] 3 3 6 5" xfId="3345" xr:uid="{00000000-0005-0000-0000-000086120000}"/>
    <cellStyle name="Moneda [0] 3 3 6 6" xfId="5755" xr:uid="{00000000-0005-0000-0000-000087120000}"/>
    <cellStyle name="Moneda [0] 3 3 7" xfId="1226" xr:uid="{00000000-0005-0000-0000-000088120000}"/>
    <cellStyle name="Moneda [0] 3 3 7 2" xfId="2903" xr:uid="{00000000-0005-0000-0000-000089120000}"/>
    <cellStyle name="Moneda [0] 3 3 7 2 2" xfId="5314" xr:uid="{00000000-0005-0000-0000-00008A120000}"/>
    <cellStyle name="Moneda [0] 3 3 7 2 3" xfId="7725" xr:uid="{00000000-0005-0000-0000-00008B120000}"/>
    <cellStyle name="Moneda [0] 3 3 7 3" xfId="1676" xr:uid="{00000000-0005-0000-0000-00008C120000}"/>
    <cellStyle name="Moneda [0] 3 3 7 3 2" xfId="4085" xr:uid="{00000000-0005-0000-0000-00008D120000}"/>
    <cellStyle name="Moneda [0] 3 3 7 3 3" xfId="6495" xr:uid="{00000000-0005-0000-0000-00008E120000}"/>
    <cellStyle name="Moneda [0] 3 3 7 4" xfId="3633" xr:uid="{00000000-0005-0000-0000-00008F120000}"/>
    <cellStyle name="Moneda [0] 3 3 7 5" xfId="6043" xr:uid="{00000000-0005-0000-0000-000090120000}"/>
    <cellStyle name="Moneda [0] 3 3 8" xfId="1273" xr:uid="{00000000-0005-0000-0000-000091120000}"/>
    <cellStyle name="Moneda [0] 3 3 8 2" xfId="2950" xr:uid="{00000000-0005-0000-0000-000092120000}"/>
    <cellStyle name="Moneda [0] 3 3 8 2 2" xfId="5361" xr:uid="{00000000-0005-0000-0000-000093120000}"/>
    <cellStyle name="Moneda [0] 3 3 8 2 3" xfId="7772" xr:uid="{00000000-0005-0000-0000-000094120000}"/>
    <cellStyle name="Moneda [0] 3 3 8 3" xfId="2045" xr:uid="{00000000-0005-0000-0000-000095120000}"/>
    <cellStyle name="Moneda [0] 3 3 8 3 2" xfId="4455" xr:uid="{00000000-0005-0000-0000-000096120000}"/>
    <cellStyle name="Moneda [0] 3 3 8 3 3" xfId="6865" xr:uid="{00000000-0005-0000-0000-000097120000}"/>
    <cellStyle name="Moneda [0] 3 3 8 4" xfId="3680" xr:uid="{00000000-0005-0000-0000-000098120000}"/>
    <cellStyle name="Moneda [0] 3 3 8 5" xfId="6090" xr:uid="{00000000-0005-0000-0000-000099120000}"/>
    <cellStyle name="Moneda [0] 3 3 9" xfId="2268" xr:uid="{00000000-0005-0000-0000-00009A120000}"/>
    <cellStyle name="Moneda [0] 3 3 9 2" xfId="4679" xr:uid="{00000000-0005-0000-0000-00009B120000}"/>
    <cellStyle name="Moneda [0] 3 3 9 3" xfId="7089" xr:uid="{00000000-0005-0000-0000-00009C120000}"/>
    <cellStyle name="Moneda [0] 3 4" xfId="143" xr:uid="{00000000-0005-0000-0000-00009D120000}"/>
    <cellStyle name="Moneda [0] 3 4 2" xfId="509" xr:uid="{00000000-0005-0000-0000-00009E120000}"/>
    <cellStyle name="Moneda [0] 3 4 2 2" xfId="2780" xr:uid="{00000000-0005-0000-0000-00009F120000}"/>
    <cellStyle name="Moneda [0] 3 4 2 2 2" xfId="5191" xr:uid="{00000000-0005-0000-0000-0000A0120000}"/>
    <cellStyle name="Moneda [0] 3 4 2 2 3" xfId="7602" xr:uid="{00000000-0005-0000-0000-0000A1120000}"/>
    <cellStyle name="Moneda [0] 3 4 2 3" xfId="1767" xr:uid="{00000000-0005-0000-0000-0000A2120000}"/>
    <cellStyle name="Moneda [0] 3 4 2 3 2" xfId="4176" xr:uid="{00000000-0005-0000-0000-0000A3120000}"/>
    <cellStyle name="Moneda [0] 3 4 2 3 3" xfId="6586" xr:uid="{00000000-0005-0000-0000-0000A4120000}"/>
    <cellStyle name="Moneda [0] 3 4 2 4" xfId="1104" xr:uid="{00000000-0005-0000-0000-0000A5120000}"/>
    <cellStyle name="Moneda [0] 3 4 2 5" xfId="3510" xr:uid="{00000000-0005-0000-0000-0000A6120000}"/>
    <cellStyle name="Moneda [0] 3 4 2 6" xfId="5920" xr:uid="{00000000-0005-0000-0000-0000A7120000}"/>
    <cellStyle name="Moneda [0] 3 4 3" xfId="1303" xr:uid="{00000000-0005-0000-0000-0000A8120000}"/>
    <cellStyle name="Moneda [0] 3 4 3 2" xfId="2981" xr:uid="{00000000-0005-0000-0000-0000A9120000}"/>
    <cellStyle name="Moneda [0] 3 4 3 2 2" xfId="5392" xr:uid="{00000000-0005-0000-0000-0000AA120000}"/>
    <cellStyle name="Moneda [0] 3 4 3 2 3" xfId="7803" xr:uid="{00000000-0005-0000-0000-0000AB120000}"/>
    <cellStyle name="Moneda [0] 3 4 3 3" xfId="2068" xr:uid="{00000000-0005-0000-0000-0000AC120000}"/>
    <cellStyle name="Moneda [0] 3 4 3 3 2" xfId="4478" xr:uid="{00000000-0005-0000-0000-0000AD120000}"/>
    <cellStyle name="Moneda [0] 3 4 3 3 3" xfId="6888" xr:uid="{00000000-0005-0000-0000-0000AE120000}"/>
    <cellStyle name="Moneda [0] 3 4 3 4" xfId="3711" xr:uid="{00000000-0005-0000-0000-0000AF120000}"/>
    <cellStyle name="Moneda [0] 3 4 3 5" xfId="6121" xr:uid="{00000000-0005-0000-0000-0000B0120000}"/>
    <cellStyle name="Moneda [0] 3 4 4" xfId="2419" xr:uid="{00000000-0005-0000-0000-0000B1120000}"/>
    <cellStyle name="Moneda [0] 3 4 4 2" xfId="4830" xr:uid="{00000000-0005-0000-0000-0000B2120000}"/>
    <cellStyle name="Moneda [0] 3 4 4 3" xfId="7241" xr:uid="{00000000-0005-0000-0000-0000B3120000}"/>
    <cellStyle name="Moneda [0] 3 4 5" xfId="1415" xr:uid="{00000000-0005-0000-0000-0000B4120000}"/>
    <cellStyle name="Moneda [0] 3 4 5 2" xfId="3824" xr:uid="{00000000-0005-0000-0000-0000B5120000}"/>
    <cellStyle name="Moneda [0] 3 4 5 3" xfId="6234" xr:uid="{00000000-0005-0000-0000-0000B6120000}"/>
    <cellStyle name="Moneda [0] 3 4 6" xfId="743" xr:uid="{00000000-0005-0000-0000-0000B7120000}"/>
    <cellStyle name="Moneda [0] 3 4 7" xfId="3149" xr:uid="{00000000-0005-0000-0000-0000B8120000}"/>
    <cellStyle name="Moneda [0] 3 4 8" xfId="5559" xr:uid="{00000000-0005-0000-0000-0000B9120000}"/>
    <cellStyle name="Moneda [0] 3 5" xfId="196" xr:uid="{00000000-0005-0000-0000-0000BA120000}"/>
    <cellStyle name="Moneda [0] 3 5 2" xfId="510" xr:uid="{00000000-0005-0000-0000-0000BB120000}"/>
    <cellStyle name="Moneda [0] 3 5 2 2" xfId="2781" xr:uid="{00000000-0005-0000-0000-0000BC120000}"/>
    <cellStyle name="Moneda [0] 3 5 2 2 2" xfId="5192" xr:uid="{00000000-0005-0000-0000-0000BD120000}"/>
    <cellStyle name="Moneda [0] 3 5 2 2 3" xfId="7603" xr:uid="{00000000-0005-0000-0000-0000BE120000}"/>
    <cellStyle name="Moneda [0] 3 5 2 3" xfId="1821" xr:uid="{00000000-0005-0000-0000-0000BF120000}"/>
    <cellStyle name="Moneda [0] 3 5 2 3 2" xfId="4230" xr:uid="{00000000-0005-0000-0000-0000C0120000}"/>
    <cellStyle name="Moneda [0] 3 5 2 3 3" xfId="6640" xr:uid="{00000000-0005-0000-0000-0000C1120000}"/>
    <cellStyle name="Moneda [0] 3 5 2 4" xfId="1105" xr:uid="{00000000-0005-0000-0000-0000C2120000}"/>
    <cellStyle name="Moneda [0] 3 5 2 5" xfId="3511" xr:uid="{00000000-0005-0000-0000-0000C3120000}"/>
    <cellStyle name="Moneda [0] 3 5 2 6" xfId="5921" xr:uid="{00000000-0005-0000-0000-0000C4120000}"/>
    <cellStyle name="Moneda [0] 3 5 3" xfId="2122" xr:uid="{00000000-0005-0000-0000-0000C5120000}"/>
    <cellStyle name="Moneda [0] 3 5 3 2" xfId="4532" xr:uid="{00000000-0005-0000-0000-0000C6120000}"/>
    <cellStyle name="Moneda [0] 3 5 3 3" xfId="6942" xr:uid="{00000000-0005-0000-0000-0000C7120000}"/>
    <cellStyle name="Moneda [0] 3 5 4" xfId="2473" xr:uid="{00000000-0005-0000-0000-0000C8120000}"/>
    <cellStyle name="Moneda [0] 3 5 4 2" xfId="4884" xr:uid="{00000000-0005-0000-0000-0000C9120000}"/>
    <cellStyle name="Moneda [0] 3 5 4 3" xfId="7295" xr:uid="{00000000-0005-0000-0000-0000CA120000}"/>
    <cellStyle name="Moneda [0] 3 5 5" xfId="1469" xr:uid="{00000000-0005-0000-0000-0000CB120000}"/>
    <cellStyle name="Moneda [0] 3 5 5 2" xfId="3878" xr:uid="{00000000-0005-0000-0000-0000CC120000}"/>
    <cellStyle name="Moneda [0] 3 5 5 3" xfId="6288" xr:uid="{00000000-0005-0000-0000-0000CD120000}"/>
    <cellStyle name="Moneda [0] 3 5 6" xfId="797" xr:uid="{00000000-0005-0000-0000-0000CE120000}"/>
    <cellStyle name="Moneda [0] 3 5 7" xfId="3203" xr:uid="{00000000-0005-0000-0000-0000CF120000}"/>
    <cellStyle name="Moneda [0] 3 5 8" xfId="5613" xr:uid="{00000000-0005-0000-0000-0000D0120000}"/>
    <cellStyle name="Moneda [0] 3 6" xfId="252" xr:uid="{00000000-0005-0000-0000-0000D1120000}"/>
    <cellStyle name="Moneda [0] 3 6 2" xfId="511" xr:uid="{00000000-0005-0000-0000-0000D2120000}"/>
    <cellStyle name="Moneda [0] 3 6 2 2" xfId="2782" xr:uid="{00000000-0005-0000-0000-0000D3120000}"/>
    <cellStyle name="Moneda [0] 3 6 2 2 2" xfId="5193" xr:uid="{00000000-0005-0000-0000-0000D4120000}"/>
    <cellStyle name="Moneda [0] 3 6 2 2 3" xfId="7604" xr:uid="{00000000-0005-0000-0000-0000D5120000}"/>
    <cellStyle name="Moneda [0] 3 6 2 3" xfId="1877" xr:uid="{00000000-0005-0000-0000-0000D6120000}"/>
    <cellStyle name="Moneda [0] 3 6 2 3 2" xfId="4286" xr:uid="{00000000-0005-0000-0000-0000D7120000}"/>
    <cellStyle name="Moneda [0] 3 6 2 3 3" xfId="6696" xr:uid="{00000000-0005-0000-0000-0000D8120000}"/>
    <cellStyle name="Moneda [0] 3 6 2 4" xfId="1106" xr:uid="{00000000-0005-0000-0000-0000D9120000}"/>
    <cellStyle name="Moneda [0] 3 6 2 5" xfId="3512" xr:uid="{00000000-0005-0000-0000-0000DA120000}"/>
    <cellStyle name="Moneda [0] 3 6 2 6" xfId="5922" xr:uid="{00000000-0005-0000-0000-0000DB120000}"/>
    <cellStyle name="Moneda [0] 3 6 3" xfId="2178" xr:uid="{00000000-0005-0000-0000-0000DC120000}"/>
    <cellStyle name="Moneda [0] 3 6 3 2" xfId="4588" xr:uid="{00000000-0005-0000-0000-0000DD120000}"/>
    <cellStyle name="Moneda [0] 3 6 3 3" xfId="6998" xr:uid="{00000000-0005-0000-0000-0000DE120000}"/>
    <cellStyle name="Moneda [0] 3 6 4" xfId="2529" xr:uid="{00000000-0005-0000-0000-0000DF120000}"/>
    <cellStyle name="Moneda [0] 3 6 4 2" xfId="4940" xr:uid="{00000000-0005-0000-0000-0000E0120000}"/>
    <cellStyle name="Moneda [0] 3 6 4 3" xfId="7351" xr:uid="{00000000-0005-0000-0000-0000E1120000}"/>
    <cellStyle name="Moneda [0] 3 6 5" xfId="1525" xr:uid="{00000000-0005-0000-0000-0000E2120000}"/>
    <cellStyle name="Moneda [0] 3 6 5 2" xfId="3934" xr:uid="{00000000-0005-0000-0000-0000E3120000}"/>
    <cellStyle name="Moneda [0] 3 6 5 3" xfId="6344" xr:uid="{00000000-0005-0000-0000-0000E4120000}"/>
    <cellStyle name="Moneda [0] 3 6 6" xfId="853" xr:uid="{00000000-0005-0000-0000-0000E5120000}"/>
    <cellStyle name="Moneda [0] 3 6 7" xfId="3259" xr:uid="{00000000-0005-0000-0000-0000E6120000}"/>
    <cellStyle name="Moneda [0] 3 6 8" xfId="5669" xr:uid="{00000000-0005-0000-0000-0000E7120000}"/>
    <cellStyle name="Moneda [0] 3 7" xfId="80" xr:uid="{00000000-0005-0000-0000-0000E8120000}"/>
    <cellStyle name="Moneda [0] 3 7 2" xfId="512" xr:uid="{00000000-0005-0000-0000-0000E9120000}"/>
    <cellStyle name="Moneda [0] 3 7 2 2" xfId="2783" xr:uid="{00000000-0005-0000-0000-0000EA120000}"/>
    <cellStyle name="Moneda [0] 3 7 2 2 2" xfId="5194" xr:uid="{00000000-0005-0000-0000-0000EB120000}"/>
    <cellStyle name="Moneda [0] 3 7 2 2 3" xfId="7605" xr:uid="{00000000-0005-0000-0000-0000EC120000}"/>
    <cellStyle name="Moneda [0] 3 7 2 3" xfId="1700" xr:uid="{00000000-0005-0000-0000-0000ED120000}"/>
    <cellStyle name="Moneda [0] 3 7 2 3 2" xfId="4109" xr:uid="{00000000-0005-0000-0000-0000EE120000}"/>
    <cellStyle name="Moneda [0] 3 7 2 3 3" xfId="6519" xr:uid="{00000000-0005-0000-0000-0000EF120000}"/>
    <cellStyle name="Moneda [0] 3 7 2 4" xfId="1107" xr:uid="{00000000-0005-0000-0000-0000F0120000}"/>
    <cellStyle name="Moneda [0] 3 7 2 5" xfId="3513" xr:uid="{00000000-0005-0000-0000-0000F1120000}"/>
    <cellStyle name="Moneda [0] 3 7 2 6" xfId="5923" xr:uid="{00000000-0005-0000-0000-0000F2120000}"/>
    <cellStyle name="Moneda [0] 3 7 3" xfId="2197" xr:uid="{00000000-0005-0000-0000-0000F3120000}"/>
    <cellStyle name="Moneda [0] 3 7 3 2" xfId="4607" xr:uid="{00000000-0005-0000-0000-0000F4120000}"/>
    <cellStyle name="Moneda [0] 3 7 3 3" xfId="7017" xr:uid="{00000000-0005-0000-0000-0000F5120000}"/>
    <cellStyle name="Moneda [0] 3 7 4" xfId="2352" xr:uid="{00000000-0005-0000-0000-0000F6120000}"/>
    <cellStyle name="Moneda [0] 3 7 4 2" xfId="4763" xr:uid="{00000000-0005-0000-0000-0000F7120000}"/>
    <cellStyle name="Moneda [0] 3 7 4 3" xfId="7174" xr:uid="{00000000-0005-0000-0000-0000F8120000}"/>
    <cellStyle name="Moneda [0] 3 7 5" xfId="1544" xr:uid="{00000000-0005-0000-0000-0000F9120000}"/>
    <cellStyle name="Moneda [0] 3 7 5 2" xfId="3953" xr:uid="{00000000-0005-0000-0000-0000FA120000}"/>
    <cellStyle name="Moneda [0] 3 7 5 3" xfId="6363" xr:uid="{00000000-0005-0000-0000-0000FB120000}"/>
    <cellStyle name="Moneda [0] 3 7 6" xfId="676" xr:uid="{00000000-0005-0000-0000-0000FC120000}"/>
    <cellStyle name="Moneda [0] 3 7 7" xfId="3082" xr:uid="{00000000-0005-0000-0000-0000FD120000}"/>
    <cellStyle name="Moneda [0] 3 7 8" xfId="5492" xr:uid="{00000000-0005-0000-0000-0000FE120000}"/>
    <cellStyle name="Moneda [0] 3 8" xfId="277" xr:uid="{00000000-0005-0000-0000-0000FF120000}"/>
    <cellStyle name="Moneda [0] 3 8 2" xfId="513" xr:uid="{00000000-0005-0000-0000-000000130000}"/>
    <cellStyle name="Moneda [0] 3 8 2 2" xfId="2784" xr:uid="{00000000-0005-0000-0000-000001130000}"/>
    <cellStyle name="Moneda [0] 3 8 2 2 2" xfId="5195" xr:uid="{00000000-0005-0000-0000-000002130000}"/>
    <cellStyle name="Moneda [0] 3 8 2 2 3" xfId="7606" xr:uid="{00000000-0005-0000-0000-000003130000}"/>
    <cellStyle name="Moneda [0] 3 8 2 3" xfId="1900" xr:uid="{00000000-0005-0000-0000-000004130000}"/>
    <cellStyle name="Moneda [0] 3 8 2 3 2" xfId="4309" xr:uid="{00000000-0005-0000-0000-000005130000}"/>
    <cellStyle name="Moneda [0] 3 8 2 3 3" xfId="6719" xr:uid="{00000000-0005-0000-0000-000006130000}"/>
    <cellStyle name="Moneda [0] 3 8 2 4" xfId="1108" xr:uid="{00000000-0005-0000-0000-000007130000}"/>
    <cellStyle name="Moneda [0] 3 8 2 5" xfId="3514" xr:uid="{00000000-0005-0000-0000-000008130000}"/>
    <cellStyle name="Moneda [0] 3 8 2 6" xfId="5924" xr:uid="{00000000-0005-0000-0000-000009130000}"/>
    <cellStyle name="Moneda [0] 3 8 3" xfId="2552" xr:uid="{00000000-0005-0000-0000-00000A130000}"/>
    <cellStyle name="Moneda [0] 3 8 3 2" xfId="4963" xr:uid="{00000000-0005-0000-0000-00000B130000}"/>
    <cellStyle name="Moneda [0] 3 8 3 3" xfId="7374" xr:uid="{00000000-0005-0000-0000-00000C130000}"/>
    <cellStyle name="Moneda [0] 3 8 4" xfId="1599" xr:uid="{00000000-0005-0000-0000-00000D130000}"/>
    <cellStyle name="Moneda [0] 3 8 4 2" xfId="4008" xr:uid="{00000000-0005-0000-0000-00000E130000}"/>
    <cellStyle name="Moneda [0] 3 8 4 3" xfId="6418" xr:uid="{00000000-0005-0000-0000-00000F130000}"/>
    <cellStyle name="Moneda [0] 3 8 5" xfId="876" xr:uid="{00000000-0005-0000-0000-000010130000}"/>
    <cellStyle name="Moneda [0] 3 8 6" xfId="3282" xr:uid="{00000000-0005-0000-0000-000011130000}"/>
    <cellStyle name="Moneda [0] 3 8 7" xfId="5692" xr:uid="{00000000-0005-0000-0000-000012130000}"/>
    <cellStyle name="Moneda [0] 3 9" xfId="330" xr:uid="{00000000-0005-0000-0000-000013130000}"/>
    <cellStyle name="Moneda [0] 3 9 2" xfId="2600" xr:uid="{00000000-0005-0000-0000-000014130000}"/>
    <cellStyle name="Moneda [0] 3 9 2 2" xfId="5011" xr:uid="{00000000-0005-0000-0000-000015130000}"/>
    <cellStyle name="Moneda [0] 3 9 2 3" xfId="7422" xr:uid="{00000000-0005-0000-0000-000016130000}"/>
    <cellStyle name="Moneda [0] 3 9 3" xfId="1948" xr:uid="{00000000-0005-0000-0000-000017130000}"/>
    <cellStyle name="Moneda [0] 3 9 3 2" xfId="4357" xr:uid="{00000000-0005-0000-0000-000018130000}"/>
    <cellStyle name="Moneda [0] 3 9 3 3" xfId="6767" xr:uid="{00000000-0005-0000-0000-000019130000}"/>
    <cellStyle name="Moneda [0] 3 9 4" xfId="924" xr:uid="{00000000-0005-0000-0000-00001A130000}"/>
    <cellStyle name="Moneda [0] 3 9 5" xfId="3330" xr:uid="{00000000-0005-0000-0000-00001B130000}"/>
    <cellStyle name="Moneda [0] 3 9 6" xfId="5740" xr:uid="{00000000-0005-0000-0000-00001C130000}"/>
    <cellStyle name="Moneda [0] 4" xfId="16" xr:uid="{00000000-0005-0000-0000-00001D130000}"/>
    <cellStyle name="Moneda [0] 4 10" xfId="1214" xr:uid="{00000000-0005-0000-0000-00001E130000}"/>
    <cellStyle name="Moneda [0] 4 10 2" xfId="2891" xr:uid="{00000000-0005-0000-0000-00001F130000}"/>
    <cellStyle name="Moneda [0] 4 10 2 2" xfId="5302" xr:uid="{00000000-0005-0000-0000-000020130000}"/>
    <cellStyle name="Moneda [0] 4 10 2 3" xfId="7713" xr:uid="{00000000-0005-0000-0000-000021130000}"/>
    <cellStyle name="Moneda [0] 4 10 3" xfId="1649" xr:uid="{00000000-0005-0000-0000-000022130000}"/>
    <cellStyle name="Moneda [0] 4 10 3 2" xfId="4058" xr:uid="{00000000-0005-0000-0000-000023130000}"/>
    <cellStyle name="Moneda [0] 4 10 3 3" xfId="6468" xr:uid="{00000000-0005-0000-0000-000024130000}"/>
    <cellStyle name="Moneda [0] 4 10 4" xfId="3621" xr:uid="{00000000-0005-0000-0000-000025130000}"/>
    <cellStyle name="Moneda [0] 4 10 5" xfId="6031" xr:uid="{00000000-0005-0000-0000-000026130000}"/>
    <cellStyle name="Moneda [0] 4 11" xfId="1261" xr:uid="{00000000-0005-0000-0000-000027130000}"/>
    <cellStyle name="Moneda [0] 4 11 2" xfId="2938" xr:uid="{00000000-0005-0000-0000-000028130000}"/>
    <cellStyle name="Moneda [0] 4 11 2 2" xfId="5349" xr:uid="{00000000-0005-0000-0000-000029130000}"/>
    <cellStyle name="Moneda [0] 4 11 2 3" xfId="7760" xr:uid="{00000000-0005-0000-0000-00002A130000}"/>
    <cellStyle name="Moneda [0] 4 11 3" xfId="2004" xr:uid="{00000000-0005-0000-0000-00002B130000}"/>
    <cellStyle name="Moneda [0] 4 11 3 2" xfId="4414" xr:uid="{00000000-0005-0000-0000-00002C130000}"/>
    <cellStyle name="Moneda [0] 4 11 3 3" xfId="6824" xr:uid="{00000000-0005-0000-0000-00002D130000}"/>
    <cellStyle name="Moneda [0] 4 11 4" xfId="3668" xr:uid="{00000000-0005-0000-0000-00002E130000}"/>
    <cellStyle name="Moneda [0] 4 11 5" xfId="6078" xr:uid="{00000000-0005-0000-0000-00002F130000}"/>
    <cellStyle name="Moneda [0] 4 12" xfId="2256" xr:uid="{00000000-0005-0000-0000-000030130000}"/>
    <cellStyle name="Moneda [0] 4 12 2" xfId="4667" xr:uid="{00000000-0005-0000-0000-000031130000}"/>
    <cellStyle name="Moneda [0] 4 12 3" xfId="7077" xr:uid="{00000000-0005-0000-0000-000032130000}"/>
    <cellStyle name="Moneda [0] 4 13" xfId="2301" xr:uid="{00000000-0005-0000-0000-000033130000}"/>
    <cellStyle name="Moneda [0] 4 13 2" xfId="4712" xr:uid="{00000000-0005-0000-0000-000034130000}"/>
    <cellStyle name="Moneda [0] 4 13 3" xfId="7123" xr:uid="{00000000-0005-0000-0000-000035130000}"/>
    <cellStyle name="Moneda [0] 4 14" xfId="1351" xr:uid="{00000000-0005-0000-0000-000036130000}"/>
    <cellStyle name="Moneda [0] 4 14 2" xfId="3760" xr:uid="{00000000-0005-0000-0000-000037130000}"/>
    <cellStyle name="Moneda [0] 4 14 3" xfId="6170" xr:uid="{00000000-0005-0000-0000-000038130000}"/>
    <cellStyle name="Moneda [0] 4 15" xfId="626" xr:uid="{00000000-0005-0000-0000-000039130000}"/>
    <cellStyle name="Moneda [0] 4 16" xfId="3031" xr:uid="{00000000-0005-0000-0000-00003A130000}"/>
    <cellStyle name="Moneda [0] 4 17" xfId="5442" xr:uid="{00000000-0005-0000-0000-00003B130000}"/>
    <cellStyle name="Moneda [0] 4 2" xfId="28" xr:uid="{00000000-0005-0000-0000-00003C130000}"/>
    <cellStyle name="Moneda [0] 4 2 10" xfId="2313" xr:uid="{00000000-0005-0000-0000-00003D130000}"/>
    <cellStyle name="Moneda [0] 4 2 10 2" xfId="4724" xr:uid="{00000000-0005-0000-0000-00003E130000}"/>
    <cellStyle name="Moneda [0] 4 2 10 3" xfId="7135" xr:uid="{00000000-0005-0000-0000-00003F130000}"/>
    <cellStyle name="Moneda [0] 4 2 11" xfId="1365" xr:uid="{00000000-0005-0000-0000-000040130000}"/>
    <cellStyle name="Moneda [0] 4 2 11 2" xfId="3774" xr:uid="{00000000-0005-0000-0000-000041130000}"/>
    <cellStyle name="Moneda [0] 4 2 11 3" xfId="6184" xr:uid="{00000000-0005-0000-0000-000042130000}"/>
    <cellStyle name="Moneda [0] 4 2 12" xfId="637" xr:uid="{00000000-0005-0000-0000-000043130000}"/>
    <cellStyle name="Moneda [0] 4 2 13" xfId="3043" xr:uid="{00000000-0005-0000-0000-000044130000}"/>
    <cellStyle name="Moneda [0] 4 2 14" xfId="5453" xr:uid="{00000000-0005-0000-0000-000045130000}"/>
    <cellStyle name="Moneda [0] 4 2 2" xfId="157" xr:uid="{00000000-0005-0000-0000-000046130000}"/>
    <cellStyle name="Moneda [0] 4 2 2 2" xfId="514" xr:uid="{00000000-0005-0000-0000-000047130000}"/>
    <cellStyle name="Moneda [0] 4 2 2 2 2" xfId="2785" xr:uid="{00000000-0005-0000-0000-000048130000}"/>
    <cellStyle name="Moneda [0] 4 2 2 2 2 2" xfId="5196" xr:uid="{00000000-0005-0000-0000-000049130000}"/>
    <cellStyle name="Moneda [0] 4 2 2 2 2 3" xfId="7607" xr:uid="{00000000-0005-0000-0000-00004A130000}"/>
    <cellStyle name="Moneda [0] 4 2 2 2 3" xfId="1782" xr:uid="{00000000-0005-0000-0000-00004B130000}"/>
    <cellStyle name="Moneda [0] 4 2 2 2 3 2" xfId="4191" xr:uid="{00000000-0005-0000-0000-00004C130000}"/>
    <cellStyle name="Moneda [0] 4 2 2 2 3 3" xfId="6601" xr:uid="{00000000-0005-0000-0000-00004D130000}"/>
    <cellStyle name="Moneda [0] 4 2 2 2 4" xfId="1109" xr:uid="{00000000-0005-0000-0000-00004E130000}"/>
    <cellStyle name="Moneda [0] 4 2 2 2 5" xfId="3515" xr:uid="{00000000-0005-0000-0000-00004F130000}"/>
    <cellStyle name="Moneda [0] 4 2 2 2 6" xfId="5925" xr:uid="{00000000-0005-0000-0000-000050130000}"/>
    <cellStyle name="Moneda [0] 4 2 2 3" xfId="1333" xr:uid="{00000000-0005-0000-0000-000051130000}"/>
    <cellStyle name="Moneda [0] 4 2 2 3 2" xfId="3011" xr:uid="{00000000-0005-0000-0000-000052130000}"/>
    <cellStyle name="Moneda [0] 4 2 2 3 2 2" xfId="5422" xr:uid="{00000000-0005-0000-0000-000053130000}"/>
    <cellStyle name="Moneda [0] 4 2 2 3 2 3" xfId="7833" xr:uid="{00000000-0005-0000-0000-000054130000}"/>
    <cellStyle name="Moneda [0] 4 2 2 3 3" xfId="2083" xr:uid="{00000000-0005-0000-0000-000055130000}"/>
    <cellStyle name="Moneda [0] 4 2 2 3 3 2" xfId="4493" xr:uid="{00000000-0005-0000-0000-000056130000}"/>
    <cellStyle name="Moneda [0] 4 2 2 3 3 3" xfId="6903" xr:uid="{00000000-0005-0000-0000-000057130000}"/>
    <cellStyle name="Moneda [0] 4 2 2 3 4" xfId="3741" xr:uid="{00000000-0005-0000-0000-000058130000}"/>
    <cellStyle name="Moneda [0] 4 2 2 3 5" xfId="6151" xr:uid="{00000000-0005-0000-0000-000059130000}"/>
    <cellStyle name="Moneda [0] 4 2 2 4" xfId="2434" xr:uid="{00000000-0005-0000-0000-00005A130000}"/>
    <cellStyle name="Moneda [0] 4 2 2 4 2" xfId="4845" xr:uid="{00000000-0005-0000-0000-00005B130000}"/>
    <cellStyle name="Moneda [0] 4 2 2 4 3" xfId="7256" xr:uid="{00000000-0005-0000-0000-00005C130000}"/>
    <cellStyle name="Moneda [0] 4 2 2 5" xfId="1430" xr:uid="{00000000-0005-0000-0000-00005D130000}"/>
    <cellStyle name="Moneda [0] 4 2 2 5 2" xfId="3839" xr:uid="{00000000-0005-0000-0000-00005E130000}"/>
    <cellStyle name="Moneda [0] 4 2 2 5 3" xfId="6249" xr:uid="{00000000-0005-0000-0000-00005F130000}"/>
    <cellStyle name="Moneda [0] 4 2 2 6" xfId="758" xr:uid="{00000000-0005-0000-0000-000060130000}"/>
    <cellStyle name="Moneda [0] 4 2 2 7" xfId="3164" xr:uid="{00000000-0005-0000-0000-000061130000}"/>
    <cellStyle name="Moneda [0] 4 2 2 8" xfId="5574" xr:uid="{00000000-0005-0000-0000-000062130000}"/>
    <cellStyle name="Moneda [0] 4 2 3" xfId="211" xr:uid="{00000000-0005-0000-0000-000063130000}"/>
    <cellStyle name="Moneda [0] 4 2 3 2" xfId="515" xr:uid="{00000000-0005-0000-0000-000064130000}"/>
    <cellStyle name="Moneda [0] 4 2 3 2 2" xfId="2786" xr:uid="{00000000-0005-0000-0000-000065130000}"/>
    <cellStyle name="Moneda [0] 4 2 3 2 2 2" xfId="5197" xr:uid="{00000000-0005-0000-0000-000066130000}"/>
    <cellStyle name="Moneda [0] 4 2 3 2 2 3" xfId="7608" xr:uid="{00000000-0005-0000-0000-000067130000}"/>
    <cellStyle name="Moneda [0] 4 2 3 2 3" xfId="1836" xr:uid="{00000000-0005-0000-0000-000068130000}"/>
    <cellStyle name="Moneda [0] 4 2 3 2 3 2" xfId="4245" xr:uid="{00000000-0005-0000-0000-000069130000}"/>
    <cellStyle name="Moneda [0] 4 2 3 2 3 3" xfId="6655" xr:uid="{00000000-0005-0000-0000-00006A130000}"/>
    <cellStyle name="Moneda [0] 4 2 3 2 4" xfId="1110" xr:uid="{00000000-0005-0000-0000-00006B130000}"/>
    <cellStyle name="Moneda [0] 4 2 3 2 5" xfId="3516" xr:uid="{00000000-0005-0000-0000-00006C130000}"/>
    <cellStyle name="Moneda [0] 4 2 3 2 6" xfId="5926" xr:uid="{00000000-0005-0000-0000-00006D130000}"/>
    <cellStyle name="Moneda [0] 4 2 3 3" xfId="2137" xr:uid="{00000000-0005-0000-0000-00006E130000}"/>
    <cellStyle name="Moneda [0] 4 2 3 3 2" xfId="4547" xr:uid="{00000000-0005-0000-0000-00006F130000}"/>
    <cellStyle name="Moneda [0] 4 2 3 3 3" xfId="6957" xr:uid="{00000000-0005-0000-0000-000070130000}"/>
    <cellStyle name="Moneda [0] 4 2 3 4" xfId="2488" xr:uid="{00000000-0005-0000-0000-000071130000}"/>
    <cellStyle name="Moneda [0] 4 2 3 4 2" xfId="4899" xr:uid="{00000000-0005-0000-0000-000072130000}"/>
    <cellStyle name="Moneda [0] 4 2 3 4 3" xfId="7310" xr:uid="{00000000-0005-0000-0000-000073130000}"/>
    <cellStyle name="Moneda [0] 4 2 3 5" xfId="1484" xr:uid="{00000000-0005-0000-0000-000074130000}"/>
    <cellStyle name="Moneda [0] 4 2 3 5 2" xfId="3893" xr:uid="{00000000-0005-0000-0000-000075130000}"/>
    <cellStyle name="Moneda [0] 4 2 3 5 3" xfId="6303" xr:uid="{00000000-0005-0000-0000-000076130000}"/>
    <cellStyle name="Moneda [0] 4 2 3 6" xfId="812" xr:uid="{00000000-0005-0000-0000-000077130000}"/>
    <cellStyle name="Moneda [0] 4 2 3 7" xfId="3218" xr:uid="{00000000-0005-0000-0000-000078130000}"/>
    <cellStyle name="Moneda [0] 4 2 3 8" xfId="5628" xr:uid="{00000000-0005-0000-0000-000079130000}"/>
    <cellStyle name="Moneda [0] 4 2 4" xfId="97" xr:uid="{00000000-0005-0000-0000-00007A130000}"/>
    <cellStyle name="Moneda [0] 4 2 4 2" xfId="516" xr:uid="{00000000-0005-0000-0000-00007B130000}"/>
    <cellStyle name="Moneda [0] 4 2 4 2 2" xfId="2787" xr:uid="{00000000-0005-0000-0000-00007C130000}"/>
    <cellStyle name="Moneda [0] 4 2 4 2 2 2" xfId="5198" xr:uid="{00000000-0005-0000-0000-00007D130000}"/>
    <cellStyle name="Moneda [0] 4 2 4 2 2 3" xfId="7609" xr:uid="{00000000-0005-0000-0000-00007E130000}"/>
    <cellStyle name="Moneda [0] 4 2 4 2 3" xfId="1717" xr:uid="{00000000-0005-0000-0000-00007F130000}"/>
    <cellStyle name="Moneda [0] 4 2 4 2 3 2" xfId="4126" xr:uid="{00000000-0005-0000-0000-000080130000}"/>
    <cellStyle name="Moneda [0] 4 2 4 2 3 3" xfId="6536" xr:uid="{00000000-0005-0000-0000-000081130000}"/>
    <cellStyle name="Moneda [0] 4 2 4 2 4" xfId="1111" xr:uid="{00000000-0005-0000-0000-000082130000}"/>
    <cellStyle name="Moneda [0] 4 2 4 2 5" xfId="3517" xr:uid="{00000000-0005-0000-0000-000083130000}"/>
    <cellStyle name="Moneda [0] 4 2 4 2 6" xfId="5927" xr:uid="{00000000-0005-0000-0000-000084130000}"/>
    <cellStyle name="Moneda [0] 4 2 4 3" xfId="2212" xr:uid="{00000000-0005-0000-0000-000085130000}"/>
    <cellStyle name="Moneda [0] 4 2 4 3 2" xfId="4622" xr:uid="{00000000-0005-0000-0000-000086130000}"/>
    <cellStyle name="Moneda [0] 4 2 4 3 3" xfId="7032" xr:uid="{00000000-0005-0000-0000-000087130000}"/>
    <cellStyle name="Moneda [0] 4 2 4 4" xfId="2369" xr:uid="{00000000-0005-0000-0000-000088130000}"/>
    <cellStyle name="Moneda [0] 4 2 4 4 2" xfId="4780" xr:uid="{00000000-0005-0000-0000-000089130000}"/>
    <cellStyle name="Moneda [0] 4 2 4 4 3" xfId="7191" xr:uid="{00000000-0005-0000-0000-00008A130000}"/>
    <cellStyle name="Moneda [0] 4 2 4 5" xfId="1559" xr:uid="{00000000-0005-0000-0000-00008B130000}"/>
    <cellStyle name="Moneda [0] 4 2 4 5 2" xfId="3968" xr:uid="{00000000-0005-0000-0000-00008C130000}"/>
    <cellStyle name="Moneda [0] 4 2 4 5 3" xfId="6378" xr:uid="{00000000-0005-0000-0000-00008D130000}"/>
    <cellStyle name="Moneda [0] 4 2 4 6" xfId="693" xr:uid="{00000000-0005-0000-0000-00008E130000}"/>
    <cellStyle name="Moneda [0] 4 2 4 7" xfId="3099" xr:uid="{00000000-0005-0000-0000-00008F130000}"/>
    <cellStyle name="Moneda [0] 4 2 4 8" xfId="5509" xr:uid="{00000000-0005-0000-0000-000090130000}"/>
    <cellStyle name="Moneda [0] 4 2 5" xfId="307" xr:uid="{00000000-0005-0000-0000-000091130000}"/>
    <cellStyle name="Moneda [0] 4 2 5 2" xfId="517" xr:uid="{00000000-0005-0000-0000-000092130000}"/>
    <cellStyle name="Moneda [0] 4 2 5 2 2" xfId="2788" xr:uid="{00000000-0005-0000-0000-000093130000}"/>
    <cellStyle name="Moneda [0] 4 2 5 2 2 2" xfId="5199" xr:uid="{00000000-0005-0000-0000-000094130000}"/>
    <cellStyle name="Moneda [0] 4 2 5 2 2 3" xfId="7610" xr:uid="{00000000-0005-0000-0000-000095130000}"/>
    <cellStyle name="Moneda [0] 4 2 5 2 3" xfId="1930" xr:uid="{00000000-0005-0000-0000-000096130000}"/>
    <cellStyle name="Moneda [0] 4 2 5 2 3 2" xfId="4339" xr:uid="{00000000-0005-0000-0000-000097130000}"/>
    <cellStyle name="Moneda [0] 4 2 5 2 3 3" xfId="6749" xr:uid="{00000000-0005-0000-0000-000098130000}"/>
    <cellStyle name="Moneda [0] 4 2 5 2 4" xfId="1112" xr:uid="{00000000-0005-0000-0000-000099130000}"/>
    <cellStyle name="Moneda [0] 4 2 5 2 5" xfId="3518" xr:uid="{00000000-0005-0000-0000-00009A130000}"/>
    <cellStyle name="Moneda [0] 4 2 5 2 6" xfId="5928" xr:uid="{00000000-0005-0000-0000-00009B130000}"/>
    <cellStyle name="Moneda [0] 4 2 5 3" xfId="2582" xr:uid="{00000000-0005-0000-0000-00009C130000}"/>
    <cellStyle name="Moneda [0] 4 2 5 3 2" xfId="4993" xr:uid="{00000000-0005-0000-0000-00009D130000}"/>
    <cellStyle name="Moneda [0] 4 2 5 3 3" xfId="7404" xr:uid="{00000000-0005-0000-0000-00009E130000}"/>
    <cellStyle name="Moneda [0] 4 2 5 4" xfId="1629" xr:uid="{00000000-0005-0000-0000-00009F130000}"/>
    <cellStyle name="Moneda [0] 4 2 5 4 2" xfId="4038" xr:uid="{00000000-0005-0000-0000-0000A0130000}"/>
    <cellStyle name="Moneda [0] 4 2 5 4 3" xfId="6448" xr:uid="{00000000-0005-0000-0000-0000A1130000}"/>
    <cellStyle name="Moneda [0] 4 2 5 5" xfId="906" xr:uid="{00000000-0005-0000-0000-0000A2130000}"/>
    <cellStyle name="Moneda [0] 4 2 5 6" xfId="3312" xr:uid="{00000000-0005-0000-0000-0000A3130000}"/>
    <cellStyle name="Moneda [0] 4 2 5 7" xfId="5722" xr:uid="{00000000-0005-0000-0000-0000A4130000}"/>
    <cellStyle name="Moneda [0] 4 2 6" xfId="360" xr:uid="{00000000-0005-0000-0000-0000A5130000}"/>
    <cellStyle name="Moneda [0] 4 2 6 2" xfId="2630" xr:uid="{00000000-0005-0000-0000-0000A6130000}"/>
    <cellStyle name="Moneda [0] 4 2 6 2 2" xfId="5041" xr:uid="{00000000-0005-0000-0000-0000A7130000}"/>
    <cellStyle name="Moneda [0] 4 2 6 2 3" xfId="7452" xr:uid="{00000000-0005-0000-0000-0000A8130000}"/>
    <cellStyle name="Moneda [0] 4 2 6 3" xfId="1978" xr:uid="{00000000-0005-0000-0000-0000A9130000}"/>
    <cellStyle name="Moneda [0] 4 2 6 3 2" xfId="4387" xr:uid="{00000000-0005-0000-0000-0000AA130000}"/>
    <cellStyle name="Moneda [0] 4 2 6 3 3" xfId="6797" xr:uid="{00000000-0005-0000-0000-0000AB130000}"/>
    <cellStyle name="Moneda [0] 4 2 6 4" xfId="954" xr:uid="{00000000-0005-0000-0000-0000AC130000}"/>
    <cellStyle name="Moneda [0] 4 2 6 5" xfId="3360" xr:uid="{00000000-0005-0000-0000-0000AD130000}"/>
    <cellStyle name="Moneda [0] 4 2 6 6" xfId="5770" xr:uid="{00000000-0005-0000-0000-0000AE130000}"/>
    <cellStyle name="Moneda [0] 4 2 7" xfId="1241" xr:uid="{00000000-0005-0000-0000-0000AF130000}"/>
    <cellStyle name="Moneda [0] 4 2 7 2" xfId="2918" xr:uid="{00000000-0005-0000-0000-0000B0130000}"/>
    <cellStyle name="Moneda [0] 4 2 7 2 2" xfId="5329" xr:uid="{00000000-0005-0000-0000-0000B1130000}"/>
    <cellStyle name="Moneda [0] 4 2 7 2 3" xfId="7740" xr:uid="{00000000-0005-0000-0000-0000B2130000}"/>
    <cellStyle name="Moneda [0] 4 2 7 3" xfId="1661" xr:uid="{00000000-0005-0000-0000-0000B3130000}"/>
    <cellStyle name="Moneda [0] 4 2 7 3 2" xfId="4070" xr:uid="{00000000-0005-0000-0000-0000B4130000}"/>
    <cellStyle name="Moneda [0] 4 2 7 3 3" xfId="6480" xr:uid="{00000000-0005-0000-0000-0000B5130000}"/>
    <cellStyle name="Moneda [0] 4 2 7 4" xfId="3648" xr:uid="{00000000-0005-0000-0000-0000B6130000}"/>
    <cellStyle name="Moneda [0] 4 2 7 5" xfId="6058" xr:uid="{00000000-0005-0000-0000-0000B7130000}"/>
    <cellStyle name="Moneda [0] 4 2 8" xfId="1288" xr:uid="{00000000-0005-0000-0000-0000B8130000}"/>
    <cellStyle name="Moneda [0] 4 2 8 2" xfId="2965" xr:uid="{00000000-0005-0000-0000-0000B9130000}"/>
    <cellStyle name="Moneda [0] 4 2 8 2 2" xfId="5376" xr:uid="{00000000-0005-0000-0000-0000BA130000}"/>
    <cellStyle name="Moneda [0] 4 2 8 2 3" xfId="7787" xr:uid="{00000000-0005-0000-0000-0000BB130000}"/>
    <cellStyle name="Moneda [0] 4 2 8 3" xfId="2018" xr:uid="{00000000-0005-0000-0000-0000BC130000}"/>
    <cellStyle name="Moneda [0] 4 2 8 3 2" xfId="4428" xr:uid="{00000000-0005-0000-0000-0000BD130000}"/>
    <cellStyle name="Moneda [0] 4 2 8 3 3" xfId="6838" xr:uid="{00000000-0005-0000-0000-0000BE130000}"/>
    <cellStyle name="Moneda [0] 4 2 8 4" xfId="3695" xr:uid="{00000000-0005-0000-0000-0000BF130000}"/>
    <cellStyle name="Moneda [0] 4 2 8 5" xfId="6105" xr:uid="{00000000-0005-0000-0000-0000C0130000}"/>
    <cellStyle name="Moneda [0] 4 2 9" xfId="2283" xr:uid="{00000000-0005-0000-0000-0000C1130000}"/>
    <cellStyle name="Moneda [0] 4 2 9 2" xfId="4693" xr:uid="{00000000-0005-0000-0000-0000C2130000}"/>
    <cellStyle name="Moneda [0] 4 2 9 3" xfId="7104" xr:uid="{00000000-0005-0000-0000-0000C3130000}"/>
    <cellStyle name="Moneda [0] 4 3" xfId="46" xr:uid="{00000000-0005-0000-0000-0000C4130000}"/>
    <cellStyle name="Moneda [0] 4 3 10" xfId="2331" xr:uid="{00000000-0005-0000-0000-0000C5130000}"/>
    <cellStyle name="Moneda [0] 4 3 10 2" xfId="4742" xr:uid="{00000000-0005-0000-0000-0000C6130000}"/>
    <cellStyle name="Moneda [0] 4 3 10 3" xfId="7153" xr:uid="{00000000-0005-0000-0000-0000C7130000}"/>
    <cellStyle name="Moneda [0] 4 3 11" xfId="1395" xr:uid="{00000000-0005-0000-0000-0000C8130000}"/>
    <cellStyle name="Moneda [0] 4 3 11 2" xfId="3804" xr:uid="{00000000-0005-0000-0000-0000C9130000}"/>
    <cellStyle name="Moneda [0] 4 3 11 3" xfId="6214" xr:uid="{00000000-0005-0000-0000-0000CA130000}"/>
    <cellStyle name="Moneda [0] 4 3 12" xfId="655" xr:uid="{00000000-0005-0000-0000-0000CB130000}"/>
    <cellStyle name="Moneda [0] 4 3 13" xfId="3061" xr:uid="{00000000-0005-0000-0000-0000CC130000}"/>
    <cellStyle name="Moneda [0] 4 3 14" xfId="5471" xr:uid="{00000000-0005-0000-0000-0000CD130000}"/>
    <cellStyle name="Moneda [0] 4 3 2" xfId="175" xr:uid="{00000000-0005-0000-0000-0000CE130000}"/>
    <cellStyle name="Moneda [0] 4 3 2 2" xfId="518" xr:uid="{00000000-0005-0000-0000-0000CF130000}"/>
    <cellStyle name="Moneda [0] 4 3 2 2 2" xfId="2789" xr:uid="{00000000-0005-0000-0000-0000D0130000}"/>
    <cellStyle name="Moneda [0] 4 3 2 2 2 2" xfId="5200" xr:uid="{00000000-0005-0000-0000-0000D1130000}"/>
    <cellStyle name="Moneda [0] 4 3 2 2 2 3" xfId="7611" xr:uid="{00000000-0005-0000-0000-0000D2130000}"/>
    <cellStyle name="Moneda [0] 4 3 2 2 3" xfId="1800" xr:uid="{00000000-0005-0000-0000-0000D3130000}"/>
    <cellStyle name="Moneda [0] 4 3 2 2 3 2" xfId="4209" xr:uid="{00000000-0005-0000-0000-0000D4130000}"/>
    <cellStyle name="Moneda [0] 4 3 2 2 3 3" xfId="6619" xr:uid="{00000000-0005-0000-0000-0000D5130000}"/>
    <cellStyle name="Moneda [0] 4 3 2 2 4" xfId="1113" xr:uid="{00000000-0005-0000-0000-0000D6130000}"/>
    <cellStyle name="Moneda [0] 4 3 2 2 5" xfId="3519" xr:uid="{00000000-0005-0000-0000-0000D7130000}"/>
    <cellStyle name="Moneda [0] 4 3 2 2 6" xfId="5929" xr:uid="{00000000-0005-0000-0000-0000D8130000}"/>
    <cellStyle name="Moneda [0] 4 3 2 3" xfId="1320" xr:uid="{00000000-0005-0000-0000-0000D9130000}"/>
    <cellStyle name="Moneda [0] 4 3 2 3 2" xfId="2998" xr:uid="{00000000-0005-0000-0000-0000DA130000}"/>
    <cellStyle name="Moneda [0] 4 3 2 3 2 2" xfId="5409" xr:uid="{00000000-0005-0000-0000-0000DB130000}"/>
    <cellStyle name="Moneda [0] 4 3 2 3 2 3" xfId="7820" xr:uid="{00000000-0005-0000-0000-0000DC130000}"/>
    <cellStyle name="Moneda [0] 4 3 2 3 3" xfId="2101" xr:uid="{00000000-0005-0000-0000-0000DD130000}"/>
    <cellStyle name="Moneda [0] 4 3 2 3 3 2" xfId="4511" xr:uid="{00000000-0005-0000-0000-0000DE130000}"/>
    <cellStyle name="Moneda [0] 4 3 2 3 3 3" xfId="6921" xr:uid="{00000000-0005-0000-0000-0000DF130000}"/>
    <cellStyle name="Moneda [0] 4 3 2 3 4" xfId="3728" xr:uid="{00000000-0005-0000-0000-0000E0130000}"/>
    <cellStyle name="Moneda [0] 4 3 2 3 5" xfId="6138" xr:uid="{00000000-0005-0000-0000-0000E1130000}"/>
    <cellStyle name="Moneda [0] 4 3 2 4" xfId="2452" xr:uid="{00000000-0005-0000-0000-0000E2130000}"/>
    <cellStyle name="Moneda [0] 4 3 2 4 2" xfId="4863" xr:uid="{00000000-0005-0000-0000-0000E3130000}"/>
    <cellStyle name="Moneda [0] 4 3 2 4 3" xfId="7274" xr:uid="{00000000-0005-0000-0000-0000E4130000}"/>
    <cellStyle name="Moneda [0] 4 3 2 5" xfId="1448" xr:uid="{00000000-0005-0000-0000-0000E5130000}"/>
    <cellStyle name="Moneda [0] 4 3 2 5 2" xfId="3857" xr:uid="{00000000-0005-0000-0000-0000E6130000}"/>
    <cellStyle name="Moneda [0] 4 3 2 5 3" xfId="6267" xr:uid="{00000000-0005-0000-0000-0000E7130000}"/>
    <cellStyle name="Moneda [0] 4 3 2 6" xfId="776" xr:uid="{00000000-0005-0000-0000-0000E8130000}"/>
    <cellStyle name="Moneda [0] 4 3 2 7" xfId="3182" xr:uid="{00000000-0005-0000-0000-0000E9130000}"/>
    <cellStyle name="Moneda [0] 4 3 2 8" xfId="5592" xr:uid="{00000000-0005-0000-0000-0000EA130000}"/>
    <cellStyle name="Moneda [0] 4 3 3" xfId="229" xr:uid="{00000000-0005-0000-0000-0000EB130000}"/>
    <cellStyle name="Moneda [0] 4 3 3 2" xfId="519" xr:uid="{00000000-0005-0000-0000-0000EC130000}"/>
    <cellStyle name="Moneda [0] 4 3 3 2 2" xfId="2790" xr:uid="{00000000-0005-0000-0000-0000ED130000}"/>
    <cellStyle name="Moneda [0] 4 3 3 2 2 2" xfId="5201" xr:uid="{00000000-0005-0000-0000-0000EE130000}"/>
    <cellStyle name="Moneda [0] 4 3 3 2 2 3" xfId="7612" xr:uid="{00000000-0005-0000-0000-0000EF130000}"/>
    <cellStyle name="Moneda [0] 4 3 3 2 3" xfId="1854" xr:uid="{00000000-0005-0000-0000-0000F0130000}"/>
    <cellStyle name="Moneda [0] 4 3 3 2 3 2" xfId="4263" xr:uid="{00000000-0005-0000-0000-0000F1130000}"/>
    <cellStyle name="Moneda [0] 4 3 3 2 3 3" xfId="6673" xr:uid="{00000000-0005-0000-0000-0000F2130000}"/>
    <cellStyle name="Moneda [0] 4 3 3 2 4" xfId="1114" xr:uid="{00000000-0005-0000-0000-0000F3130000}"/>
    <cellStyle name="Moneda [0] 4 3 3 2 5" xfId="3520" xr:uid="{00000000-0005-0000-0000-0000F4130000}"/>
    <cellStyle name="Moneda [0] 4 3 3 2 6" xfId="5930" xr:uid="{00000000-0005-0000-0000-0000F5130000}"/>
    <cellStyle name="Moneda [0] 4 3 3 3" xfId="2155" xr:uid="{00000000-0005-0000-0000-0000F6130000}"/>
    <cellStyle name="Moneda [0] 4 3 3 3 2" xfId="4565" xr:uid="{00000000-0005-0000-0000-0000F7130000}"/>
    <cellStyle name="Moneda [0] 4 3 3 3 3" xfId="6975" xr:uid="{00000000-0005-0000-0000-0000F8130000}"/>
    <cellStyle name="Moneda [0] 4 3 3 4" xfId="2506" xr:uid="{00000000-0005-0000-0000-0000F9130000}"/>
    <cellStyle name="Moneda [0] 4 3 3 4 2" xfId="4917" xr:uid="{00000000-0005-0000-0000-0000FA130000}"/>
    <cellStyle name="Moneda [0] 4 3 3 4 3" xfId="7328" xr:uid="{00000000-0005-0000-0000-0000FB130000}"/>
    <cellStyle name="Moneda [0] 4 3 3 5" xfId="1502" xr:uid="{00000000-0005-0000-0000-0000FC130000}"/>
    <cellStyle name="Moneda [0] 4 3 3 5 2" xfId="3911" xr:uid="{00000000-0005-0000-0000-0000FD130000}"/>
    <cellStyle name="Moneda [0] 4 3 3 5 3" xfId="6321" xr:uid="{00000000-0005-0000-0000-0000FE130000}"/>
    <cellStyle name="Moneda [0] 4 3 3 6" xfId="830" xr:uid="{00000000-0005-0000-0000-0000FF130000}"/>
    <cellStyle name="Moneda [0] 4 3 3 7" xfId="3236" xr:uid="{00000000-0005-0000-0000-000000140000}"/>
    <cellStyle name="Moneda [0] 4 3 3 8" xfId="5646" xr:uid="{00000000-0005-0000-0000-000001140000}"/>
    <cellStyle name="Moneda [0] 4 3 4" xfId="125" xr:uid="{00000000-0005-0000-0000-000002140000}"/>
    <cellStyle name="Moneda [0] 4 3 4 2" xfId="520" xr:uid="{00000000-0005-0000-0000-000003140000}"/>
    <cellStyle name="Moneda [0] 4 3 4 2 2" xfId="2791" xr:uid="{00000000-0005-0000-0000-000004140000}"/>
    <cellStyle name="Moneda [0] 4 3 4 2 2 2" xfId="5202" xr:uid="{00000000-0005-0000-0000-000005140000}"/>
    <cellStyle name="Moneda [0] 4 3 4 2 2 3" xfId="7613" xr:uid="{00000000-0005-0000-0000-000006140000}"/>
    <cellStyle name="Moneda [0] 4 3 4 2 3" xfId="1747" xr:uid="{00000000-0005-0000-0000-000007140000}"/>
    <cellStyle name="Moneda [0] 4 3 4 2 3 2" xfId="4156" xr:uid="{00000000-0005-0000-0000-000008140000}"/>
    <cellStyle name="Moneda [0] 4 3 4 2 3 3" xfId="6566" xr:uid="{00000000-0005-0000-0000-000009140000}"/>
    <cellStyle name="Moneda [0] 4 3 4 2 4" xfId="1115" xr:uid="{00000000-0005-0000-0000-00000A140000}"/>
    <cellStyle name="Moneda [0] 4 3 4 2 5" xfId="3521" xr:uid="{00000000-0005-0000-0000-00000B140000}"/>
    <cellStyle name="Moneda [0] 4 3 4 2 6" xfId="5931" xr:uid="{00000000-0005-0000-0000-00000C140000}"/>
    <cellStyle name="Moneda [0] 4 3 4 3" xfId="2228" xr:uid="{00000000-0005-0000-0000-00000D140000}"/>
    <cellStyle name="Moneda [0] 4 3 4 3 2" xfId="4638" xr:uid="{00000000-0005-0000-0000-00000E140000}"/>
    <cellStyle name="Moneda [0] 4 3 4 3 3" xfId="7048" xr:uid="{00000000-0005-0000-0000-00000F140000}"/>
    <cellStyle name="Moneda [0] 4 3 4 4" xfId="2399" xr:uid="{00000000-0005-0000-0000-000010140000}"/>
    <cellStyle name="Moneda [0] 4 3 4 4 2" xfId="4810" xr:uid="{00000000-0005-0000-0000-000011140000}"/>
    <cellStyle name="Moneda [0] 4 3 4 4 3" xfId="7221" xr:uid="{00000000-0005-0000-0000-000012140000}"/>
    <cellStyle name="Moneda [0] 4 3 4 5" xfId="1575" xr:uid="{00000000-0005-0000-0000-000013140000}"/>
    <cellStyle name="Moneda [0] 4 3 4 5 2" xfId="3984" xr:uid="{00000000-0005-0000-0000-000014140000}"/>
    <cellStyle name="Moneda [0] 4 3 4 5 3" xfId="6394" xr:uid="{00000000-0005-0000-0000-000015140000}"/>
    <cellStyle name="Moneda [0] 4 3 4 6" xfId="723" xr:uid="{00000000-0005-0000-0000-000016140000}"/>
    <cellStyle name="Moneda [0] 4 3 4 7" xfId="3129" xr:uid="{00000000-0005-0000-0000-000017140000}"/>
    <cellStyle name="Moneda [0] 4 3 4 8" xfId="5539" xr:uid="{00000000-0005-0000-0000-000018140000}"/>
    <cellStyle name="Moneda [0] 4 3 5" xfId="294" xr:uid="{00000000-0005-0000-0000-000019140000}"/>
    <cellStyle name="Moneda [0] 4 3 5 2" xfId="521" xr:uid="{00000000-0005-0000-0000-00001A140000}"/>
    <cellStyle name="Moneda [0] 4 3 5 2 2" xfId="2792" xr:uid="{00000000-0005-0000-0000-00001B140000}"/>
    <cellStyle name="Moneda [0] 4 3 5 2 2 2" xfId="5203" xr:uid="{00000000-0005-0000-0000-00001C140000}"/>
    <cellStyle name="Moneda [0] 4 3 5 2 2 3" xfId="7614" xr:uid="{00000000-0005-0000-0000-00001D140000}"/>
    <cellStyle name="Moneda [0] 4 3 5 2 3" xfId="1917" xr:uid="{00000000-0005-0000-0000-00001E140000}"/>
    <cellStyle name="Moneda [0] 4 3 5 2 3 2" xfId="4326" xr:uid="{00000000-0005-0000-0000-00001F140000}"/>
    <cellStyle name="Moneda [0] 4 3 5 2 3 3" xfId="6736" xr:uid="{00000000-0005-0000-0000-000020140000}"/>
    <cellStyle name="Moneda [0] 4 3 5 2 4" xfId="1116" xr:uid="{00000000-0005-0000-0000-000021140000}"/>
    <cellStyle name="Moneda [0] 4 3 5 2 5" xfId="3522" xr:uid="{00000000-0005-0000-0000-000022140000}"/>
    <cellStyle name="Moneda [0] 4 3 5 2 6" xfId="5932" xr:uid="{00000000-0005-0000-0000-000023140000}"/>
    <cellStyle name="Moneda [0] 4 3 5 3" xfId="2569" xr:uid="{00000000-0005-0000-0000-000024140000}"/>
    <cellStyle name="Moneda [0] 4 3 5 3 2" xfId="4980" xr:uid="{00000000-0005-0000-0000-000025140000}"/>
    <cellStyle name="Moneda [0] 4 3 5 3 3" xfId="7391" xr:uid="{00000000-0005-0000-0000-000026140000}"/>
    <cellStyle name="Moneda [0] 4 3 5 4" xfId="1616" xr:uid="{00000000-0005-0000-0000-000027140000}"/>
    <cellStyle name="Moneda [0] 4 3 5 4 2" xfId="4025" xr:uid="{00000000-0005-0000-0000-000028140000}"/>
    <cellStyle name="Moneda [0] 4 3 5 4 3" xfId="6435" xr:uid="{00000000-0005-0000-0000-000029140000}"/>
    <cellStyle name="Moneda [0] 4 3 5 5" xfId="893" xr:uid="{00000000-0005-0000-0000-00002A140000}"/>
    <cellStyle name="Moneda [0] 4 3 5 6" xfId="3299" xr:uid="{00000000-0005-0000-0000-00002B140000}"/>
    <cellStyle name="Moneda [0] 4 3 5 7" xfId="5709" xr:uid="{00000000-0005-0000-0000-00002C140000}"/>
    <cellStyle name="Moneda [0] 4 3 6" xfId="347" xr:uid="{00000000-0005-0000-0000-00002D140000}"/>
    <cellStyle name="Moneda [0] 4 3 6 2" xfId="2617" xr:uid="{00000000-0005-0000-0000-00002E140000}"/>
    <cellStyle name="Moneda [0] 4 3 6 2 2" xfId="5028" xr:uid="{00000000-0005-0000-0000-00002F140000}"/>
    <cellStyle name="Moneda [0] 4 3 6 2 3" xfId="7439" xr:uid="{00000000-0005-0000-0000-000030140000}"/>
    <cellStyle name="Moneda [0] 4 3 6 3" xfId="1965" xr:uid="{00000000-0005-0000-0000-000031140000}"/>
    <cellStyle name="Moneda [0] 4 3 6 3 2" xfId="4374" xr:uid="{00000000-0005-0000-0000-000032140000}"/>
    <cellStyle name="Moneda [0] 4 3 6 3 3" xfId="6784" xr:uid="{00000000-0005-0000-0000-000033140000}"/>
    <cellStyle name="Moneda [0] 4 3 6 4" xfId="941" xr:uid="{00000000-0005-0000-0000-000034140000}"/>
    <cellStyle name="Moneda [0] 4 3 6 5" xfId="3347" xr:uid="{00000000-0005-0000-0000-000035140000}"/>
    <cellStyle name="Moneda [0] 4 3 6 6" xfId="5757" xr:uid="{00000000-0005-0000-0000-000036140000}"/>
    <cellStyle name="Moneda [0] 4 3 7" xfId="1228" xr:uid="{00000000-0005-0000-0000-000037140000}"/>
    <cellStyle name="Moneda [0] 4 3 7 2" xfId="2905" xr:uid="{00000000-0005-0000-0000-000038140000}"/>
    <cellStyle name="Moneda [0] 4 3 7 2 2" xfId="5316" xr:uid="{00000000-0005-0000-0000-000039140000}"/>
    <cellStyle name="Moneda [0] 4 3 7 2 3" xfId="7727" xr:uid="{00000000-0005-0000-0000-00003A140000}"/>
    <cellStyle name="Moneda [0] 4 3 7 3" xfId="1679" xr:uid="{00000000-0005-0000-0000-00003B140000}"/>
    <cellStyle name="Moneda [0] 4 3 7 3 2" xfId="4088" xr:uid="{00000000-0005-0000-0000-00003C140000}"/>
    <cellStyle name="Moneda [0] 4 3 7 3 3" xfId="6498" xr:uid="{00000000-0005-0000-0000-00003D140000}"/>
    <cellStyle name="Moneda [0] 4 3 7 4" xfId="3635" xr:uid="{00000000-0005-0000-0000-00003E140000}"/>
    <cellStyle name="Moneda [0] 4 3 7 5" xfId="6045" xr:uid="{00000000-0005-0000-0000-00003F140000}"/>
    <cellStyle name="Moneda [0] 4 3 8" xfId="1275" xr:uid="{00000000-0005-0000-0000-000040140000}"/>
    <cellStyle name="Moneda [0] 4 3 8 2" xfId="2952" xr:uid="{00000000-0005-0000-0000-000041140000}"/>
    <cellStyle name="Moneda [0] 4 3 8 2 2" xfId="5363" xr:uid="{00000000-0005-0000-0000-000042140000}"/>
    <cellStyle name="Moneda [0] 4 3 8 2 3" xfId="7774" xr:uid="{00000000-0005-0000-0000-000043140000}"/>
    <cellStyle name="Moneda [0] 4 3 8 3" xfId="2048" xr:uid="{00000000-0005-0000-0000-000044140000}"/>
    <cellStyle name="Moneda [0] 4 3 8 3 2" xfId="4458" xr:uid="{00000000-0005-0000-0000-000045140000}"/>
    <cellStyle name="Moneda [0] 4 3 8 3 3" xfId="6868" xr:uid="{00000000-0005-0000-0000-000046140000}"/>
    <cellStyle name="Moneda [0] 4 3 8 4" xfId="3682" xr:uid="{00000000-0005-0000-0000-000047140000}"/>
    <cellStyle name="Moneda [0] 4 3 8 5" xfId="6092" xr:uid="{00000000-0005-0000-0000-000048140000}"/>
    <cellStyle name="Moneda [0] 4 3 9" xfId="2270" xr:uid="{00000000-0005-0000-0000-000049140000}"/>
    <cellStyle name="Moneda [0] 4 3 9 2" xfId="4680" xr:uid="{00000000-0005-0000-0000-00004A140000}"/>
    <cellStyle name="Moneda [0] 4 3 9 3" xfId="7091" xr:uid="{00000000-0005-0000-0000-00004B140000}"/>
    <cellStyle name="Moneda [0] 4 4" xfId="146" xr:uid="{00000000-0005-0000-0000-00004C140000}"/>
    <cellStyle name="Moneda [0] 4 4 2" xfId="522" xr:uid="{00000000-0005-0000-0000-00004D140000}"/>
    <cellStyle name="Moneda [0] 4 4 2 2" xfId="2793" xr:uid="{00000000-0005-0000-0000-00004E140000}"/>
    <cellStyle name="Moneda [0] 4 4 2 2 2" xfId="5204" xr:uid="{00000000-0005-0000-0000-00004F140000}"/>
    <cellStyle name="Moneda [0] 4 4 2 2 3" xfId="7615" xr:uid="{00000000-0005-0000-0000-000050140000}"/>
    <cellStyle name="Moneda [0] 4 4 2 3" xfId="1770" xr:uid="{00000000-0005-0000-0000-000051140000}"/>
    <cellStyle name="Moneda [0] 4 4 2 3 2" xfId="4179" xr:uid="{00000000-0005-0000-0000-000052140000}"/>
    <cellStyle name="Moneda [0] 4 4 2 3 3" xfId="6589" xr:uid="{00000000-0005-0000-0000-000053140000}"/>
    <cellStyle name="Moneda [0] 4 4 2 4" xfId="1117" xr:uid="{00000000-0005-0000-0000-000054140000}"/>
    <cellStyle name="Moneda [0] 4 4 2 5" xfId="3523" xr:uid="{00000000-0005-0000-0000-000055140000}"/>
    <cellStyle name="Moneda [0] 4 4 2 6" xfId="5933" xr:uid="{00000000-0005-0000-0000-000056140000}"/>
    <cellStyle name="Moneda [0] 4 4 3" xfId="1306" xr:uid="{00000000-0005-0000-0000-000057140000}"/>
    <cellStyle name="Moneda [0] 4 4 3 2" xfId="2984" xr:uid="{00000000-0005-0000-0000-000058140000}"/>
    <cellStyle name="Moneda [0] 4 4 3 2 2" xfId="5395" xr:uid="{00000000-0005-0000-0000-000059140000}"/>
    <cellStyle name="Moneda [0] 4 4 3 2 3" xfId="7806" xr:uid="{00000000-0005-0000-0000-00005A140000}"/>
    <cellStyle name="Moneda [0] 4 4 3 3" xfId="2071" xr:uid="{00000000-0005-0000-0000-00005B140000}"/>
    <cellStyle name="Moneda [0] 4 4 3 3 2" xfId="4481" xr:uid="{00000000-0005-0000-0000-00005C140000}"/>
    <cellStyle name="Moneda [0] 4 4 3 3 3" xfId="6891" xr:uid="{00000000-0005-0000-0000-00005D140000}"/>
    <cellStyle name="Moneda [0] 4 4 3 4" xfId="3714" xr:uid="{00000000-0005-0000-0000-00005E140000}"/>
    <cellStyle name="Moneda [0] 4 4 3 5" xfId="6124" xr:uid="{00000000-0005-0000-0000-00005F140000}"/>
    <cellStyle name="Moneda [0] 4 4 4" xfId="2422" xr:uid="{00000000-0005-0000-0000-000060140000}"/>
    <cellStyle name="Moneda [0] 4 4 4 2" xfId="4833" xr:uid="{00000000-0005-0000-0000-000061140000}"/>
    <cellStyle name="Moneda [0] 4 4 4 3" xfId="7244" xr:uid="{00000000-0005-0000-0000-000062140000}"/>
    <cellStyle name="Moneda [0] 4 4 5" xfId="1418" xr:uid="{00000000-0005-0000-0000-000063140000}"/>
    <cellStyle name="Moneda [0] 4 4 5 2" xfId="3827" xr:uid="{00000000-0005-0000-0000-000064140000}"/>
    <cellStyle name="Moneda [0] 4 4 5 3" xfId="6237" xr:uid="{00000000-0005-0000-0000-000065140000}"/>
    <cellStyle name="Moneda [0] 4 4 6" xfId="746" xr:uid="{00000000-0005-0000-0000-000066140000}"/>
    <cellStyle name="Moneda [0] 4 4 7" xfId="3152" xr:uid="{00000000-0005-0000-0000-000067140000}"/>
    <cellStyle name="Moneda [0] 4 4 8" xfId="5562" xr:uid="{00000000-0005-0000-0000-000068140000}"/>
    <cellStyle name="Moneda [0] 4 5" xfId="199" xr:uid="{00000000-0005-0000-0000-000069140000}"/>
    <cellStyle name="Moneda [0] 4 5 2" xfId="523" xr:uid="{00000000-0005-0000-0000-00006A140000}"/>
    <cellStyle name="Moneda [0] 4 5 2 2" xfId="2794" xr:uid="{00000000-0005-0000-0000-00006B140000}"/>
    <cellStyle name="Moneda [0] 4 5 2 2 2" xfId="5205" xr:uid="{00000000-0005-0000-0000-00006C140000}"/>
    <cellStyle name="Moneda [0] 4 5 2 2 3" xfId="7616" xr:uid="{00000000-0005-0000-0000-00006D140000}"/>
    <cellStyle name="Moneda [0] 4 5 2 3" xfId="1824" xr:uid="{00000000-0005-0000-0000-00006E140000}"/>
    <cellStyle name="Moneda [0] 4 5 2 3 2" xfId="4233" xr:uid="{00000000-0005-0000-0000-00006F140000}"/>
    <cellStyle name="Moneda [0] 4 5 2 3 3" xfId="6643" xr:uid="{00000000-0005-0000-0000-000070140000}"/>
    <cellStyle name="Moneda [0] 4 5 2 4" xfId="1118" xr:uid="{00000000-0005-0000-0000-000071140000}"/>
    <cellStyle name="Moneda [0] 4 5 2 5" xfId="3524" xr:uid="{00000000-0005-0000-0000-000072140000}"/>
    <cellStyle name="Moneda [0] 4 5 2 6" xfId="5934" xr:uid="{00000000-0005-0000-0000-000073140000}"/>
    <cellStyle name="Moneda [0] 4 5 3" xfId="2125" xr:uid="{00000000-0005-0000-0000-000074140000}"/>
    <cellStyle name="Moneda [0] 4 5 3 2" xfId="4535" xr:uid="{00000000-0005-0000-0000-000075140000}"/>
    <cellStyle name="Moneda [0] 4 5 3 3" xfId="6945" xr:uid="{00000000-0005-0000-0000-000076140000}"/>
    <cellStyle name="Moneda [0] 4 5 4" xfId="2476" xr:uid="{00000000-0005-0000-0000-000077140000}"/>
    <cellStyle name="Moneda [0] 4 5 4 2" xfId="4887" xr:uid="{00000000-0005-0000-0000-000078140000}"/>
    <cellStyle name="Moneda [0] 4 5 4 3" xfId="7298" xr:uid="{00000000-0005-0000-0000-000079140000}"/>
    <cellStyle name="Moneda [0] 4 5 5" xfId="1472" xr:uid="{00000000-0005-0000-0000-00007A140000}"/>
    <cellStyle name="Moneda [0] 4 5 5 2" xfId="3881" xr:uid="{00000000-0005-0000-0000-00007B140000}"/>
    <cellStyle name="Moneda [0] 4 5 5 3" xfId="6291" xr:uid="{00000000-0005-0000-0000-00007C140000}"/>
    <cellStyle name="Moneda [0] 4 5 6" xfId="800" xr:uid="{00000000-0005-0000-0000-00007D140000}"/>
    <cellStyle name="Moneda [0] 4 5 7" xfId="3206" xr:uid="{00000000-0005-0000-0000-00007E140000}"/>
    <cellStyle name="Moneda [0] 4 5 8" xfId="5616" xr:uid="{00000000-0005-0000-0000-00007F140000}"/>
    <cellStyle name="Moneda [0] 4 6" xfId="255" xr:uid="{00000000-0005-0000-0000-000080140000}"/>
    <cellStyle name="Moneda [0] 4 6 2" xfId="524" xr:uid="{00000000-0005-0000-0000-000081140000}"/>
    <cellStyle name="Moneda [0] 4 6 2 2" xfId="2795" xr:uid="{00000000-0005-0000-0000-000082140000}"/>
    <cellStyle name="Moneda [0] 4 6 2 2 2" xfId="5206" xr:uid="{00000000-0005-0000-0000-000083140000}"/>
    <cellStyle name="Moneda [0] 4 6 2 2 3" xfId="7617" xr:uid="{00000000-0005-0000-0000-000084140000}"/>
    <cellStyle name="Moneda [0] 4 6 2 3" xfId="1880" xr:uid="{00000000-0005-0000-0000-000085140000}"/>
    <cellStyle name="Moneda [0] 4 6 2 3 2" xfId="4289" xr:uid="{00000000-0005-0000-0000-000086140000}"/>
    <cellStyle name="Moneda [0] 4 6 2 3 3" xfId="6699" xr:uid="{00000000-0005-0000-0000-000087140000}"/>
    <cellStyle name="Moneda [0] 4 6 2 4" xfId="1119" xr:uid="{00000000-0005-0000-0000-000088140000}"/>
    <cellStyle name="Moneda [0] 4 6 2 5" xfId="3525" xr:uid="{00000000-0005-0000-0000-000089140000}"/>
    <cellStyle name="Moneda [0] 4 6 2 6" xfId="5935" xr:uid="{00000000-0005-0000-0000-00008A140000}"/>
    <cellStyle name="Moneda [0] 4 6 3" xfId="2181" xr:uid="{00000000-0005-0000-0000-00008B140000}"/>
    <cellStyle name="Moneda [0] 4 6 3 2" xfId="4591" xr:uid="{00000000-0005-0000-0000-00008C140000}"/>
    <cellStyle name="Moneda [0] 4 6 3 3" xfId="7001" xr:uid="{00000000-0005-0000-0000-00008D140000}"/>
    <cellStyle name="Moneda [0] 4 6 4" xfId="2532" xr:uid="{00000000-0005-0000-0000-00008E140000}"/>
    <cellStyle name="Moneda [0] 4 6 4 2" xfId="4943" xr:uid="{00000000-0005-0000-0000-00008F140000}"/>
    <cellStyle name="Moneda [0] 4 6 4 3" xfId="7354" xr:uid="{00000000-0005-0000-0000-000090140000}"/>
    <cellStyle name="Moneda [0] 4 6 5" xfId="1528" xr:uid="{00000000-0005-0000-0000-000091140000}"/>
    <cellStyle name="Moneda [0] 4 6 5 2" xfId="3937" xr:uid="{00000000-0005-0000-0000-000092140000}"/>
    <cellStyle name="Moneda [0] 4 6 5 3" xfId="6347" xr:uid="{00000000-0005-0000-0000-000093140000}"/>
    <cellStyle name="Moneda [0] 4 6 6" xfId="856" xr:uid="{00000000-0005-0000-0000-000094140000}"/>
    <cellStyle name="Moneda [0] 4 6 7" xfId="3262" xr:uid="{00000000-0005-0000-0000-000095140000}"/>
    <cellStyle name="Moneda [0] 4 6 8" xfId="5672" xr:uid="{00000000-0005-0000-0000-000096140000}"/>
    <cellStyle name="Moneda [0] 4 7" xfId="83" xr:uid="{00000000-0005-0000-0000-000097140000}"/>
    <cellStyle name="Moneda [0] 4 7 2" xfId="525" xr:uid="{00000000-0005-0000-0000-000098140000}"/>
    <cellStyle name="Moneda [0] 4 7 2 2" xfId="2796" xr:uid="{00000000-0005-0000-0000-000099140000}"/>
    <cellStyle name="Moneda [0] 4 7 2 2 2" xfId="5207" xr:uid="{00000000-0005-0000-0000-00009A140000}"/>
    <cellStyle name="Moneda [0] 4 7 2 2 3" xfId="7618" xr:uid="{00000000-0005-0000-0000-00009B140000}"/>
    <cellStyle name="Moneda [0] 4 7 2 3" xfId="1703" xr:uid="{00000000-0005-0000-0000-00009C140000}"/>
    <cellStyle name="Moneda [0] 4 7 2 3 2" xfId="4112" xr:uid="{00000000-0005-0000-0000-00009D140000}"/>
    <cellStyle name="Moneda [0] 4 7 2 3 3" xfId="6522" xr:uid="{00000000-0005-0000-0000-00009E140000}"/>
    <cellStyle name="Moneda [0] 4 7 2 4" xfId="1120" xr:uid="{00000000-0005-0000-0000-00009F140000}"/>
    <cellStyle name="Moneda [0] 4 7 2 5" xfId="3526" xr:uid="{00000000-0005-0000-0000-0000A0140000}"/>
    <cellStyle name="Moneda [0] 4 7 2 6" xfId="5936" xr:uid="{00000000-0005-0000-0000-0000A1140000}"/>
    <cellStyle name="Moneda [0] 4 7 3" xfId="2199" xr:uid="{00000000-0005-0000-0000-0000A2140000}"/>
    <cellStyle name="Moneda [0] 4 7 3 2" xfId="4609" xr:uid="{00000000-0005-0000-0000-0000A3140000}"/>
    <cellStyle name="Moneda [0] 4 7 3 3" xfId="7019" xr:uid="{00000000-0005-0000-0000-0000A4140000}"/>
    <cellStyle name="Moneda [0] 4 7 4" xfId="2355" xr:uid="{00000000-0005-0000-0000-0000A5140000}"/>
    <cellStyle name="Moneda [0] 4 7 4 2" xfId="4766" xr:uid="{00000000-0005-0000-0000-0000A6140000}"/>
    <cellStyle name="Moneda [0] 4 7 4 3" xfId="7177" xr:uid="{00000000-0005-0000-0000-0000A7140000}"/>
    <cellStyle name="Moneda [0] 4 7 5" xfId="1546" xr:uid="{00000000-0005-0000-0000-0000A8140000}"/>
    <cellStyle name="Moneda [0] 4 7 5 2" xfId="3955" xr:uid="{00000000-0005-0000-0000-0000A9140000}"/>
    <cellStyle name="Moneda [0] 4 7 5 3" xfId="6365" xr:uid="{00000000-0005-0000-0000-0000AA140000}"/>
    <cellStyle name="Moneda [0] 4 7 6" xfId="679" xr:uid="{00000000-0005-0000-0000-0000AB140000}"/>
    <cellStyle name="Moneda [0] 4 7 7" xfId="3085" xr:uid="{00000000-0005-0000-0000-0000AC140000}"/>
    <cellStyle name="Moneda [0] 4 7 8" xfId="5495" xr:uid="{00000000-0005-0000-0000-0000AD140000}"/>
    <cellStyle name="Moneda [0] 4 8" xfId="280" xr:uid="{00000000-0005-0000-0000-0000AE140000}"/>
    <cellStyle name="Moneda [0] 4 8 2" xfId="526" xr:uid="{00000000-0005-0000-0000-0000AF140000}"/>
    <cellStyle name="Moneda [0] 4 8 2 2" xfId="2797" xr:uid="{00000000-0005-0000-0000-0000B0140000}"/>
    <cellStyle name="Moneda [0] 4 8 2 2 2" xfId="5208" xr:uid="{00000000-0005-0000-0000-0000B1140000}"/>
    <cellStyle name="Moneda [0] 4 8 2 2 3" xfId="7619" xr:uid="{00000000-0005-0000-0000-0000B2140000}"/>
    <cellStyle name="Moneda [0] 4 8 2 3" xfId="1903" xr:uid="{00000000-0005-0000-0000-0000B3140000}"/>
    <cellStyle name="Moneda [0] 4 8 2 3 2" xfId="4312" xr:uid="{00000000-0005-0000-0000-0000B4140000}"/>
    <cellStyle name="Moneda [0] 4 8 2 3 3" xfId="6722" xr:uid="{00000000-0005-0000-0000-0000B5140000}"/>
    <cellStyle name="Moneda [0] 4 8 2 4" xfId="1121" xr:uid="{00000000-0005-0000-0000-0000B6140000}"/>
    <cellStyle name="Moneda [0] 4 8 2 5" xfId="3527" xr:uid="{00000000-0005-0000-0000-0000B7140000}"/>
    <cellStyle name="Moneda [0] 4 8 2 6" xfId="5937" xr:uid="{00000000-0005-0000-0000-0000B8140000}"/>
    <cellStyle name="Moneda [0] 4 8 3" xfId="2555" xr:uid="{00000000-0005-0000-0000-0000B9140000}"/>
    <cellStyle name="Moneda [0] 4 8 3 2" xfId="4966" xr:uid="{00000000-0005-0000-0000-0000BA140000}"/>
    <cellStyle name="Moneda [0] 4 8 3 3" xfId="7377" xr:uid="{00000000-0005-0000-0000-0000BB140000}"/>
    <cellStyle name="Moneda [0] 4 8 4" xfId="1602" xr:uid="{00000000-0005-0000-0000-0000BC140000}"/>
    <cellStyle name="Moneda [0] 4 8 4 2" xfId="4011" xr:uid="{00000000-0005-0000-0000-0000BD140000}"/>
    <cellStyle name="Moneda [0] 4 8 4 3" xfId="6421" xr:uid="{00000000-0005-0000-0000-0000BE140000}"/>
    <cellStyle name="Moneda [0] 4 8 5" xfId="879" xr:uid="{00000000-0005-0000-0000-0000BF140000}"/>
    <cellStyle name="Moneda [0] 4 8 6" xfId="3285" xr:uid="{00000000-0005-0000-0000-0000C0140000}"/>
    <cellStyle name="Moneda [0] 4 8 7" xfId="5695" xr:uid="{00000000-0005-0000-0000-0000C1140000}"/>
    <cellStyle name="Moneda [0] 4 9" xfId="333" xr:uid="{00000000-0005-0000-0000-0000C2140000}"/>
    <cellStyle name="Moneda [0] 4 9 2" xfId="2603" xr:uid="{00000000-0005-0000-0000-0000C3140000}"/>
    <cellStyle name="Moneda [0] 4 9 2 2" xfId="5014" xr:uid="{00000000-0005-0000-0000-0000C4140000}"/>
    <cellStyle name="Moneda [0] 4 9 2 3" xfId="7425" xr:uid="{00000000-0005-0000-0000-0000C5140000}"/>
    <cellStyle name="Moneda [0] 4 9 3" xfId="1951" xr:uid="{00000000-0005-0000-0000-0000C6140000}"/>
    <cellStyle name="Moneda [0] 4 9 3 2" xfId="4360" xr:uid="{00000000-0005-0000-0000-0000C7140000}"/>
    <cellStyle name="Moneda [0] 4 9 3 3" xfId="6770" xr:uid="{00000000-0005-0000-0000-0000C8140000}"/>
    <cellStyle name="Moneda [0] 4 9 4" xfId="927" xr:uid="{00000000-0005-0000-0000-0000C9140000}"/>
    <cellStyle name="Moneda [0] 4 9 5" xfId="3333" xr:uid="{00000000-0005-0000-0000-0000CA140000}"/>
    <cellStyle name="Moneda [0] 4 9 6" xfId="5743" xr:uid="{00000000-0005-0000-0000-0000CB140000}"/>
    <cellStyle name="Moneda [0] 5" xfId="18" xr:uid="{00000000-0005-0000-0000-0000CC140000}"/>
    <cellStyle name="Moneda [0] 5 10" xfId="1218" xr:uid="{00000000-0005-0000-0000-0000CD140000}"/>
    <cellStyle name="Moneda [0] 5 10 2" xfId="2895" xr:uid="{00000000-0005-0000-0000-0000CE140000}"/>
    <cellStyle name="Moneda [0] 5 10 2 2" xfId="5306" xr:uid="{00000000-0005-0000-0000-0000CF140000}"/>
    <cellStyle name="Moneda [0] 5 10 2 3" xfId="7717" xr:uid="{00000000-0005-0000-0000-0000D0140000}"/>
    <cellStyle name="Moneda [0] 5 10 3" xfId="1651" xr:uid="{00000000-0005-0000-0000-0000D1140000}"/>
    <cellStyle name="Moneda [0] 5 10 3 2" xfId="4060" xr:uid="{00000000-0005-0000-0000-0000D2140000}"/>
    <cellStyle name="Moneda [0] 5 10 3 3" xfId="6470" xr:uid="{00000000-0005-0000-0000-0000D3140000}"/>
    <cellStyle name="Moneda [0] 5 10 4" xfId="3625" xr:uid="{00000000-0005-0000-0000-0000D4140000}"/>
    <cellStyle name="Moneda [0] 5 10 5" xfId="6035" xr:uid="{00000000-0005-0000-0000-0000D5140000}"/>
    <cellStyle name="Moneda [0] 5 11" xfId="1265" xr:uid="{00000000-0005-0000-0000-0000D6140000}"/>
    <cellStyle name="Moneda [0] 5 11 2" xfId="2942" xr:uid="{00000000-0005-0000-0000-0000D7140000}"/>
    <cellStyle name="Moneda [0] 5 11 2 2" xfId="5353" xr:uid="{00000000-0005-0000-0000-0000D8140000}"/>
    <cellStyle name="Moneda [0] 5 11 2 3" xfId="7764" xr:uid="{00000000-0005-0000-0000-0000D9140000}"/>
    <cellStyle name="Moneda [0] 5 11 3" xfId="2008" xr:uid="{00000000-0005-0000-0000-0000DA140000}"/>
    <cellStyle name="Moneda [0] 5 11 3 2" xfId="4418" xr:uid="{00000000-0005-0000-0000-0000DB140000}"/>
    <cellStyle name="Moneda [0] 5 11 3 3" xfId="6828" xr:uid="{00000000-0005-0000-0000-0000DC140000}"/>
    <cellStyle name="Moneda [0] 5 11 4" xfId="3672" xr:uid="{00000000-0005-0000-0000-0000DD140000}"/>
    <cellStyle name="Moneda [0] 5 11 5" xfId="6082" xr:uid="{00000000-0005-0000-0000-0000DE140000}"/>
    <cellStyle name="Moneda [0] 5 12" xfId="2260" xr:uid="{00000000-0005-0000-0000-0000DF140000}"/>
    <cellStyle name="Moneda [0] 5 12 2" xfId="4671" xr:uid="{00000000-0005-0000-0000-0000E0140000}"/>
    <cellStyle name="Moneda [0] 5 12 3" xfId="7081" xr:uid="{00000000-0005-0000-0000-0000E1140000}"/>
    <cellStyle name="Moneda [0] 5 13" xfId="2303" xr:uid="{00000000-0005-0000-0000-0000E2140000}"/>
    <cellStyle name="Moneda [0] 5 13 2" xfId="4714" xr:uid="{00000000-0005-0000-0000-0000E3140000}"/>
    <cellStyle name="Moneda [0] 5 13 3" xfId="7125" xr:uid="{00000000-0005-0000-0000-0000E4140000}"/>
    <cellStyle name="Moneda [0] 5 14" xfId="1355" xr:uid="{00000000-0005-0000-0000-0000E5140000}"/>
    <cellStyle name="Moneda [0] 5 14 2" xfId="3764" xr:uid="{00000000-0005-0000-0000-0000E6140000}"/>
    <cellStyle name="Moneda [0] 5 14 3" xfId="6174" xr:uid="{00000000-0005-0000-0000-0000E7140000}"/>
    <cellStyle name="Moneda [0] 5 15" xfId="628" xr:uid="{00000000-0005-0000-0000-0000E8140000}"/>
    <cellStyle name="Moneda [0] 5 16" xfId="3033" xr:uid="{00000000-0005-0000-0000-0000E9140000}"/>
    <cellStyle name="Moneda [0] 5 17" xfId="5444" xr:uid="{00000000-0005-0000-0000-0000EA140000}"/>
    <cellStyle name="Moneda [0] 5 2" xfId="30" xr:uid="{00000000-0005-0000-0000-0000EB140000}"/>
    <cellStyle name="Moneda [0] 5 2 10" xfId="2315" xr:uid="{00000000-0005-0000-0000-0000EC140000}"/>
    <cellStyle name="Moneda [0] 5 2 10 2" xfId="4726" xr:uid="{00000000-0005-0000-0000-0000ED140000}"/>
    <cellStyle name="Moneda [0] 5 2 10 3" xfId="7137" xr:uid="{00000000-0005-0000-0000-0000EE140000}"/>
    <cellStyle name="Moneda [0] 5 2 11" xfId="1366" xr:uid="{00000000-0005-0000-0000-0000EF140000}"/>
    <cellStyle name="Moneda [0] 5 2 11 2" xfId="3775" xr:uid="{00000000-0005-0000-0000-0000F0140000}"/>
    <cellStyle name="Moneda [0] 5 2 11 3" xfId="6185" xr:uid="{00000000-0005-0000-0000-0000F1140000}"/>
    <cellStyle name="Moneda [0] 5 2 12" xfId="639" xr:uid="{00000000-0005-0000-0000-0000F2140000}"/>
    <cellStyle name="Moneda [0] 5 2 13" xfId="3045" xr:uid="{00000000-0005-0000-0000-0000F3140000}"/>
    <cellStyle name="Moneda [0] 5 2 14" xfId="5455" xr:uid="{00000000-0005-0000-0000-0000F4140000}"/>
    <cellStyle name="Moneda [0] 5 2 2" xfId="159" xr:uid="{00000000-0005-0000-0000-0000F5140000}"/>
    <cellStyle name="Moneda [0] 5 2 2 2" xfId="527" xr:uid="{00000000-0005-0000-0000-0000F6140000}"/>
    <cellStyle name="Moneda [0] 5 2 2 2 2" xfId="2798" xr:uid="{00000000-0005-0000-0000-0000F7140000}"/>
    <cellStyle name="Moneda [0] 5 2 2 2 2 2" xfId="5209" xr:uid="{00000000-0005-0000-0000-0000F8140000}"/>
    <cellStyle name="Moneda [0] 5 2 2 2 2 3" xfId="7620" xr:uid="{00000000-0005-0000-0000-0000F9140000}"/>
    <cellStyle name="Moneda [0] 5 2 2 2 3" xfId="1784" xr:uid="{00000000-0005-0000-0000-0000FA140000}"/>
    <cellStyle name="Moneda [0] 5 2 2 2 3 2" xfId="4193" xr:uid="{00000000-0005-0000-0000-0000FB140000}"/>
    <cellStyle name="Moneda [0] 5 2 2 2 3 3" xfId="6603" xr:uid="{00000000-0005-0000-0000-0000FC140000}"/>
    <cellStyle name="Moneda [0] 5 2 2 2 4" xfId="1122" xr:uid="{00000000-0005-0000-0000-0000FD140000}"/>
    <cellStyle name="Moneda [0] 5 2 2 2 5" xfId="3528" xr:uid="{00000000-0005-0000-0000-0000FE140000}"/>
    <cellStyle name="Moneda [0] 5 2 2 2 6" xfId="5938" xr:uid="{00000000-0005-0000-0000-0000FF140000}"/>
    <cellStyle name="Moneda [0] 5 2 2 3" xfId="1337" xr:uid="{00000000-0005-0000-0000-000000150000}"/>
    <cellStyle name="Moneda [0] 5 2 2 3 2" xfId="3015" xr:uid="{00000000-0005-0000-0000-000001150000}"/>
    <cellStyle name="Moneda [0] 5 2 2 3 2 2" xfId="5426" xr:uid="{00000000-0005-0000-0000-000002150000}"/>
    <cellStyle name="Moneda [0] 5 2 2 3 2 3" xfId="7837" xr:uid="{00000000-0005-0000-0000-000003150000}"/>
    <cellStyle name="Moneda [0] 5 2 2 3 3" xfId="2085" xr:uid="{00000000-0005-0000-0000-000004150000}"/>
    <cellStyle name="Moneda [0] 5 2 2 3 3 2" xfId="4495" xr:uid="{00000000-0005-0000-0000-000005150000}"/>
    <cellStyle name="Moneda [0] 5 2 2 3 3 3" xfId="6905" xr:uid="{00000000-0005-0000-0000-000006150000}"/>
    <cellStyle name="Moneda [0] 5 2 2 3 4" xfId="3745" xr:uid="{00000000-0005-0000-0000-000007150000}"/>
    <cellStyle name="Moneda [0] 5 2 2 3 5" xfId="6155" xr:uid="{00000000-0005-0000-0000-000008150000}"/>
    <cellStyle name="Moneda [0] 5 2 2 4" xfId="2436" xr:uid="{00000000-0005-0000-0000-000009150000}"/>
    <cellStyle name="Moneda [0] 5 2 2 4 2" xfId="4847" xr:uid="{00000000-0005-0000-0000-00000A150000}"/>
    <cellStyle name="Moneda [0] 5 2 2 4 3" xfId="7258" xr:uid="{00000000-0005-0000-0000-00000B150000}"/>
    <cellStyle name="Moneda [0] 5 2 2 5" xfId="1432" xr:uid="{00000000-0005-0000-0000-00000C150000}"/>
    <cellStyle name="Moneda [0] 5 2 2 5 2" xfId="3841" xr:uid="{00000000-0005-0000-0000-00000D150000}"/>
    <cellStyle name="Moneda [0] 5 2 2 5 3" xfId="6251" xr:uid="{00000000-0005-0000-0000-00000E150000}"/>
    <cellStyle name="Moneda [0] 5 2 2 6" xfId="760" xr:uid="{00000000-0005-0000-0000-00000F150000}"/>
    <cellStyle name="Moneda [0] 5 2 2 7" xfId="3166" xr:uid="{00000000-0005-0000-0000-000010150000}"/>
    <cellStyle name="Moneda [0] 5 2 2 8" xfId="5576" xr:uid="{00000000-0005-0000-0000-000011150000}"/>
    <cellStyle name="Moneda [0] 5 2 3" xfId="213" xr:uid="{00000000-0005-0000-0000-000012150000}"/>
    <cellStyle name="Moneda [0] 5 2 3 2" xfId="528" xr:uid="{00000000-0005-0000-0000-000013150000}"/>
    <cellStyle name="Moneda [0] 5 2 3 2 2" xfId="2799" xr:uid="{00000000-0005-0000-0000-000014150000}"/>
    <cellStyle name="Moneda [0] 5 2 3 2 2 2" xfId="5210" xr:uid="{00000000-0005-0000-0000-000015150000}"/>
    <cellStyle name="Moneda [0] 5 2 3 2 2 3" xfId="7621" xr:uid="{00000000-0005-0000-0000-000016150000}"/>
    <cellStyle name="Moneda [0] 5 2 3 2 3" xfId="1838" xr:uid="{00000000-0005-0000-0000-000017150000}"/>
    <cellStyle name="Moneda [0] 5 2 3 2 3 2" xfId="4247" xr:uid="{00000000-0005-0000-0000-000018150000}"/>
    <cellStyle name="Moneda [0] 5 2 3 2 3 3" xfId="6657" xr:uid="{00000000-0005-0000-0000-000019150000}"/>
    <cellStyle name="Moneda [0] 5 2 3 2 4" xfId="1123" xr:uid="{00000000-0005-0000-0000-00001A150000}"/>
    <cellStyle name="Moneda [0] 5 2 3 2 5" xfId="3529" xr:uid="{00000000-0005-0000-0000-00001B150000}"/>
    <cellStyle name="Moneda [0] 5 2 3 2 6" xfId="5939" xr:uid="{00000000-0005-0000-0000-00001C150000}"/>
    <cellStyle name="Moneda [0] 5 2 3 3" xfId="2139" xr:uid="{00000000-0005-0000-0000-00001D150000}"/>
    <cellStyle name="Moneda [0] 5 2 3 3 2" xfId="4549" xr:uid="{00000000-0005-0000-0000-00001E150000}"/>
    <cellStyle name="Moneda [0] 5 2 3 3 3" xfId="6959" xr:uid="{00000000-0005-0000-0000-00001F150000}"/>
    <cellStyle name="Moneda [0] 5 2 3 4" xfId="2490" xr:uid="{00000000-0005-0000-0000-000020150000}"/>
    <cellStyle name="Moneda [0] 5 2 3 4 2" xfId="4901" xr:uid="{00000000-0005-0000-0000-000021150000}"/>
    <cellStyle name="Moneda [0] 5 2 3 4 3" xfId="7312" xr:uid="{00000000-0005-0000-0000-000022150000}"/>
    <cellStyle name="Moneda [0] 5 2 3 5" xfId="1486" xr:uid="{00000000-0005-0000-0000-000023150000}"/>
    <cellStyle name="Moneda [0] 5 2 3 5 2" xfId="3895" xr:uid="{00000000-0005-0000-0000-000024150000}"/>
    <cellStyle name="Moneda [0] 5 2 3 5 3" xfId="6305" xr:uid="{00000000-0005-0000-0000-000025150000}"/>
    <cellStyle name="Moneda [0] 5 2 3 6" xfId="814" xr:uid="{00000000-0005-0000-0000-000026150000}"/>
    <cellStyle name="Moneda [0] 5 2 3 7" xfId="3220" xr:uid="{00000000-0005-0000-0000-000027150000}"/>
    <cellStyle name="Moneda [0] 5 2 3 8" xfId="5630" xr:uid="{00000000-0005-0000-0000-000028150000}"/>
    <cellStyle name="Moneda [0] 5 2 4" xfId="98" xr:uid="{00000000-0005-0000-0000-000029150000}"/>
    <cellStyle name="Moneda [0] 5 2 4 2" xfId="529" xr:uid="{00000000-0005-0000-0000-00002A150000}"/>
    <cellStyle name="Moneda [0] 5 2 4 2 2" xfId="2800" xr:uid="{00000000-0005-0000-0000-00002B150000}"/>
    <cellStyle name="Moneda [0] 5 2 4 2 2 2" xfId="5211" xr:uid="{00000000-0005-0000-0000-00002C150000}"/>
    <cellStyle name="Moneda [0] 5 2 4 2 2 3" xfId="7622" xr:uid="{00000000-0005-0000-0000-00002D150000}"/>
    <cellStyle name="Moneda [0] 5 2 4 2 3" xfId="1718" xr:uid="{00000000-0005-0000-0000-00002E150000}"/>
    <cellStyle name="Moneda [0] 5 2 4 2 3 2" xfId="4127" xr:uid="{00000000-0005-0000-0000-00002F150000}"/>
    <cellStyle name="Moneda [0] 5 2 4 2 3 3" xfId="6537" xr:uid="{00000000-0005-0000-0000-000030150000}"/>
    <cellStyle name="Moneda [0] 5 2 4 2 4" xfId="1124" xr:uid="{00000000-0005-0000-0000-000031150000}"/>
    <cellStyle name="Moneda [0] 5 2 4 2 5" xfId="3530" xr:uid="{00000000-0005-0000-0000-000032150000}"/>
    <cellStyle name="Moneda [0] 5 2 4 2 6" xfId="5940" xr:uid="{00000000-0005-0000-0000-000033150000}"/>
    <cellStyle name="Moneda [0] 5 2 4 3" xfId="2216" xr:uid="{00000000-0005-0000-0000-000034150000}"/>
    <cellStyle name="Moneda [0] 5 2 4 3 2" xfId="4626" xr:uid="{00000000-0005-0000-0000-000035150000}"/>
    <cellStyle name="Moneda [0] 5 2 4 3 3" xfId="7036" xr:uid="{00000000-0005-0000-0000-000036150000}"/>
    <cellStyle name="Moneda [0] 5 2 4 4" xfId="2370" xr:uid="{00000000-0005-0000-0000-000037150000}"/>
    <cellStyle name="Moneda [0] 5 2 4 4 2" xfId="4781" xr:uid="{00000000-0005-0000-0000-000038150000}"/>
    <cellStyle name="Moneda [0] 5 2 4 4 3" xfId="7192" xr:uid="{00000000-0005-0000-0000-000039150000}"/>
    <cellStyle name="Moneda [0] 5 2 4 5" xfId="1563" xr:uid="{00000000-0005-0000-0000-00003A150000}"/>
    <cellStyle name="Moneda [0] 5 2 4 5 2" xfId="3972" xr:uid="{00000000-0005-0000-0000-00003B150000}"/>
    <cellStyle name="Moneda [0] 5 2 4 5 3" xfId="6382" xr:uid="{00000000-0005-0000-0000-00003C150000}"/>
    <cellStyle name="Moneda [0] 5 2 4 6" xfId="694" xr:uid="{00000000-0005-0000-0000-00003D150000}"/>
    <cellStyle name="Moneda [0] 5 2 4 7" xfId="3100" xr:uid="{00000000-0005-0000-0000-00003E150000}"/>
    <cellStyle name="Moneda [0] 5 2 4 8" xfId="5510" xr:uid="{00000000-0005-0000-0000-00003F150000}"/>
    <cellStyle name="Moneda [0] 5 2 5" xfId="311" xr:uid="{00000000-0005-0000-0000-000040150000}"/>
    <cellStyle name="Moneda [0] 5 2 5 2" xfId="530" xr:uid="{00000000-0005-0000-0000-000041150000}"/>
    <cellStyle name="Moneda [0] 5 2 5 2 2" xfId="2801" xr:uid="{00000000-0005-0000-0000-000042150000}"/>
    <cellStyle name="Moneda [0] 5 2 5 2 2 2" xfId="5212" xr:uid="{00000000-0005-0000-0000-000043150000}"/>
    <cellStyle name="Moneda [0] 5 2 5 2 2 3" xfId="7623" xr:uid="{00000000-0005-0000-0000-000044150000}"/>
    <cellStyle name="Moneda [0] 5 2 5 2 3" xfId="1934" xr:uid="{00000000-0005-0000-0000-000045150000}"/>
    <cellStyle name="Moneda [0] 5 2 5 2 3 2" xfId="4343" xr:uid="{00000000-0005-0000-0000-000046150000}"/>
    <cellStyle name="Moneda [0] 5 2 5 2 3 3" xfId="6753" xr:uid="{00000000-0005-0000-0000-000047150000}"/>
    <cellStyle name="Moneda [0] 5 2 5 2 4" xfId="1125" xr:uid="{00000000-0005-0000-0000-000048150000}"/>
    <cellStyle name="Moneda [0] 5 2 5 2 5" xfId="3531" xr:uid="{00000000-0005-0000-0000-000049150000}"/>
    <cellStyle name="Moneda [0] 5 2 5 2 6" xfId="5941" xr:uid="{00000000-0005-0000-0000-00004A150000}"/>
    <cellStyle name="Moneda [0] 5 2 5 3" xfId="2586" xr:uid="{00000000-0005-0000-0000-00004B150000}"/>
    <cellStyle name="Moneda [0] 5 2 5 3 2" xfId="4997" xr:uid="{00000000-0005-0000-0000-00004C150000}"/>
    <cellStyle name="Moneda [0] 5 2 5 3 3" xfId="7408" xr:uid="{00000000-0005-0000-0000-00004D150000}"/>
    <cellStyle name="Moneda [0] 5 2 5 4" xfId="1633" xr:uid="{00000000-0005-0000-0000-00004E150000}"/>
    <cellStyle name="Moneda [0] 5 2 5 4 2" xfId="4042" xr:uid="{00000000-0005-0000-0000-00004F150000}"/>
    <cellStyle name="Moneda [0] 5 2 5 4 3" xfId="6452" xr:uid="{00000000-0005-0000-0000-000050150000}"/>
    <cellStyle name="Moneda [0] 5 2 5 5" xfId="910" xr:uid="{00000000-0005-0000-0000-000051150000}"/>
    <cellStyle name="Moneda [0] 5 2 5 6" xfId="3316" xr:uid="{00000000-0005-0000-0000-000052150000}"/>
    <cellStyle name="Moneda [0] 5 2 5 7" xfId="5726" xr:uid="{00000000-0005-0000-0000-000053150000}"/>
    <cellStyle name="Moneda [0] 5 2 6" xfId="364" xr:uid="{00000000-0005-0000-0000-000054150000}"/>
    <cellStyle name="Moneda [0] 5 2 6 2" xfId="2634" xr:uid="{00000000-0005-0000-0000-000055150000}"/>
    <cellStyle name="Moneda [0] 5 2 6 2 2" xfId="5045" xr:uid="{00000000-0005-0000-0000-000056150000}"/>
    <cellStyle name="Moneda [0] 5 2 6 2 3" xfId="7456" xr:uid="{00000000-0005-0000-0000-000057150000}"/>
    <cellStyle name="Moneda [0] 5 2 6 3" xfId="1982" xr:uid="{00000000-0005-0000-0000-000058150000}"/>
    <cellStyle name="Moneda [0] 5 2 6 3 2" xfId="4391" xr:uid="{00000000-0005-0000-0000-000059150000}"/>
    <cellStyle name="Moneda [0] 5 2 6 3 3" xfId="6801" xr:uid="{00000000-0005-0000-0000-00005A150000}"/>
    <cellStyle name="Moneda [0] 5 2 6 4" xfId="958" xr:uid="{00000000-0005-0000-0000-00005B150000}"/>
    <cellStyle name="Moneda [0] 5 2 6 5" xfId="3364" xr:uid="{00000000-0005-0000-0000-00005C150000}"/>
    <cellStyle name="Moneda [0] 5 2 6 6" xfId="5774" xr:uid="{00000000-0005-0000-0000-00005D150000}"/>
    <cellStyle name="Moneda [0] 5 2 7" xfId="1245" xr:uid="{00000000-0005-0000-0000-00005E150000}"/>
    <cellStyle name="Moneda [0] 5 2 7 2" xfId="2922" xr:uid="{00000000-0005-0000-0000-00005F150000}"/>
    <cellStyle name="Moneda [0] 5 2 7 2 2" xfId="5333" xr:uid="{00000000-0005-0000-0000-000060150000}"/>
    <cellStyle name="Moneda [0] 5 2 7 2 3" xfId="7744" xr:uid="{00000000-0005-0000-0000-000061150000}"/>
    <cellStyle name="Moneda [0] 5 2 7 3" xfId="1663" xr:uid="{00000000-0005-0000-0000-000062150000}"/>
    <cellStyle name="Moneda [0] 5 2 7 3 2" xfId="4072" xr:uid="{00000000-0005-0000-0000-000063150000}"/>
    <cellStyle name="Moneda [0] 5 2 7 3 3" xfId="6482" xr:uid="{00000000-0005-0000-0000-000064150000}"/>
    <cellStyle name="Moneda [0] 5 2 7 4" xfId="3652" xr:uid="{00000000-0005-0000-0000-000065150000}"/>
    <cellStyle name="Moneda [0] 5 2 7 5" xfId="6062" xr:uid="{00000000-0005-0000-0000-000066150000}"/>
    <cellStyle name="Moneda [0] 5 2 8" xfId="1292" xr:uid="{00000000-0005-0000-0000-000067150000}"/>
    <cellStyle name="Moneda [0] 5 2 8 2" xfId="2969" xr:uid="{00000000-0005-0000-0000-000068150000}"/>
    <cellStyle name="Moneda [0] 5 2 8 2 2" xfId="5380" xr:uid="{00000000-0005-0000-0000-000069150000}"/>
    <cellStyle name="Moneda [0] 5 2 8 2 3" xfId="7791" xr:uid="{00000000-0005-0000-0000-00006A150000}"/>
    <cellStyle name="Moneda [0] 5 2 8 3" xfId="2019" xr:uid="{00000000-0005-0000-0000-00006B150000}"/>
    <cellStyle name="Moneda [0] 5 2 8 3 2" xfId="4429" xr:uid="{00000000-0005-0000-0000-00006C150000}"/>
    <cellStyle name="Moneda [0] 5 2 8 3 3" xfId="6839" xr:uid="{00000000-0005-0000-0000-00006D150000}"/>
    <cellStyle name="Moneda [0] 5 2 8 4" xfId="3699" xr:uid="{00000000-0005-0000-0000-00006E150000}"/>
    <cellStyle name="Moneda [0] 5 2 8 5" xfId="6109" xr:uid="{00000000-0005-0000-0000-00006F150000}"/>
    <cellStyle name="Moneda [0] 5 2 9" xfId="2287" xr:uid="{00000000-0005-0000-0000-000070150000}"/>
    <cellStyle name="Moneda [0] 5 2 9 2" xfId="4697" xr:uid="{00000000-0005-0000-0000-000071150000}"/>
    <cellStyle name="Moneda [0] 5 2 9 3" xfId="7108" xr:uid="{00000000-0005-0000-0000-000072150000}"/>
    <cellStyle name="Moneda [0] 5 3" xfId="50" xr:uid="{00000000-0005-0000-0000-000073150000}"/>
    <cellStyle name="Moneda [0] 5 3 10" xfId="2335" xr:uid="{00000000-0005-0000-0000-000074150000}"/>
    <cellStyle name="Moneda [0] 5 3 10 2" xfId="4746" xr:uid="{00000000-0005-0000-0000-000075150000}"/>
    <cellStyle name="Moneda [0] 5 3 10 3" xfId="7157" xr:uid="{00000000-0005-0000-0000-000076150000}"/>
    <cellStyle name="Moneda [0] 5 3 11" xfId="1399" xr:uid="{00000000-0005-0000-0000-000077150000}"/>
    <cellStyle name="Moneda [0] 5 3 11 2" xfId="3808" xr:uid="{00000000-0005-0000-0000-000078150000}"/>
    <cellStyle name="Moneda [0] 5 3 11 3" xfId="6218" xr:uid="{00000000-0005-0000-0000-000079150000}"/>
    <cellStyle name="Moneda [0] 5 3 12" xfId="659" xr:uid="{00000000-0005-0000-0000-00007A150000}"/>
    <cellStyle name="Moneda [0] 5 3 13" xfId="3065" xr:uid="{00000000-0005-0000-0000-00007B150000}"/>
    <cellStyle name="Moneda [0] 5 3 14" xfId="5475" xr:uid="{00000000-0005-0000-0000-00007C150000}"/>
    <cellStyle name="Moneda [0] 5 3 2" xfId="179" xr:uid="{00000000-0005-0000-0000-00007D150000}"/>
    <cellStyle name="Moneda [0] 5 3 2 2" xfId="531" xr:uid="{00000000-0005-0000-0000-00007E150000}"/>
    <cellStyle name="Moneda [0] 5 3 2 2 2" xfId="2802" xr:uid="{00000000-0005-0000-0000-00007F150000}"/>
    <cellStyle name="Moneda [0] 5 3 2 2 2 2" xfId="5213" xr:uid="{00000000-0005-0000-0000-000080150000}"/>
    <cellStyle name="Moneda [0] 5 3 2 2 2 3" xfId="7624" xr:uid="{00000000-0005-0000-0000-000081150000}"/>
    <cellStyle name="Moneda [0] 5 3 2 2 3" xfId="1804" xr:uid="{00000000-0005-0000-0000-000082150000}"/>
    <cellStyle name="Moneda [0] 5 3 2 2 3 2" xfId="4213" xr:uid="{00000000-0005-0000-0000-000083150000}"/>
    <cellStyle name="Moneda [0] 5 3 2 2 3 3" xfId="6623" xr:uid="{00000000-0005-0000-0000-000084150000}"/>
    <cellStyle name="Moneda [0] 5 3 2 2 4" xfId="1126" xr:uid="{00000000-0005-0000-0000-000085150000}"/>
    <cellStyle name="Moneda [0] 5 3 2 2 5" xfId="3532" xr:uid="{00000000-0005-0000-0000-000086150000}"/>
    <cellStyle name="Moneda [0] 5 3 2 2 6" xfId="5942" xr:uid="{00000000-0005-0000-0000-000087150000}"/>
    <cellStyle name="Moneda [0] 5 3 2 3" xfId="1321" xr:uid="{00000000-0005-0000-0000-000088150000}"/>
    <cellStyle name="Moneda [0] 5 3 2 3 2" xfId="2999" xr:uid="{00000000-0005-0000-0000-000089150000}"/>
    <cellStyle name="Moneda [0] 5 3 2 3 2 2" xfId="5410" xr:uid="{00000000-0005-0000-0000-00008A150000}"/>
    <cellStyle name="Moneda [0] 5 3 2 3 2 3" xfId="7821" xr:uid="{00000000-0005-0000-0000-00008B150000}"/>
    <cellStyle name="Moneda [0] 5 3 2 3 3" xfId="2105" xr:uid="{00000000-0005-0000-0000-00008C150000}"/>
    <cellStyle name="Moneda [0] 5 3 2 3 3 2" xfId="4515" xr:uid="{00000000-0005-0000-0000-00008D150000}"/>
    <cellStyle name="Moneda [0] 5 3 2 3 3 3" xfId="6925" xr:uid="{00000000-0005-0000-0000-00008E150000}"/>
    <cellStyle name="Moneda [0] 5 3 2 3 4" xfId="3729" xr:uid="{00000000-0005-0000-0000-00008F150000}"/>
    <cellStyle name="Moneda [0] 5 3 2 3 5" xfId="6139" xr:uid="{00000000-0005-0000-0000-000090150000}"/>
    <cellStyle name="Moneda [0] 5 3 2 4" xfId="2456" xr:uid="{00000000-0005-0000-0000-000091150000}"/>
    <cellStyle name="Moneda [0] 5 3 2 4 2" xfId="4867" xr:uid="{00000000-0005-0000-0000-000092150000}"/>
    <cellStyle name="Moneda [0] 5 3 2 4 3" xfId="7278" xr:uid="{00000000-0005-0000-0000-000093150000}"/>
    <cellStyle name="Moneda [0] 5 3 2 5" xfId="1452" xr:uid="{00000000-0005-0000-0000-000094150000}"/>
    <cellStyle name="Moneda [0] 5 3 2 5 2" xfId="3861" xr:uid="{00000000-0005-0000-0000-000095150000}"/>
    <cellStyle name="Moneda [0] 5 3 2 5 3" xfId="6271" xr:uid="{00000000-0005-0000-0000-000096150000}"/>
    <cellStyle name="Moneda [0] 5 3 2 6" xfId="780" xr:uid="{00000000-0005-0000-0000-000097150000}"/>
    <cellStyle name="Moneda [0] 5 3 2 7" xfId="3186" xr:uid="{00000000-0005-0000-0000-000098150000}"/>
    <cellStyle name="Moneda [0] 5 3 2 8" xfId="5596" xr:uid="{00000000-0005-0000-0000-000099150000}"/>
    <cellStyle name="Moneda [0] 5 3 3" xfId="233" xr:uid="{00000000-0005-0000-0000-00009A150000}"/>
    <cellStyle name="Moneda [0] 5 3 3 2" xfId="532" xr:uid="{00000000-0005-0000-0000-00009B150000}"/>
    <cellStyle name="Moneda [0] 5 3 3 2 2" xfId="2803" xr:uid="{00000000-0005-0000-0000-00009C150000}"/>
    <cellStyle name="Moneda [0] 5 3 3 2 2 2" xfId="5214" xr:uid="{00000000-0005-0000-0000-00009D150000}"/>
    <cellStyle name="Moneda [0] 5 3 3 2 2 3" xfId="7625" xr:uid="{00000000-0005-0000-0000-00009E150000}"/>
    <cellStyle name="Moneda [0] 5 3 3 2 3" xfId="1858" xr:uid="{00000000-0005-0000-0000-00009F150000}"/>
    <cellStyle name="Moneda [0] 5 3 3 2 3 2" xfId="4267" xr:uid="{00000000-0005-0000-0000-0000A0150000}"/>
    <cellStyle name="Moneda [0] 5 3 3 2 3 3" xfId="6677" xr:uid="{00000000-0005-0000-0000-0000A1150000}"/>
    <cellStyle name="Moneda [0] 5 3 3 2 4" xfId="1127" xr:uid="{00000000-0005-0000-0000-0000A2150000}"/>
    <cellStyle name="Moneda [0] 5 3 3 2 5" xfId="3533" xr:uid="{00000000-0005-0000-0000-0000A3150000}"/>
    <cellStyle name="Moneda [0] 5 3 3 2 6" xfId="5943" xr:uid="{00000000-0005-0000-0000-0000A4150000}"/>
    <cellStyle name="Moneda [0] 5 3 3 3" xfId="2159" xr:uid="{00000000-0005-0000-0000-0000A5150000}"/>
    <cellStyle name="Moneda [0] 5 3 3 3 2" xfId="4569" xr:uid="{00000000-0005-0000-0000-0000A6150000}"/>
    <cellStyle name="Moneda [0] 5 3 3 3 3" xfId="6979" xr:uid="{00000000-0005-0000-0000-0000A7150000}"/>
    <cellStyle name="Moneda [0] 5 3 3 4" xfId="2510" xr:uid="{00000000-0005-0000-0000-0000A8150000}"/>
    <cellStyle name="Moneda [0] 5 3 3 4 2" xfId="4921" xr:uid="{00000000-0005-0000-0000-0000A9150000}"/>
    <cellStyle name="Moneda [0] 5 3 3 4 3" xfId="7332" xr:uid="{00000000-0005-0000-0000-0000AA150000}"/>
    <cellStyle name="Moneda [0] 5 3 3 5" xfId="1506" xr:uid="{00000000-0005-0000-0000-0000AB150000}"/>
    <cellStyle name="Moneda [0] 5 3 3 5 2" xfId="3915" xr:uid="{00000000-0005-0000-0000-0000AC150000}"/>
    <cellStyle name="Moneda [0] 5 3 3 5 3" xfId="6325" xr:uid="{00000000-0005-0000-0000-0000AD150000}"/>
    <cellStyle name="Moneda [0] 5 3 3 6" xfId="834" xr:uid="{00000000-0005-0000-0000-0000AE150000}"/>
    <cellStyle name="Moneda [0] 5 3 3 7" xfId="3240" xr:uid="{00000000-0005-0000-0000-0000AF150000}"/>
    <cellStyle name="Moneda [0] 5 3 3 8" xfId="5650" xr:uid="{00000000-0005-0000-0000-0000B0150000}"/>
    <cellStyle name="Moneda [0] 5 3 4" xfId="129" xr:uid="{00000000-0005-0000-0000-0000B1150000}"/>
    <cellStyle name="Moneda [0] 5 3 4 2" xfId="533" xr:uid="{00000000-0005-0000-0000-0000B2150000}"/>
    <cellStyle name="Moneda [0] 5 3 4 2 2" xfId="2804" xr:uid="{00000000-0005-0000-0000-0000B3150000}"/>
    <cellStyle name="Moneda [0] 5 3 4 2 2 2" xfId="5215" xr:uid="{00000000-0005-0000-0000-0000B4150000}"/>
    <cellStyle name="Moneda [0] 5 3 4 2 2 3" xfId="7626" xr:uid="{00000000-0005-0000-0000-0000B5150000}"/>
    <cellStyle name="Moneda [0] 5 3 4 2 3" xfId="1751" xr:uid="{00000000-0005-0000-0000-0000B6150000}"/>
    <cellStyle name="Moneda [0] 5 3 4 2 3 2" xfId="4160" xr:uid="{00000000-0005-0000-0000-0000B7150000}"/>
    <cellStyle name="Moneda [0] 5 3 4 2 3 3" xfId="6570" xr:uid="{00000000-0005-0000-0000-0000B8150000}"/>
    <cellStyle name="Moneda [0] 5 3 4 2 4" xfId="1128" xr:uid="{00000000-0005-0000-0000-0000B9150000}"/>
    <cellStyle name="Moneda [0] 5 3 4 2 5" xfId="3534" xr:uid="{00000000-0005-0000-0000-0000BA150000}"/>
    <cellStyle name="Moneda [0] 5 3 4 2 6" xfId="5944" xr:uid="{00000000-0005-0000-0000-0000BB150000}"/>
    <cellStyle name="Moneda [0] 5 3 4 3" xfId="2229" xr:uid="{00000000-0005-0000-0000-0000BC150000}"/>
    <cellStyle name="Moneda [0] 5 3 4 3 2" xfId="4639" xr:uid="{00000000-0005-0000-0000-0000BD150000}"/>
    <cellStyle name="Moneda [0] 5 3 4 3 3" xfId="7049" xr:uid="{00000000-0005-0000-0000-0000BE150000}"/>
    <cellStyle name="Moneda [0] 5 3 4 4" xfId="2403" xr:uid="{00000000-0005-0000-0000-0000BF150000}"/>
    <cellStyle name="Moneda [0] 5 3 4 4 2" xfId="4814" xr:uid="{00000000-0005-0000-0000-0000C0150000}"/>
    <cellStyle name="Moneda [0] 5 3 4 4 3" xfId="7225" xr:uid="{00000000-0005-0000-0000-0000C1150000}"/>
    <cellStyle name="Moneda [0] 5 3 4 5" xfId="1576" xr:uid="{00000000-0005-0000-0000-0000C2150000}"/>
    <cellStyle name="Moneda [0] 5 3 4 5 2" xfId="3985" xr:uid="{00000000-0005-0000-0000-0000C3150000}"/>
    <cellStyle name="Moneda [0] 5 3 4 5 3" xfId="6395" xr:uid="{00000000-0005-0000-0000-0000C4150000}"/>
    <cellStyle name="Moneda [0] 5 3 4 6" xfId="727" xr:uid="{00000000-0005-0000-0000-0000C5150000}"/>
    <cellStyle name="Moneda [0] 5 3 4 7" xfId="3133" xr:uid="{00000000-0005-0000-0000-0000C6150000}"/>
    <cellStyle name="Moneda [0] 5 3 4 8" xfId="5543" xr:uid="{00000000-0005-0000-0000-0000C7150000}"/>
    <cellStyle name="Moneda [0] 5 3 5" xfId="295" xr:uid="{00000000-0005-0000-0000-0000C8150000}"/>
    <cellStyle name="Moneda [0] 5 3 5 2" xfId="534" xr:uid="{00000000-0005-0000-0000-0000C9150000}"/>
    <cellStyle name="Moneda [0] 5 3 5 2 2" xfId="2805" xr:uid="{00000000-0005-0000-0000-0000CA150000}"/>
    <cellStyle name="Moneda [0] 5 3 5 2 2 2" xfId="5216" xr:uid="{00000000-0005-0000-0000-0000CB150000}"/>
    <cellStyle name="Moneda [0] 5 3 5 2 2 3" xfId="7627" xr:uid="{00000000-0005-0000-0000-0000CC150000}"/>
    <cellStyle name="Moneda [0] 5 3 5 2 3" xfId="1918" xr:uid="{00000000-0005-0000-0000-0000CD150000}"/>
    <cellStyle name="Moneda [0] 5 3 5 2 3 2" xfId="4327" xr:uid="{00000000-0005-0000-0000-0000CE150000}"/>
    <cellStyle name="Moneda [0] 5 3 5 2 3 3" xfId="6737" xr:uid="{00000000-0005-0000-0000-0000CF150000}"/>
    <cellStyle name="Moneda [0] 5 3 5 2 4" xfId="1129" xr:uid="{00000000-0005-0000-0000-0000D0150000}"/>
    <cellStyle name="Moneda [0] 5 3 5 2 5" xfId="3535" xr:uid="{00000000-0005-0000-0000-0000D1150000}"/>
    <cellStyle name="Moneda [0] 5 3 5 2 6" xfId="5945" xr:uid="{00000000-0005-0000-0000-0000D2150000}"/>
    <cellStyle name="Moneda [0] 5 3 5 3" xfId="2570" xr:uid="{00000000-0005-0000-0000-0000D3150000}"/>
    <cellStyle name="Moneda [0] 5 3 5 3 2" xfId="4981" xr:uid="{00000000-0005-0000-0000-0000D4150000}"/>
    <cellStyle name="Moneda [0] 5 3 5 3 3" xfId="7392" xr:uid="{00000000-0005-0000-0000-0000D5150000}"/>
    <cellStyle name="Moneda [0] 5 3 5 4" xfId="1617" xr:uid="{00000000-0005-0000-0000-0000D6150000}"/>
    <cellStyle name="Moneda [0] 5 3 5 4 2" xfId="4026" xr:uid="{00000000-0005-0000-0000-0000D7150000}"/>
    <cellStyle name="Moneda [0] 5 3 5 4 3" xfId="6436" xr:uid="{00000000-0005-0000-0000-0000D8150000}"/>
    <cellStyle name="Moneda [0] 5 3 5 5" xfId="894" xr:uid="{00000000-0005-0000-0000-0000D9150000}"/>
    <cellStyle name="Moneda [0] 5 3 5 6" xfId="3300" xr:uid="{00000000-0005-0000-0000-0000DA150000}"/>
    <cellStyle name="Moneda [0] 5 3 5 7" xfId="5710" xr:uid="{00000000-0005-0000-0000-0000DB150000}"/>
    <cellStyle name="Moneda [0] 5 3 6" xfId="348" xr:uid="{00000000-0005-0000-0000-0000DC150000}"/>
    <cellStyle name="Moneda [0] 5 3 6 2" xfId="2618" xr:uid="{00000000-0005-0000-0000-0000DD150000}"/>
    <cellStyle name="Moneda [0] 5 3 6 2 2" xfId="5029" xr:uid="{00000000-0005-0000-0000-0000DE150000}"/>
    <cellStyle name="Moneda [0] 5 3 6 2 3" xfId="7440" xr:uid="{00000000-0005-0000-0000-0000DF150000}"/>
    <cellStyle name="Moneda [0] 5 3 6 3" xfId="1966" xr:uid="{00000000-0005-0000-0000-0000E0150000}"/>
    <cellStyle name="Moneda [0] 5 3 6 3 2" xfId="4375" xr:uid="{00000000-0005-0000-0000-0000E1150000}"/>
    <cellStyle name="Moneda [0] 5 3 6 3 3" xfId="6785" xr:uid="{00000000-0005-0000-0000-0000E2150000}"/>
    <cellStyle name="Moneda [0] 5 3 6 4" xfId="942" xr:uid="{00000000-0005-0000-0000-0000E3150000}"/>
    <cellStyle name="Moneda [0] 5 3 6 5" xfId="3348" xr:uid="{00000000-0005-0000-0000-0000E4150000}"/>
    <cellStyle name="Moneda [0] 5 3 6 6" xfId="5758" xr:uid="{00000000-0005-0000-0000-0000E5150000}"/>
    <cellStyle name="Moneda [0] 5 3 7" xfId="1229" xr:uid="{00000000-0005-0000-0000-0000E6150000}"/>
    <cellStyle name="Moneda [0] 5 3 7 2" xfId="2906" xr:uid="{00000000-0005-0000-0000-0000E7150000}"/>
    <cellStyle name="Moneda [0] 5 3 7 2 2" xfId="5317" xr:uid="{00000000-0005-0000-0000-0000E8150000}"/>
    <cellStyle name="Moneda [0] 5 3 7 2 3" xfId="7728" xr:uid="{00000000-0005-0000-0000-0000E9150000}"/>
    <cellStyle name="Moneda [0] 5 3 7 3" xfId="1683" xr:uid="{00000000-0005-0000-0000-0000EA150000}"/>
    <cellStyle name="Moneda [0] 5 3 7 3 2" xfId="4092" xr:uid="{00000000-0005-0000-0000-0000EB150000}"/>
    <cellStyle name="Moneda [0] 5 3 7 3 3" xfId="6502" xr:uid="{00000000-0005-0000-0000-0000EC150000}"/>
    <cellStyle name="Moneda [0] 5 3 7 4" xfId="3636" xr:uid="{00000000-0005-0000-0000-0000ED150000}"/>
    <cellStyle name="Moneda [0] 5 3 7 5" xfId="6046" xr:uid="{00000000-0005-0000-0000-0000EE150000}"/>
    <cellStyle name="Moneda [0] 5 3 8" xfId="1276" xr:uid="{00000000-0005-0000-0000-0000EF150000}"/>
    <cellStyle name="Moneda [0] 5 3 8 2" xfId="2953" xr:uid="{00000000-0005-0000-0000-0000F0150000}"/>
    <cellStyle name="Moneda [0] 5 3 8 2 2" xfId="5364" xr:uid="{00000000-0005-0000-0000-0000F1150000}"/>
    <cellStyle name="Moneda [0] 5 3 8 2 3" xfId="7775" xr:uid="{00000000-0005-0000-0000-0000F2150000}"/>
    <cellStyle name="Moneda [0] 5 3 8 3" xfId="2052" xr:uid="{00000000-0005-0000-0000-0000F3150000}"/>
    <cellStyle name="Moneda [0] 5 3 8 3 2" xfId="4462" xr:uid="{00000000-0005-0000-0000-0000F4150000}"/>
    <cellStyle name="Moneda [0] 5 3 8 3 3" xfId="6872" xr:uid="{00000000-0005-0000-0000-0000F5150000}"/>
    <cellStyle name="Moneda [0] 5 3 8 4" xfId="3683" xr:uid="{00000000-0005-0000-0000-0000F6150000}"/>
    <cellStyle name="Moneda [0] 5 3 8 5" xfId="6093" xr:uid="{00000000-0005-0000-0000-0000F7150000}"/>
    <cellStyle name="Moneda [0] 5 3 9" xfId="2271" xr:uid="{00000000-0005-0000-0000-0000F8150000}"/>
    <cellStyle name="Moneda [0] 5 3 9 2" xfId="4681" xr:uid="{00000000-0005-0000-0000-0000F9150000}"/>
    <cellStyle name="Moneda [0] 5 3 9 3" xfId="7092" xr:uid="{00000000-0005-0000-0000-0000FA150000}"/>
    <cellStyle name="Moneda [0] 5 4" xfId="148" xr:uid="{00000000-0005-0000-0000-0000FB150000}"/>
    <cellStyle name="Moneda [0] 5 4 2" xfId="535" xr:uid="{00000000-0005-0000-0000-0000FC150000}"/>
    <cellStyle name="Moneda [0] 5 4 2 2" xfId="2806" xr:uid="{00000000-0005-0000-0000-0000FD150000}"/>
    <cellStyle name="Moneda [0] 5 4 2 2 2" xfId="5217" xr:uid="{00000000-0005-0000-0000-0000FE150000}"/>
    <cellStyle name="Moneda [0] 5 4 2 2 3" xfId="7628" xr:uid="{00000000-0005-0000-0000-0000FF150000}"/>
    <cellStyle name="Moneda [0] 5 4 2 3" xfId="1772" xr:uid="{00000000-0005-0000-0000-000000160000}"/>
    <cellStyle name="Moneda [0] 5 4 2 3 2" xfId="4181" xr:uid="{00000000-0005-0000-0000-000001160000}"/>
    <cellStyle name="Moneda [0] 5 4 2 3 3" xfId="6591" xr:uid="{00000000-0005-0000-0000-000002160000}"/>
    <cellStyle name="Moneda [0] 5 4 2 4" xfId="1130" xr:uid="{00000000-0005-0000-0000-000003160000}"/>
    <cellStyle name="Moneda [0] 5 4 2 5" xfId="3536" xr:uid="{00000000-0005-0000-0000-000004160000}"/>
    <cellStyle name="Moneda [0] 5 4 2 6" xfId="5946" xr:uid="{00000000-0005-0000-0000-000005160000}"/>
    <cellStyle name="Moneda [0] 5 4 3" xfId="1310" xr:uid="{00000000-0005-0000-0000-000006160000}"/>
    <cellStyle name="Moneda [0] 5 4 3 2" xfId="2988" xr:uid="{00000000-0005-0000-0000-000007160000}"/>
    <cellStyle name="Moneda [0] 5 4 3 2 2" xfId="5399" xr:uid="{00000000-0005-0000-0000-000008160000}"/>
    <cellStyle name="Moneda [0] 5 4 3 2 3" xfId="7810" xr:uid="{00000000-0005-0000-0000-000009160000}"/>
    <cellStyle name="Moneda [0] 5 4 3 3" xfId="2073" xr:uid="{00000000-0005-0000-0000-00000A160000}"/>
    <cellStyle name="Moneda [0] 5 4 3 3 2" xfId="4483" xr:uid="{00000000-0005-0000-0000-00000B160000}"/>
    <cellStyle name="Moneda [0] 5 4 3 3 3" xfId="6893" xr:uid="{00000000-0005-0000-0000-00000C160000}"/>
    <cellStyle name="Moneda [0] 5 4 3 4" xfId="3718" xr:uid="{00000000-0005-0000-0000-00000D160000}"/>
    <cellStyle name="Moneda [0] 5 4 3 5" xfId="6128" xr:uid="{00000000-0005-0000-0000-00000E160000}"/>
    <cellStyle name="Moneda [0] 5 4 4" xfId="2424" xr:uid="{00000000-0005-0000-0000-00000F160000}"/>
    <cellStyle name="Moneda [0] 5 4 4 2" xfId="4835" xr:uid="{00000000-0005-0000-0000-000010160000}"/>
    <cellStyle name="Moneda [0] 5 4 4 3" xfId="7246" xr:uid="{00000000-0005-0000-0000-000011160000}"/>
    <cellStyle name="Moneda [0] 5 4 5" xfId="1420" xr:uid="{00000000-0005-0000-0000-000012160000}"/>
    <cellStyle name="Moneda [0] 5 4 5 2" xfId="3829" xr:uid="{00000000-0005-0000-0000-000013160000}"/>
    <cellStyle name="Moneda [0] 5 4 5 3" xfId="6239" xr:uid="{00000000-0005-0000-0000-000014160000}"/>
    <cellStyle name="Moneda [0] 5 4 6" xfId="748" xr:uid="{00000000-0005-0000-0000-000015160000}"/>
    <cellStyle name="Moneda [0] 5 4 7" xfId="3154" xr:uid="{00000000-0005-0000-0000-000016160000}"/>
    <cellStyle name="Moneda [0] 5 4 8" xfId="5564" xr:uid="{00000000-0005-0000-0000-000017160000}"/>
    <cellStyle name="Moneda [0] 5 5" xfId="201" xr:uid="{00000000-0005-0000-0000-000018160000}"/>
    <cellStyle name="Moneda [0] 5 5 2" xfId="536" xr:uid="{00000000-0005-0000-0000-000019160000}"/>
    <cellStyle name="Moneda [0] 5 5 2 2" xfId="2807" xr:uid="{00000000-0005-0000-0000-00001A160000}"/>
    <cellStyle name="Moneda [0] 5 5 2 2 2" xfId="5218" xr:uid="{00000000-0005-0000-0000-00001B160000}"/>
    <cellStyle name="Moneda [0] 5 5 2 2 3" xfId="7629" xr:uid="{00000000-0005-0000-0000-00001C160000}"/>
    <cellStyle name="Moneda [0] 5 5 2 3" xfId="1826" xr:uid="{00000000-0005-0000-0000-00001D160000}"/>
    <cellStyle name="Moneda [0] 5 5 2 3 2" xfId="4235" xr:uid="{00000000-0005-0000-0000-00001E160000}"/>
    <cellStyle name="Moneda [0] 5 5 2 3 3" xfId="6645" xr:uid="{00000000-0005-0000-0000-00001F160000}"/>
    <cellStyle name="Moneda [0] 5 5 2 4" xfId="1131" xr:uid="{00000000-0005-0000-0000-000020160000}"/>
    <cellStyle name="Moneda [0] 5 5 2 5" xfId="3537" xr:uid="{00000000-0005-0000-0000-000021160000}"/>
    <cellStyle name="Moneda [0] 5 5 2 6" xfId="5947" xr:uid="{00000000-0005-0000-0000-000022160000}"/>
    <cellStyle name="Moneda [0] 5 5 3" xfId="2127" xr:uid="{00000000-0005-0000-0000-000023160000}"/>
    <cellStyle name="Moneda [0] 5 5 3 2" xfId="4537" xr:uid="{00000000-0005-0000-0000-000024160000}"/>
    <cellStyle name="Moneda [0] 5 5 3 3" xfId="6947" xr:uid="{00000000-0005-0000-0000-000025160000}"/>
    <cellStyle name="Moneda [0] 5 5 4" xfId="2478" xr:uid="{00000000-0005-0000-0000-000026160000}"/>
    <cellStyle name="Moneda [0] 5 5 4 2" xfId="4889" xr:uid="{00000000-0005-0000-0000-000027160000}"/>
    <cellStyle name="Moneda [0] 5 5 4 3" xfId="7300" xr:uid="{00000000-0005-0000-0000-000028160000}"/>
    <cellStyle name="Moneda [0] 5 5 5" xfId="1474" xr:uid="{00000000-0005-0000-0000-000029160000}"/>
    <cellStyle name="Moneda [0] 5 5 5 2" xfId="3883" xr:uid="{00000000-0005-0000-0000-00002A160000}"/>
    <cellStyle name="Moneda [0] 5 5 5 3" xfId="6293" xr:uid="{00000000-0005-0000-0000-00002B160000}"/>
    <cellStyle name="Moneda [0] 5 5 6" xfId="802" xr:uid="{00000000-0005-0000-0000-00002C160000}"/>
    <cellStyle name="Moneda [0] 5 5 7" xfId="3208" xr:uid="{00000000-0005-0000-0000-00002D160000}"/>
    <cellStyle name="Moneda [0] 5 5 8" xfId="5618" xr:uid="{00000000-0005-0000-0000-00002E160000}"/>
    <cellStyle name="Moneda [0] 5 6" xfId="259" xr:uid="{00000000-0005-0000-0000-00002F160000}"/>
    <cellStyle name="Moneda [0] 5 6 2" xfId="537" xr:uid="{00000000-0005-0000-0000-000030160000}"/>
    <cellStyle name="Moneda [0] 5 6 2 2" xfId="2808" xr:uid="{00000000-0005-0000-0000-000031160000}"/>
    <cellStyle name="Moneda [0] 5 6 2 2 2" xfId="5219" xr:uid="{00000000-0005-0000-0000-000032160000}"/>
    <cellStyle name="Moneda [0] 5 6 2 2 3" xfId="7630" xr:uid="{00000000-0005-0000-0000-000033160000}"/>
    <cellStyle name="Moneda [0] 5 6 2 3" xfId="1884" xr:uid="{00000000-0005-0000-0000-000034160000}"/>
    <cellStyle name="Moneda [0] 5 6 2 3 2" xfId="4293" xr:uid="{00000000-0005-0000-0000-000035160000}"/>
    <cellStyle name="Moneda [0] 5 6 2 3 3" xfId="6703" xr:uid="{00000000-0005-0000-0000-000036160000}"/>
    <cellStyle name="Moneda [0] 5 6 2 4" xfId="1132" xr:uid="{00000000-0005-0000-0000-000037160000}"/>
    <cellStyle name="Moneda [0] 5 6 2 5" xfId="3538" xr:uid="{00000000-0005-0000-0000-000038160000}"/>
    <cellStyle name="Moneda [0] 5 6 2 6" xfId="5948" xr:uid="{00000000-0005-0000-0000-000039160000}"/>
    <cellStyle name="Moneda [0] 5 6 3" xfId="2185" xr:uid="{00000000-0005-0000-0000-00003A160000}"/>
    <cellStyle name="Moneda [0] 5 6 3 2" xfId="4595" xr:uid="{00000000-0005-0000-0000-00003B160000}"/>
    <cellStyle name="Moneda [0] 5 6 3 3" xfId="7005" xr:uid="{00000000-0005-0000-0000-00003C160000}"/>
    <cellStyle name="Moneda [0] 5 6 4" xfId="2536" xr:uid="{00000000-0005-0000-0000-00003D160000}"/>
    <cellStyle name="Moneda [0] 5 6 4 2" xfId="4947" xr:uid="{00000000-0005-0000-0000-00003E160000}"/>
    <cellStyle name="Moneda [0] 5 6 4 3" xfId="7358" xr:uid="{00000000-0005-0000-0000-00003F160000}"/>
    <cellStyle name="Moneda [0] 5 6 5" xfId="1532" xr:uid="{00000000-0005-0000-0000-000040160000}"/>
    <cellStyle name="Moneda [0] 5 6 5 2" xfId="3941" xr:uid="{00000000-0005-0000-0000-000041160000}"/>
    <cellStyle name="Moneda [0] 5 6 5 3" xfId="6351" xr:uid="{00000000-0005-0000-0000-000042160000}"/>
    <cellStyle name="Moneda [0] 5 6 6" xfId="860" xr:uid="{00000000-0005-0000-0000-000043160000}"/>
    <cellStyle name="Moneda [0] 5 6 7" xfId="3266" xr:uid="{00000000-0005-0000-0000-000044160000}"/>
    <cellStyle name="Moneda [0] 5 6 8" xfId="5676" xr:uid="{00000000-0005-0000-0000-000045160000}"/>
    <cellStyle name="Moneda [0] 5 7" xfId="87" xr:uid="{00000000-0005-0000-0000-000046160000}"/>
    <cellStyle name="Moneda [0] 5 7 2" xfId="538" xr:uid="{00000000-0005-0000-0000-000047160000}"/>
    <cellStyle name="Moneda [0] 5 7 2 2" xfId="2809" xr:uid="{00000000-0005-0000-0000-000048160000}"/>
    <cellStyle name="Moneda [0] 5 7 2 2 2" xfId="5220" xr:uid="{00000000-0005-0000-0000-000049160000}"/>
    <cellStyle name="Moneda [0] 5 7 2 2 3" xfId="7631" xr:uid="{00000000-0005-0000-0000-00004A160000}"/>
    <cellStyle name="Moneda [0] 5 7 2 3" xfId="1707" xr:uid="{00000000-0005-0000-0000-00004B160000}"/>
    <cellStyle name="Moneda [0] 5 7 2 3 2" xfId="4116" xr:uid="{00000000-0005-0000-0000-00004C160000}"/>
    <cellStyle name="Moneda [0] 5 7 2 3 3" xfId="6526" xr:uid="{00000000-0005-0000-0000-00004D160000}"/>
    <cellStyle name="Moneda [0] 5 7 2 4" xfId="1133" xr:uid="{00000000-0005-0000-0000-00004E160000}"/>
    <cellStyle name="Moneda [0] 5 7 2 5" xfId="3539" xr:uid="{00000000-0005-0000-0000-00004F160000}"/>
    <cellStyle name="Moneda [0] 5 7 2 6" xfId="5949" xr:uid="{00000000-0005-0000-0000-000050160000}"/>
    <cellStyle name="Moneda [0] 5 7 3" xfId="2200" xr:uid="{00000000-0005-0000-0000-000051160000}"/>
    <cellStyle name="Moneda [0] 5 7 3 2" xfId="4610" xr:uid="{00000000-0005-0000-0000-000052160000}"/>
    <cellStyle name="Moneda [0] 5 7 3 3" xfId="7020" xr:uid="{00000000-0005-0000-0000-000053160000}"/>
    <cellStyle name="Moneda [0] 5 7 4" xfId="2359" xr:uid="{00000000-0005-0000-0000-000054160000}"/>
    <cellStyle name="Moneda [0] 5 7 4 2" xfId="4770" xr:uid="{00000000-0005-0000-0000-000055160000}"/>
    <cellStyle name="Moneda [0] 5 7 4 3" xfId="7181" xr:uid="{00000000-0005-0000-0000-000056160000}"/>
    <cellStyle name="Moneda [0] 5 7 5" xfId="1547" xr:uid="{00000000-0005-0000-0000-000057160000}"/>
    <cellStyle name="Moneda [0] 5 7 5 2" xfId="3956" xr:uid="{00000000-0005-0000-0000-000058160000}"/>
    <cellStyle name="Moneda [0] 5 7 5 3" xfId="6366" xr:uid="{00000000-0005-0000-0000-000059160000}"/>
    <cellStyle name="Moneda [0] 5 7 6" xfId="683" xr:uid="{00000000-0005-0000-0000-00005A160000}"/>
    <cellStyle name="Moneda [0] 5 7 7" xfId="3089" xr:uid="{00000000-0005-0000-0000-00005B160000}"/>
    <cellStyle name="Moneda [0] 5 7 8" xfId="5499" xr:uid="{00000000-0005-0000-0000-00005C160000}"/>
    <cellStyle name="Moneda [0] 5 8" xfId="284" xr:uid="{00000000-0005-0000-0000-00005D160000}"/>
    <cellStyle name="Moneda [0] 5 8 2" xfId="539" xr:uid="{00000000-0005-0000-0000-00005E160000}"/>
    <cellStyle name="Moneda [0] 5 8 2 2" xfId="2810" xr:uid="{00000000-0005-0000-0000-00005F160000}"/>
    <cellStyle name="Moneda [0] 5 8 2 2 2" xfId="5221" xr:uid="{00000000-0005-0000-0000-000060160000}"/>
    <cellStyle name="Moneda [0] 5 8 2 2 3" xfId="7632" xr:uid="{00000000-0005-0000-0000-000061160000}"/>
    <cellStyle name="Moneda [0] 5 8 2 3" xfId="1907" xr:uid="{00000000-0005-0000-0000-000062160000}"/>
    <cellStyle name="Moneda [0] 5 8 2 3 2" xfId="4316" xr:uid="{00000000-0005-0000-0000-000063160000}"/>
    <cellStyle name="Moneda [0] 5 8 2 3 3" xfId="6726" xr:uid="{00000000-0005-0000-0000-000064160000}"/>
    <cellStyle name="Moneda [0] 5 8 2 4" xfId="1134" xr:uid="{00000000-0005-0000-0000-000065160000}"/>
    <cellStyle name="Moneda [0] 5 8 2 5" xfId="3540" xr:uid="{00000000-0005-0000-0000-000066160000}"/>
    <cellStyle name="Moneda [0] 5 8 2 6" xfId="5950" xr:uid="{00000000-0005-0000-0000-000067160000}"/>
    <cellStyle name="Moneda [0] 5 8 3" xfId="2559" xr:uid="{00000000-0005-0000-0000-000068160000}"/>
    <cellStyle name="Moneda [0] 5 8 3 2" xfId="4970" xr:uid="{00000000-0005-0000-0000-000069160000}"/>
    <cellStyle name="Moneda [0] 5 8 3 3" xfId="7381" xr:uid="{00000000-0005-0000-0000-00006A160000}"/>
    <cellStyle name="Moneda [0] 5 8 4" xfId="1606" xr:uid="{00000000-0005-0000-0000-00006B160000}"/>
    <cellStyle name="Moneda [0] 5 8 4 2" xfId="4015" xr:uid="{00000000-0005-0000-0000-00006C160000}"/>
    <cellStyle name="Moneda [0] 5 8 4 3" xfId="6425" xr:uid="{00000000-0005-0000-0000-00006D160000}"/>
    <cellStyle name="Moneda [0] 5 8 5" xfId="883" xr:uid="{00000000-0005-0000-0000-00006E160000}"/>
    <cellStyle name="Moneda [0] 5 8 6" xfId="3289" xr:uid="{00000000-0005-0000-0000-00006F160000}"/>
    <cellStyle name="Moneda [0] 5 8 7" xfId="5699" xr:uid="{00000000-0005-0000-0000-000070160000}"/>
    <cellStyle name="Moneda [0] 5 9" xfId="337" xr:uid="{00000000-0005-0000-0000-000071160000}"/>
    <cellStyle name="Moneda [0] 5 9 2" xfId="2607" xr:uid="{00000000-0005-0000-0000-000072160000}"/>
    <cellStyle name="Moneda [0] 5 9 2 2" xfId="5018" xr:uid="{00000000-0005-0000-0000-000073160000}"/>
    <cellStyle name="Moneda [0] 5 9 2 3" xfId="7429" xr:uid="{00000000-0005-0000-0000-000074160000}"/>
    <cellStyle name="Moneda [0] 5 9 3" xfId="1955" xr:uid="{00000000-0005-0000-0000-000075160000}"/>
    <cellStyle name="Moneda [0] 5 9 3 2" xfId="4364" xr:uid="{00000000-0005-0000-0000-000076160000}"/>
    <cellStyle name="Moneda [0] 5 9 3 3" xfId="6774" xr:uid="{00000000-0005-0000-0000-000077160000}"/>
    <cellStyle name="Moneda [0] 5 9 4" xfId="931" xr:uid="{00000000-0005-0000-0000-000078160000}"/>
    <cellStyle name="Moneda [0] 5 9 5" xfId="3337" xr:uid="{00000000-0005-0000-0000-000079160000}"/>
    <cellStyle name="Moneda [0] 5 9 6" xfId="5747" xr:uid="{00000000-0005-0000-0000-00007A160000}"/>
    <cellStyle name="Moneda [0] 6" xfId="23" xr:uid="{00000000-0005-0000-0000-00007B160000}"/>
    <cellStyle name="Moneda [0] 6 10" xfId="1268" xr:uid="{00000000-0005-0000-0000-00007C160000}"/>
    <cellStyle name="Moneda [0] 6 10 2" xfId="2945" xr:uid="{00000000-0005-0000-0000-00007D160000}"/>
    <cellStyle name="Moneda [0] 6 10 2 2" xfId="5356" xr:uid="{00000000-0005-0000-0000-00007E160000}"/>
    <cellStyle name="Moneda [0] 6 10 2 3" xfId="7767" xr:uid="{00000000-0005-0000-0000-00007F160000}"/>
    <cellStyle name="Moneda [0] 6 10 3" xfId="2011" xr:uid="{00000000-0005-0000-0000-000080160000}"/>
    <cellStyle name="Moneda [0] 6 10 3 2" xfId="4421" xr:uid="{00000000-0005-0000-0000-000081160000}"/>
    <cellStyle name="Moneda [0] 6 10 3 3" xfId="6831" xr:uid="{00000000-0005-0000-0000-000082160000}"/>
    <cellStyle name="Moneda [0] 6 10 4" xfId="3675" xr:uid="{00000000-0005-0000-0000-000083160000}"/>
    <cellStyle name="Moneda [0] 6 10 5" xfId="6085" xr:uid="{00000000-0005-0000-0000-000084160000}"/>
    <cellStyle name="Moneda [0] 6 11" xfId="2263" xr:uid="{00000000-0005-0000-0000-000085160000}"/>
    <cellStyle name="Moneda [0] 6 11 2" xfId="4674" xr:uid="{00000000-0005-0000-0000-000086160000}"/>
    <cellStyle name="Moneda [0] 6 11 3" xfId="7084" xr:uid="{00000000-0005-0000-0000-000087160000}"/>
    <cellStyle name="Moneda [0] 6 12" xfId="2308" xr:uid="{00000000-0005-0000-0000-000088160000}"/>
    <cellStyle name="Moneda [0] 6 12 2" xfId="4719" xr:uid="{00000000-0005-0000-0000-000089160000}"/>
    <cellStyle name="Moneda [0] 6 12 3" xfId="7130" xr:uid="{00000000-0005-0000-0000-00008A160000}"/>
    <cellStyle name="Moneda [0] 6 13" xfId="1358" xr:uid="{00000000-0005-0000-0000-00008B160000}"/>
    <cellStyle name="Moneda [0] 6 13 2" xfId="3767" xr:uid="{00000000-0005-0000-0000-00008C160000}"/>
    <cellStyle name="Moneda [0] 6 13 3" xfId="6177" xr:uid="{00000000-0005-0000-0000-00008D160000}"/>
    <cellStyle name="Moneda [0] 6 14" xfId="632" xr:uid="{00000000-0005-0000-0000-00008E160000}"/>
    <cellStyle name="Moneda [0] 6 15" xfId="3038" xr:uid="{00000000-0005-0000-0000-00008F160000}"/>
    <cellStyle name="Moneda [0] 6 16" xfId="5448" xr:uid="{00000000-0005-0000-0000-000090160000}"/>
    <cellStyle name="Moneda [0] 6 2" xfId="53" xr:uid="{00000000-0005-0000-0000-000091160000}"/>
    <cellStyle name="Moneda [0] 6 2 10" xfId="2338" xr:uid="{00000000-0005-0000-0000-000092160000}"/>
    <cellStyle name="Moneda [0] 6 2 10 2" xfId="4749" xr:uid="{00000000-0005-0000-0000-000093160000}"/>
    <cellStyle name="Moneda [0] 6 2 10 3" xfId="7160" xr:uid="{00000000-0005-0000-0000-000094160000}"/>
    <cellStyle name="Moneda [0] 6 2 11" xfId="1367" xr:uid="{00000000-0005-0000-0000-000095160000}"/>
    <cellStyle name="Moneda [0] 6 2 11 2" xfId="3776" xr:uid="{00000000-0005-0000-0000-000096160000}"/>
    <cellStyle name="Moneda [0] 6 2 11 3" xfId="6186" xr:uid="{00000000-0005-0000-0000-000097160000}"/>
    <cellStyle name="Moneda [0] 6 2 12" xfId="662" xr:uid="{00000000-0005-0000-0000-000098160000}"/>
    <cellStyle name="Moneda [0] 6 2 13" xfId="3068" xr:uid="{00000000-0005-0000-0000-000099160000}"/>
    <cellStyle name="Moneda [0] 6 2 14" xfId="5478" xr:uid="{00000000-0005-0000-0000-00009A160000}"/>
    <cellStyle name="Moneda [0] 6 2 2" xfId="182" xr:uid="{00000000-0005-0000-0000-00009B160000}"/>
    <cellStyle name="Moneda [0] 6 2 2 2" xfId="540" xr:uid="{00000000-0005-0000-0000-00009C160000}"/>
    <cellStyle name="Moneda [0] 6 2 2 2 2" xfId="2811" xr:uid="{00000000-0005-0000-0000-00009D160000}"/>
    <cellStyle name="Moneda [0] 6 2 2 2 2 2" xfId="5222" xr:uid="{00000000-0005-0000-0000-00009E160000}"/>
    <cellStyle name="Moneda [0] 6 2 2 2 2 3" xfId="7633" xr:uid="{00000000-0005-0000-0000-00009F160000}"/>
    <cellStyle name="Moneda [0] 6 2 2 2 3" xfId="1807" xr:uid="{00000000-0005-0000-0000-0000A0160000}"/>
    <cellStyle name="Moneda [0] 6 2 2 2 3 2" xfId="4216" xr:uid="{00000000-0005-0000-0000-0000A1160000}"/>
    <cellStyle name="Moneda [0] 6 2 2 2 3 3" xfId="6626" xr:uid="{00000000-0005-0000-0000-0000A2160000}"/>
    <cellStyle name="Moneda [0] 6 2 2 2 4" xfId="1135" xr:uid="{00000000-0005-0000-0000-0000A3160000}"/>
    <cellStyle name="Moneda [0] 6 2 2 2 5" xfId="3541" xr:uid="{00000000-0005-0000-0000-0000A4160000}"/>
    <cellStyle name="Moneda [0] 6 2 2 2 6" xfId="5951" xr:uid="{00000000-0005-0000-0000-0000A5160000}"/>
    <cellStyle name="Moneda [0] 6 2 2 3" xfId="1340" xr:uid="{00000000-0005-0000-0000-0000A6160000}"/>
    <cellStyle name="Moneda [0] 6 2 2 3 2" xfId="3018" xr:uid="{00000000-0005-0000-0000-0000A7160000}"/>
    <cellStyle name="Moneda [0] 6 2 2 3 2 2" xfId="5429" xr:uid="{00000000-0005-0000-0000-0000A8160000}"/>
    <cellStyle name="Moneda [0] 6 2 2 3 2 3" xfId="7840" xr:uid="{00000000-0005-0000-0000-0000A9160000}"/>
    <cellStyle name="Moneda [0] 6 2 2 3 3" xfId="2108" xr:uid="{00000000-0005-0000-0000-0000AA160000}"/>
    <cellStyle name="Moneda [0] 6 2 2 3 3 2" xfId="4518" xr:uid="{00000000-0005-0000-0000-0000AB160000}"/>
    <cellStyle name="Moneda [0] 6 2 2 3 3 3" xfId="6928" xr:uid="{00000000-0005-0000-0000-0000AC160000}"/>
    <cellStyle name="Moneda [0] 6 2 2 3 4" xfId="3748" xr:uid="{00000000-0005-0000-0000-0000AD160000}"/>
    <cellStyle name="Moneda [0] 6 2 2 3 5" xfId="6158" xr:uid="{00000000-0005-0000-0000-0000AE160000}"/>
    <cellStyle name="Moneda [0] 6 2 2 4" xfId="2459" xr:uid="{00000000-0005-0000-0000-0000AF160000}"/>
    <cellStyle name="Moneda [0] 6 2 2 4 2" xfId="4870" xr:uid="{00000000-0005-0000-0000-0000B0160000}"/>
    <cellStyle name="Moneda [0] 6 2 2 4 3" xfId="7281" xr:uid="{00000000-0005-0000-0000-0000B1160000}"/>
    <cellStyle name="Moneda [0] 6 2 2 5" xfId="1455" xr:uid="{00000000-0005-0000-0000-0000B2160000}"/>
    <cellStyle name="Moneda [0] 6 2 2 5 2" xfId="3864" xr:uid="{00000000-0005-0000-0000-0000B3160000}"/>
    <cellStyle name="Moneda [0] 6 2 2 5 3" xfId="6274" xr:uid="{00000000-0005-0000-0000-0000B4160000}"/>
    <cellStyle name="Moneda [0] 6 2 2 6" xfId="783" xr:uid="{00000000-0005-0000-0000-0000B5160000}"/>
    <cellStyle name="Moneda [0] 6 2 2 7" xfId="3189" xr:uid="{00000000-0005-0000-0000-0000B6160000}"/>
    <cellStyle name="Moneda [0] 6 2 2 8" xfId="5599" xr:uid="{00000000-0005-0000-0000-0000B7160000}"/>
    <cellStyle name="Moneda [0] 6 2 3" xfId="236" xr:uid="{00000000-0005-0000-0000-0000B8160000}"/>
    <cellStyle name="Moneda [0] 6 2 3 2" xfId="541" xr:uid="{00000000-0005-0000-0000-0000B9160000}"/>
    <cellStyle name="Moneda [0] 6 2 3 2 2" xfId="2812" xr:uid="{00000000-0005-0000-0000-0000BA160000}"/>
    <cellStyle name="Moneda [0] 6 2 3 2 2 2" xfId="5223" xr:uid="{00000000-0005-0000-0000-0000BB160000}"/>
    <cellStyle name="Moneda [0] 6 2 3 2 2 3" xfId="7634" xr:uid="{00000000-0005-0000-0000-0000BC160000}"/>
    <cellStyle name="Moneda [0] 6 2 3 2 3" xfId="1861" xr:uid="{00000000-0005-0000-0000-0000BD160000}"/>
    <cellStyle name="Moneda [0] 6 2 3 2 3 2" xfId="4270" xr:uid="{00000000-0005-0000-0000-0000BE160000}"/>
    <cellStyle name="Moneda [0] 6 2 3 2 3 3" xfId="6680" xr:uid="{00000000-0005-0000-0000-0000BF160000}"/>
    <cellStyle name="Moneda [0] 6 2 3 2 4" xfId="1136" xr:uid="{00000000-0005-0000-0000-0000C0160000}"/>
    <cellStyle name="Moneda [0] 6 2 3 2 5" xfId="3542" xr:uid="{00000000-0005-0000-0000-0000C1160000}"/>
    <cellStyle name="Moneda [0] 6 2 3 2 6" xfId="5952" xr:uid="{00000000-0005-0000-0000-0000C2160000}"/>
    <cellStyle name="Moneda [0] 6 2 3 3" xfId="2162" xr:uid="{00000000-0005-0000-0000-0000C3160000}"/>
    <cellStyle name="Moneda [0] 6 2 3 3 2" xfId="4572" xr:uid="{00000000-0005-0000-0000-0000C4160000}"/>
    <cellStyle name="Moneda [0] 6 2 3 3 3" xfId="6982" xr:uid="{00000000-0005-0000-0000-0000C5160000}"/>
    <cellStyle name="Moneda [0] 6 2 3 4" xfId="2513" xr:uid="{00000000-0005-0000-0000-0000C6160000}"/>
    <cellStyle name="Moneda [0] 6 2 3 4 2" xfId="4924" xr:uid="{00000000-0005-0000-0000-0000C7160000}"/>
    <cellStyle name="Moneda [0] 6 2 3 4 3" xfId="7335" xr:uid="{00000000-0005-0000-0000-0000C8160000}"/>
    <cellStyle name="Moneda [0] 6 2 3 5" xfId="1509" xr:uid="{00000000-0005-0000-0000-0000C9160000}"/>
    <cellStyle name="Moneda [0] 6 2 3 5 2" xfId="3918" xr:uid="{00000000-0005-0000-0000-0000CA160000}"/>
    <cellStyle name="Moneda [0] 6 2 3 5 3" xfId="6328" xr:uid="{00000000-0005-0000-0000-0000CB160000}"/>
    <cellStyle name="Moneda [0] 6 2 3 6" xfId="837" xr:uid="{00000000-0005-0000-0000-0000CC160000}"/>
    <cellStyle name="Moneda [0] 6 2 3 7" xfId="3243" xr:uid="{00000000-0005-0000-0000-0000CD160000}"/>
    <cellStyle name="Moneda [0] 6 2 3 8" xfId="5653" xr:uid="{00000000-0005-0000-0000-0000CE160000}"/>
    <cellStyle name="Moneda [0] 6 2 4" xfId="99" xr:uid="{00000000-0005-0000-0000-0000CF160000}"/>
    <cellStyle name="Moneda [0] 6 2 4 2" xfId="542" xr:uid="{00000000-0005-0000-0000-0000D0160000}"/>
    <cellStyle name="Moneda [0] 6 2 4 2 2" xfId="2813" xr:uid="{00000000-0005-0000-0000-0000D1160000}"/>
    <cellStyle name="Moneda [0] 6 2 4 2 2 2" xfId="5224" xr:uid="{00000000-0005-0000-0000-0000D2160000}"/>
    <cellStyle name="Moneda [0] 6 2 4 2 2 3" xfId="7635" xr:uid="{00000000-0005-0000-0000-0000D3160000}"/>
    <cellStyle name="Moneda [0] 6 2 4 2 3" xfId="1719" xr:uid="{00000000-0005-0000-0000-0000D4160000}"/>
    <cellStyle name="Moneda [0] 6 2 4 2 3 2" xfId="4128" xr:uid="{00000000-0005-0000-0000-0000D5160000}"/>
    <cellStyle name="Moneda [0] 6 2 4 2 3 3" xfId="6538" xr:uid="{00000000-0005-0000-0000-0000D6160000}"/>
    <cellStyle name="Moneda [0] 6 2 4 2 4" xfId="1137" xr:uid="{00000000-0005-0000-0000-0000D7160000}"/>
    <cellStyle name="Moneda [0] 6 2 4 2 5" xfId="3543" xr:uid="{00000000-0005-0000-0000-0000D8160000}"/>
    <cellStyle name="Moneda [0] 6 2 4 2 6" xfId="5953" xr:uid="{00000000-0005-0000-0000-0000D9160000}"/>
    <cellStyle name="Moneda [0] 6 2 4 3" xfId="2219" xr:uid="{00000000-0005-0000-0000-0000DA160000}"/>
    <cellStyle name="Moneda [0] 6 2 4 3 2" xfId="4629" xr:uid="{00000000-0005-0000-0000-0000DB160000}"/>
    <cellStyle name="Moneda [0] 6 2 4 3 3" xfId="7039" xr:uid="{00000000-0005-0000-0000-0000DC160000}"/>
    <cellStyle name="Moneda [0] 6 2 4 4" xfId="2371" xr:uid="{00000000-0005-0000-0000-0000DD160000}"/>
    <cellStyle name="Moneda [0] 6 2 4 4 2" xfId="4782" xr:uid="{00000000-0005-0000-0000-0000DE160000}"/>
    <cellStyle name="Moneda [0] 6 2 4 4 3" xfId="7193" xr:uid="{00000000-0005-0000-0000-0000DF160000}"/>
    <cellStyle name="Moneda [0] 6 2 4 5" xfId="1566" xr:uid="{00000000-0005-0000-0000-0000E0160000}"/>
    <cellStyle name="Moneda [0] 6 2 4 5 2" xfId="3975" xr:uid="{00000000-0005-0000-0000-0000E1160000}"/>
    <cellStyle name="Moneda [0] 6 2 4 5 3" xfId="6385" xr:uid="{00000000-0005-0000-0000-0000E2160000}"/>
    <cellStyle name="Moneda [0] 6 2 4 6" xfId="695" xr:uid="{00000000-0005-0000-0000-0000E3160000}"/>
    <cellStyle name="Moneda [0] 6 2 4 7" xfId="3101" xr:uid="{00000000-0005-0000-0000-0000E4160000}"/>
    <cellStyle name="Moneda [0] 6 2 4 8" xfId="5511" xr:uid="{00000000-0005-0000-0000-0000E5160000}"/>
    <cellStyle name="Moneda [0] 6 2 5" xfId="314" xr:uid="{00000000-0005-0000-0000-0000E6160000}"/>
    <cellStyle name="Moneda [0] 6 2 5 2" xfId="543" xr:uid="{00000000-0005-0000-0000-0000E7160000}"/>
    <cellStyle name="Moneda [0] 6 2 5 2 2" xfId="2814" xr:uid="{00000000-0005-0000-0000-0000E8160000}"/>
    <cellStyle name="Moneda [0] 6 2 5 2 2 2" xfId="5225" xr:uid="{00000000-0005-0000-0000-0000E9160000}"/>
    <cellStyle name="Moneda [0] 6 2 5 2 2 3" xfId="7636" xr:uid="{00000000-0005-0000-0000-0000EA160000}"/>
    <cellStyle name="Moneda [0] 6 2 5 2 3" xfId="1937" xr:uid="{00000000-0005-0000-0000-0000EB160000}"/>
    <cellStyle name="Moneda [0] 6 2 5 2 3 2" xfId="4346" xr:uid="{00000000-0005-0000-0000-0000EC160000}"/>
    <cellStyle name="Moneda [0] 6 2 5 2 3 3" xfId="6756" xr:uid="{00000000-0005-0000-0000-0000ED160000}"/>
    <cellStyle name="Moneda [0] 6 2 5 2 4" xfId="1138" xr:uid="{00000000-0005-0000-0000-0000EE160000}"/>
    <cellStyle name="Moneda [0] 6 2 5 2 5" xfId="3544" xr:uid="{00000000-0005-0000-0000-0000EF160000}"/>
    <cellStyle name="Moneda [0] 6 2 5 2 6" xfId="5954" xr:uid="{00000000-0005-0000-0000-0000F0160000}"/>
    <cellStyle name="Moneda [0] 6 2 5 3" xfId="2589" xr:uid="{00000000-0005-0000-0000-0000F1160000}"/>
    <cellStyle name="Moneda [0] 6 2 5 3 2" xfId="5000" xr:uid="{00000000-0005-0000-0000-0000F2160000}"/>
    <cellStyle name="Moneda [0] 6 2 5 3 3" xfId="7411" xr:uid="{00000000-0005-0000-0000-0000F3160000}"/>
    <cellStyle name="Moneda [0] 6 2 5 4" xfId="1636" xr:uid="{00000000-0005-0000-0000-0000F4160000}"/>
    <cellStyle name="Moneda [0] 6 2 5 4 2" xfId="4045" xr:uid="{00000000-0005-0000-0000-0000F5160000}"/>
    <cellStyle name="Moneda [0] 6 2 5 4 3" xfId="6455" xr:uid="{00000000-0005-0000-0000-0000F6160000}"/>
    <cellStyle name="Moneda [0] 6 2 5 5" xfId="913" xr:uid="{00000000-0005-0000-0000-0000F7160000}"/>
    <cellStyle name="Moneda [0] 6 2 5 6" xfId="3319" xr:uid="{00000000-0005-0000-0000-0000F8160000}"/>
    <cellStyle name="Moneda [0] 6 2 5 7" xfId="5729" xr:uid="{00000000-0005-0000-0000-0000F9160000}"/>
    <cellStyle name="Moneda [0] 6 2 6" xfId="367" xr:uid="{00000000-0005-0000-0000-0000FA160000}"/>
    <cellStyle name="Moneda [0] 6 2 6 2" xfId="2637" xr:uid="{00000000-0005-0000-0000-0000FB160000}"/>
    <cellStyle name="Moneda [0] 6 2 6 2 2" xfId="5048" xr:uid="{00000000-0005-0000-0000-0000FC160000}"/>
    <cellStyle name="Moneda [0] 6 2 6 2 3" xfId="7459" xr:uid="{00000000-0005-0000-0000-0000FD160000}"/>
    <cellStyle name="Moneda [0] 6 2 6 3" xfId="1985" xr:uid="{00000000-0005-0000-0000-0000FE160000}"/>
    <cellStyle name="Moneda [0] 6 2 6 3 2" xfId="4394" xr:uid="{00000000-0005-0000-0000-0000FF160000}"/>
    <cellStyle name="Moneda [0] 6 2 6 3 3" xfId="6804" xr:uid="{00000000-0005-0000-0000-000000170000}"/>
    <cellStyle name="Moneda [0] 6 2 6 4" xfId="961" xr:uid="{00000000-0005-0000-0000-000001170000}"/>
    <cellStyle name="Moneda [0] 6 2 6 5" xfId="3367" xr:uid="{00000000-0005-0000-0000-000002170000}"/>
    <cellStyle name="Moneda [0] 6 2 6 6" xfId="5777" xr:uid="{00000000-0005-0000-0000-000003170000}"/>
    <cellStyle name="Moneda [0] 6 2 7" xfId="1248" xr:uid="{00000000-0005-0000-0000-000004170000}"/>
    <cellStyle name="Moneda [0] 6 2 7 2" xfId="2925" xr:uid="{00000000-0005-0000-0000-000005170000}"/>
    <cellStyle name="Moneda [0] 6 2 7 2 2" xfId="5336" xr:uid="{00000000-0005-0000-0000-000006170000}"/>
    <cellStyle name="Moneda [0] 6 2 7 2 3" xfId="7747" xr:uid="{00000000-0005-0000-0000-000007170000}"/>
    <cellStyle name="Moneda [0] 6 2 7 3" xfId="1686" xr:uid="{00000000-0005-0000-0000-000008170000}"/>
    <cellStyle name="Moneda [0] 6 2 7 3 2" xfId="4095" xr:uid="{00000000-0005-0000-0000-000009170000}"/>
    <cellStyle name="Moneda [0] 6 2 7 3 3" xfId="6505" xr:uid="{00000000-0005-0000-0000-00000A170000}"/>
    <cellStyle name="Moneda [0] 6 2 7 4" xfId="3655" xr:uid="{00000000-0005-0000-0000-00000B170000}"/>
    <cellStyle name="Moneda [0] 6 2 7 5" xfId="6065" xr:uid="{00000000-0005-0000-0000-00000C170000}"/>
    <cellStyle name="Moneda [0] 6 2 8" xfId="1295" xr:uid="{00000000-0005-0000-0000-00000D170000}"/>
    <cellStyle name="Moneda [0] 6 2 8 2" xfId="2972" xr:uid="{00000000-0005-0000-0000-00000E170000}"/>
    <cellStyle name="Moneda [0] 6 2 8 2 2" xfId="5383" xr:uid="{00000000-0005-0000-0000-00000F170000}"/>
    <cellStyle name="Moneda [0] 6 2 8 2 3" xfId="7794" xr:uid="{00000000-0005-0000-0000-000010170000}"/>
    <cellStyle name="Moneda [0] 6 2 8 3" xfId="2020" xr:uid="{00000000-0005-0000-0000-000011170000}"/>
    <cellStyle name="Moneda [0] 6 2 8 3 2" xfId="4430" xr:uid="{00000000-0005-0000-0000-000012170000}"/>
    <cellStyle name="Moneda [0] 6 2 8 3 3" xfId="6840" xr:uid="{00000000-0005-0000-0000-000013170000}"/>
    <cellStyle name="Moneda [0] 6 2 8 4" xfId="3702" xr:uid="{00000000-0005-0000-0000-000014170000}"/>
    <cellStyle name="Moneda [0] 6 2 8 5" xfId="6112" xr:uid="{00000000-0005-0000-0000-000015170000}"/>
    <cellStyle name="Moneda [0] 6 2 9" xfId="2290" xr:uid="{00000000-0005-0000-0000-000016170000}"/>
    <cellStyle name="Moneda [0] 6 2 9 2" xfId="4700" xr:uid="{00000000-0005-0000-0000-000017170000}"/>
    <cellStyle name="Moneda [0] 6 2 9 3" xfId="7111" xr:uid="{00000000-0005-0000-0000-000018170000}"/>
    <cellStyle name="Moneda [0] 6 3" xfId="152" xr:uid="{00000000-0005-0000-0000-000019170000}"/>
    <cellStyle name="Moneda [0] 6 3 10" xfId="3159" xr:uid="{00000000-0005-0000-0000-00001A170000}"/>
    <cellStyle name="Moneda [0] 6 3 11" xfId="5569" xr:uid="{00000000-0005-0000-0000-00001B170000}"/>
    <cellStyle name="Moneda [0] 6 3 2" xfId="296" xr:uid="{00000000-0005-0000-0000-00001C170000}"/>
    <cellStyle name="Moneda [0] 6 3 2 2" xfId="544" xr:uid="{00000000-0005-0000-0000-00001D170000}"/>
    <cellStyle name="Moneda [0] 6 3 2 2 2" xfId="2815" xr:uid="{00000000-0005-0000-0000-00001E170000}"/>
    <cellStyle name="Moneda [0] 6 3 2 2 2 2" xfId="5226" xr:uid="{00000000-0005-0000-0000-00001F170000}"/>
    <cellStyle name="Moneda [0] 6 3 2 2 2 3" xfId="7637" xr:uid="{00000000-0005-0000-0000-000020170000}"/>
    <cellStyle name="Moneda [0] 6 3 2 2 3" xfId="1919" xr:uid="{00000000-0005-0000-0000-000021170000}"/>
    <cellStyle name="Moneda [0] 6 3 2 2 3 2" xfId="4328" xr:uid="{00000000-0005-0000-0000-000022170000}"/>
    <cellStyle name="Moneda [0] 6 3 2 2 3 3" xfId="6738" xr:uid="{00000000-0005-0000-0000-000023170000}"/>
    <cellStyle name="Moneda [0] 6 3 2 2 4" xfId="1139" xr:uid="{00000000-0005-0000-0000-000024170000}"/>
    <cellStyle name="Moneda [0] 6 3 2 2 5" xfId="3545" xr:uid="{00000000-0005-0000-0000-000025170000}"/>
    <cellStyle name="Moneda [0] 6 3 2 2 6" xfId="5955" xr:uid="{00000000-0005-0000-0000-000026170000}"/>
    <cellStyle name="Moneda [0] 6 3 2 3" xfId="1322" xr:uid="{00000000-0005-0000-0000-000027170000}"/>
    <cellStyle name="Moneda [0] 6 3 2 3 2" xfId="3000" xr:uid="{00000000-0005-0000-0000-000028170000}"/>
    <cellStyle name="Moneda [0] 6 3 2 3 2 2" xfId="5411" xr:uid="{00000000-0005-0000-0000-000029170000}"/>
    <cellStyle name="Moneda [0] 6 3 2 3 2 3" xfId="7822" xr:uid="{00000000-0005-0000-0000-00002A170000}"/>
    <cellStyle name="Moneda [0] 6 3 2 3 3" xfId="2230" xr:uid="{00000000-0005-0000-0000-00002B170000}"/>
    <cellStyle name="Moneda [0] 6 3 2 3 3 2" xfId="4640" xr:uid="{00000000-0005-0000-0000-00002C170000}"/>
    <cellStyle name="Moneda [0] 6 3 2 3 3 3" xfId="7050" xr:uid="{00000000-0005-0000-0000-00002D170000}"/>
    <cellStyle name="Moneda [0] 6 3 2 3 4" xfId="3730" xr:uid="{00000000-0005-0000-0000-00002E170000}"/>
    <cellStyle name="Moneda [0] 6 3 2 3 5" xfId="6140" xr:uid="{00000000-0005-0000-0000-00002F170000}"/>
    <cellStyle name="Moneda [0] 6 3 2 4" xfId="2571" xr:uid="{00000000-0005-0000-0000-000030170000}"/>
    <cellStyle name="Moneda [0] 6 3 2 4 2" xfId="4982" xr:uid="{00000000-0005-0000-0000-000031170000}"/>
    <cellStyle name="Moneda [0] 6 3 2 4 3" xfId="7393" xr:uid="{00000000-0005-0000-0000-000032170000}"/>
    <cellStyle name="Moneda [0] 6 3 2 5" xfId="1577" xr:uid="{00000000-0005-0000-0000-000033170000}"/>
    <cellStyle name="Moneda [0] 6 3 2 5 2" xfId="3986" xr:uid="{00000000-0005-0000-0000-000034170000}"/>
    <cellStyle name="Moneda [0] 6 3 2 5 3" xfId="6396" xr:uid="{00000000-0005-0000-0000-000035170000}"/>
    <cellStyle name="Moneda [0] 6 3 2 6" xfId="895" xr:uid="{00000000-0005-0000-0000-000036170000}"/>
    <cellStyle name="Moneda [0] 6 3 2 7" xfId="3301" xr:uid="{00000000-0005-0000-0000-000037170000}"/>
    <cellStyle name="Moneda [0] 6 3 2 8" xfId="5711" xr:uid="{00000000-0005-0000-0000-000038170000}"/>
    <cellStyle name="Moneda [0] 6 3 3" xfId="349" xr:uid="{00000000-0005-0000-0000-000039170000}"/>
    <cellStyle name="Moneda [0] 6 3 3 2" xfId="1967" xr:uid="{00000000-0005-0000-0000-00003A170000}"/>
    <cellStyle name="Moneda [0] 6 3 3 2 2" xfId="4376" xr:uid="{00000000-0005-0000-0000-00003B170000}"/>
    <cellStyle name="Moneda [0] 6 3 3 2 3" xfId="6786" xr:uid="{00000000-0005-0000-0000-00003C170000}"/>
    <cellStyle name="Moneda [0] 6 3 3 3" xfId="2619" xr:uid="{00000000-0005-0000-0000-00003D170000}"/>
    <cellStyle name="Moneda [0] 6 3 3 3 2" xfId="5030" xr:uid="{00000000-0005-0000-0000-00003E170000}"/>
    <cellStyle name="Moneda [0] 6 3 3 3 3" xfId="7441" xr:uid="{00000000-0005-0000-0000-00003F170000}"/>
    <cellStyle name="Moneda [0] 6 3 3 4" xfId="1618" xr:uid="{00000000-0005-0000-0000-000040170000}"/>
    <cellStyle name="Moneda [0] 6 3 3 4 2" xfId="4027" xr:uid="{00000000-0005-0000-0000-000041170000}"/>
    <cellStyle name="Moneda [0] 6 3 3 4 3" xfId="6437" xr:uid="{00000000-0005-0000-0000-000042170000}"/>
    <cellStyle name="Moneda [0] 6 3 3 5" xfId="943" xr:uid="{00000000-0005-0000-0000-000043170000}"/>
    <cellStyle name="Moneda [0] 6 3 3 6" xfId="3349" xr:uid="{00000000-0005-0000-0000-000044170000}"/>
    <cellStyle name="Moneda [0] 6 3 3 7" xfId="5759" xr:uid="{00000000-0005-0000-0000-000045170000}"/>
    <cellStyle name="Moneda [0] 6 3 4" xfId="1230" xr:uid="{00000000-0005-0000-0000-000046170000}"/>
    <cellStyle name="Moneda [0] 6 3 4 2" xfId="2907" xr:uid="{00000000-0005-0000-0000-000047170000}"/>
    <cellStyle name="Moneda [0] 6 3 4 2 2" xfId="5318" xr:uid="{00000000-0005-0000-0000-000048170000}"/>
    <cellStyle name="Moneda [0] 6 3 4 2 3" xfId="7729" xr:uid="{00000000-0005-0000-0000-000049170000}"/>
    <cellStyle name="Moneda [0] 6 3 4 3" xfId="1777" xr:uid="{00000000-0005-0000-0000-00004A170000}"/>
    <cellStyle name="Moneda [0] 6 3 4 3 2" xfId="4186" xr:uid="{00000000-0005-0000-0000-00004B170000}"/>
    <cellStyle name="Moneda [0] 6 3 4 3 3" xfId="6596" xr:uid="{00000000-0005-0000-0000-00004C170000}"/>
    <cellStyle name="Moneda [0] 6 3 4 4" xfId="3637" xr:uid="{00000000-0005-0000-0000-00004D170000}"/>
    <cellStyle name="Moneda [0] 6 3 4 5" xfId="6047" xr:uid="{00000000-0005-0000-0000-00004E170000}"/>
    <cellStyle name="Moneda [0] 6 3 5" xfId="1277" xr:uid="{00000000-0005-0000-0000-00004F170000}"/>
    <cellStyle name="Moneda [0] 6 3 5 2" xfId="2954" xr:uid="{00000000-0005-0000-0000-000050170000}"/>
    <cellStyle name="Moneda [0] 6 3 5 2 2" xfId="5365" xr:uid="{00000000-0005-0000-0000-000051170000}"/>
    <cellStyle name="Moneda [0] 6 3 5 2 3" xfId="7776" xr:uid="{00000000-0005-0000-0000-000052170000}"/>
    <cellStyle name="Moneda [0] 6 3 5 3" xfId="2078" xr:uid="{00000000-0005-0000-0000-000053170000}"/>
    <cellStyle name="Moneda [0] 6 3 5 3 2" xfId="4488" xr:uid="{00000000-0005-0000-0000-000054170000}"/>
    <cellStyle name="Moneda [0] 6 3 5 3 3" xfId="6898" xr:uid="{00000000-0005-0000-0000-000055170000}"/>
    <cellStyle name="Moneda [0] 6 3 5 4" xfId="3684" xr:uid="{00000000-0005-0000-0000-000056170000}"/>
    <cellStyle name="Moneda [0] 6 3 5 5" xfId="6094" xr:uid="{00000000-0005-0000-0000-000057170000}"/>
    <cellStyle name="Moneda [0] 6 3 6" xfId="2272" xr:uid="{00000000-0005-0000-0000-000058170000}"/>
    <cellStyle name="Moneda [0] 6 3 6 2" xfId="4682" xr:uid="{00000000-0005-0000-0000-000059170000}"/>
    <cellStyle name="Moneda [0] 6 3 6 3" xfId="7093" xr:uid="{00000000-0005-0000-0000-00005A170000}"/>
    <cellStyle name="Moneda [0] 6 3 7" xfId="2429" xr:uid="{00000000-0005-0000-0000-00005B170000}"/>
    <cellStyle name="Moneda [0] 6 3 7 2" xfId="4840" xr:uid="{00000000-0005-0000-0000-00005C170000}"/>
    <cellStyle name="Moneda [0] 6 3 7 3" xfId="7251" xr:uid="{00000000-0005-0000-0000-00005D170000}"/>
    <cellStyle name="Moneda [0] 6 3 8" xfId="1425" xr:uid="{00000000-0005-0000-0000-00005E170000}"/>
    <cellStyle name="Moneda [0] 6 3 8 2" xfId="3834" xr:uid="{00000000-0005-0000-0000-00005F170000}"/>
    <cellStyle name="Moneda [0] 6 3 8 3" xfId="6244" xr:uid="{00000000-0005-0000-0000-000060170000}"/>
    <cellStyle name="Moneda [0] 6 3 9" xfId="753" xr:uid="{00000000-0005-0000-0000-000061170000}"/>
    <cellStyle name="Moneda [0] 6 4" xfId="206" xr:uid="{00000000-0005-0000-0000-000062170000}"/>
    <cellStyle name="Moneda [0] 6 4 2" xfId="545" xr:uid="{00000000-0005-0000-0000-000063170000}"/>
    <cellStyle name="Moneda [0] 6 4 2 2" xfId="2816" xr:uid="{00000000-0005-0000-0000-000064170000}"/>
    <cellStyle name="Moneda [0] 6 4 2 2 2" xfId="5227" xr:uid="{00000000-0005-0000-0000-000065170000}"/>
    <cellStyle name="Moneda [0] 6 4 2 2 3" xfId="7638" xr:uid="{00000000-0005-0000-0000-000066170000}"/>
    <cellStyle name="Moneda [0] 6 4 2 3" xfId="1831" xr:uid="{00000000-0005-0000-0000-000067170000}"/>
    <cellStyle name="Moneda [0] 6 4 2 3 2" xfId="4240" xr:uid="{00000000-0005-0000-0000-000068170000}"/>
    <cellStyle name="Moneda [0] 6 4 2 3 3" xfId="6650" xr:uid="{00000000-0005-0000-0000-000069170000}"/>
    <cellStyle name="Moneda [0] 6 4 2 4" xfId="1140" xr:uid="{00000000-0005-0000-0000-00006A170000}"/>
    <cellStyle name="Moneda [0] 6 4 2 5" xfId="3546" xr:uid="{00000000-0005-0000-0000-00006B170000}"/>
    <cellStyle name="Moneda [0] 6 4 2 6" xfId="5956" xr:uid="{00000000-0005-0000-0000-00006C170000}"/>
    <cellStyle name="Moneda [0] 6 4 3" xfId="1313" xr:uid="{00000000-0005-0000-0000-00006D170000}"/>
    <cellStyle name="Moneda [0] 6 4 3 2" xfId="2991" xr:uid="{00000000-0005-0000-0000-00006E170000}"/>
    <cellStyle name="Moneda [0] 6 4 3 2 2" xfId="5402" xr:uid="{00000000-0005-0000-0000-00006F170000}"/>
    <cellStyle name="Moneda [0] 6 4 3 2 3" xfId="7813" xr:uid="{00000000-0005-0000-0000-000070170000}"/>
    <cellStyle name="Moneda [0] 6 4 3 3" xfId="2132" xr:uid="{00000000-0005-0000-0000-000071170000}"/>
    <cellStyle name="Moneda [0] 6 4 3 3 2" xfId="4542" xr:uid="{00000000-0005-0000-0000-000072170000}"/>
    <cellStyle name="Moneda [0] 6 4 3 3 3" xfId="6952" xr:uid="{00000000-0005-0000-0000-000073170000}"/>
    <cellStyle name="Moneda [0] 6 4 3 4" xfId="3721" xr:uid="{00000000-0005-0000-0000-000074170000}"/>
    <cellStyle name="Moneda [0] 6 4 3 5" xfId="6131" xr:uid="{00000000-0005-0000-0000-000075170000}"/>
    <cellStyle name="Moneda [0] 6 4 4" xfId="2483" xr:uid="{00000000-0005-0000-0000-000076170000}"/>
    <cellStyle name="Moneda [0] 6 4 4 2" xfId="4894" xr:uid="{00000000-0005-0000-0000-000077170000}"/>
    <cellStyle name="Moneda [0] 6 4 4 3" xfId="7305" xr:uid="{00000000-0005-0000-0000-000078170000}"/>
    <cellStyle name="Moneda [0] 6 4 5" xfId="1479" xr:uid="{00000000-0005-0000-0000-000079170000}"/>
    <cellStyle name="Moneda [0] 6 4 5 2" xfId="3888" xr:uid="{00000000-0005-0000-0000-00007A170000}"/>
    <cellStyle name="Moneda [0] 6 4 5 3" xfId="6298" xr:uid="{00000000-0005-0000-0000-00007B170000}"/>
    <cellStyle name="Moneda [0] 6 4 6" xfId="807" xr:uid="{00000000-0005-0000-0000-00007C170000}"/>
    <cellStyle name="Moneda [0] 6 4 7" xfId="3213" xr:uid="{00000000-0005-0000-0000-00007D170000}"/>
    <cellStyle name="Moneda [0] 6 4 8" xfId="5623" xr:uid="{00000000-0005-0000-0000-00007E170000}"/>
    <cellStyle name="Moneda [0] 6 5" xfId="262" xr:uid="{00000000-0005-0000-0000-00007F170000}"/>
    <cellStyle name="Moneda [0] 6 5 2" xfId="546" xr:uid="{00000000-0005-0000-0000-000080170000}"/>
    <cellStyle name="Moneda [0] 6 5 2 2" xfId="2817" xr:uid="{00000000-0005-0000-0000-000081170000}"/>
    <cellStyle name="Moneda [0] 6 5 2 2 2" xfId="5228" xr:uid="{00000000-0005-0000-0000-000082170000}"/>
    <cellStyle name="Moneda [0] 6 5 2 2 3" xfId="7639" xr:uid="{00000000-0005-0000-0000-000083170000}"/>
    <cellStyle name="Moneda [0] 6 5 2 3" xfId="1887" xr:uid="{00000000-0005-0000-0000-000084170000}"/>
    <cellStyle name="Moneda [0] 6 5 2 3 2" xfId="4296" xr:uid="{00000000-0005-0000-0000-000085170000}"/>
    <cellStyle name="Moneda [0] 6 5 2 3 3" xfId="6706" xr:uid="{00000000-0005-0000-0000-000086170000}"/>
    <cellStyle name="Moneda [0] 6 5 2 4" xfId="1141" xr:uid="{00000000-0005-0000-0000-000087170000}"/>
    <cellStyle name="Moneda [0] 6 5 2 5" xfId="3547" xr:uid="{00000000-0005-0000-0000-000088170000}"/>
    <cellStyle name="Moneda [0] 6 5 2 6" xfId="5957" xr:uid="{00000000-0005-0000-0000-000089170000}"/>
    <cellStyle name="Moneda [0] 6 5 3" xfId="2188" xr:uid="{00000000-0005-0000-0000-00008A170000}"/>
    <cellStyle name="Moneda [0] 6 5 3 2" xfId="4598" xr:uid="{00000000-0005-0000-0000-00008B170000}"/>
    <cellStyle name="Moneda [0] 6 5 3 3" xfId="7008" xr:uid="{00000000-0005-0000-0000-00008C170000}"/>
    <cellStyle name="Moneda [0] 6 5 4" xfId="2539" xr:uid="{00000000-0005-0000-0000-00008D170000}"/>
    <cellStyle name="Moneda [0] 6 5 4 2" xfId="4950" xr:uid="{00000000-0005-0000-0000-00008E170000}"/>
    <cellStyle name="Moneda [0] 6 5 4 3" xfId="7361" xr:uid="{00000000-0005-0000-0000-00008F170000}"/>
    <cellStyle name="Moneda [0] 6 5 5" xfId="1535" xr:uid="{00000000-0005-0000-0000-000090170000}"/>
    <cellStyle name="Moneda [0] 6 5 5 2" xfId="3944" xr:uid="{00000000-0005-0000-0000-000091170000}"/>
    <cellStyle name="Moneda [0] 6 5 5 3" xfId="6354" xr:uid="{00000000-0005-0000-0000-000092170000}"/>
    <cellStyle name="Moneda [0] 6 5 6" xfId="863" xr:uid="{00000000-0005-0000-0000-000093170000}"/>
    <cellStyle name="Moneda [0] 6 5 7" xfId="3269" xr:uid="{00000000-0005-0000-0000-000094170000}"/>
    <cellStyle name="Moneda [0] 6 5 8" xfId="5679" xr:uid="{00000000-0005-0000-0000-000095170000}"/>
    <cellStyle name="Moneda [0] 6 6" xfId="90" xr:uid="{00000000-0005-0000-0000-000096170000}"/>
    <cellStyle name="Moneda [0] 6 6 2" xfId="547" xr:uid="{00000000-0005-0000-0000-000097170000}"/>
    <cellStyle name="Moneda [0] 6 6 2 2" xfId="2818" xr:uid="{00000000-0005-0000-0000-000098170000}"/>
    <cellStyle name="Moneda [0] 6 6 2 2 2" xfId="5229" xr:uid="{00000000-0005-0000-0000-000099170000}"/>
    <cellStyle name="Moneda [0] 6 6 2 2 3" xfId="7640" xr:uid="{00000000-0005-0000-0000-00009A170000}"/>
    <cellStyle name="Moneda [0] 6 6 2 3" xfId="1710" xr:uid="{00000000-0005-0000-0000-00009B170000}"/>
    <cellStyle name="Moneda [0] 6 6 2 3 2" xfId="4119" xr:uid="{00000000-0005-0000-0000-00009C170000}"/>
    <cellStyle name="Moneda [0] 6 6 2 3 3" xfId="6529" xr:uid="{00000000-0005-0000-0000-00009D170000}"/>
    <cellStyle name="Moneda [0] 6 6 2 4" xfId="1142" xr:uid="{00000000-0005-0000-0000-00009E170000}"/>
    <cellStyle name="Moneda [0] 6 6 2 5" xfId="3548" xr:uid="{00000000-0005-0000-0000-00009F170000}"/>
    <cellStyle name="Moneda [0] 6 6 2 6" xfId="5958" xr:uid="{00000000-0005-0000-0000-0000A0170000}"/>
    <cellStyle name="Moneda [0] 6 6 3" xfId="2201" xr:uid="{00000000-0005-0000-0000-0000A1170000}"/>
    <cellStyle name="Moneda [0] 6 6 3 2" xfId="4611" xr:uid="{00000000-0005-0000-0000-0000A2170000}"/>
    <cellStyle name="Moneda [0] 6 6 3 3" xfId="7021" xr:uid="{00000000-0005-0000-0000-0000A3170000}"/>
    <cellStyle name="Moneda [0] 6 6 4" xfId="2362" xr:uid="{00000000-0005-0000-0000-0000A4170000}"/>
    <cellStyle name="Moneda [0] 6 6 4 2" xfId="4773" xr:uid="{00000000-0005-0000-0000-0000A5170000}"/>
    <cellStyle name="Moneda [0] 6 6 4 3" xfId="7184" xr:uid="{00000000-0005-0000-0000-0000A6170000}"/>
    <cellStyle name="Moneda [0] 6 6 5" xfId="1548" xr:uid="{00000000-0005-0000-0000-0000A7170000}"/>
    <cellStyle name="Moneda [0] 6 6 5 2" xfId="3957" xr:uid="{00000000-0005-0000-0000-0000A8170000}"/>
    <cellStyle name="Moneda [0] 6 6 5 3" xfId="6367" xr:uid="{00000000-0005-0000-0000-0000A9170000}"/>
    <cellStyle name="Moneda [0] 6 6 6" xfId="686" xr:uid="{00000000-0005-0000-0000-0000AA170000}"/>
    <cellStyle name="Moneda [0] 6 6 7" xfId="3092" xr:uid="{00000000-0005-0000-0000-0000AB170000}"/>
    <cellStyle name="Moneda [0] 6 6 8" xfId="5502" xr:uid="{00000000-0005-0000-0000-0000AC170000}"/>
    <cellStyle name="Moneda [0] 6 7" xfId="287" xr:uid="{00000000-0005-0000-0000-0000AD170000}"/>
    <cellStyle name="Moneda [0] 6 7 2" xfId="548" xr:uid="{00000000-0005-0000-0000-0000AE170000}"/>
    <cellStyle name="Moneda [0] 6 7 2 2" xfId="2819" xr:uid="{00000000-0005-0000-0000-0000AF170000}"/>
    <cellStyle name="Moneda [0] 6 7 2 2 2" xfId="5230" xr:uid="{00000000-0005-0000-0000-0000B0170000}"/>
    <cellStyle name="Moneda [0] 6 7 2 2 3" xfId="7641" xr:uid="{00000000-0005-0000-0000-0000B1170000}"/>
    <cellStyle name="Moneda [0] 6 7 2 3" xfId="1910" xr:uid="{00000000-0005-0000-0000-0000B2170000}"/>
    <cellStyle name="Moneda [0] 6 7 2 3 2" xfId="4319" xr:uid="{00000000-0005-0000-0000-0000B3170000}"/>
    <cellStyle name="Moneda [0] 6 7 2 3 3" xfId="6729" xr:uid="{00000000-0005-0000-0000-0000B4170000}"/>
    <cellStyle name="Moneda [0] 6 7 2 4" xfId="1143" xr:uid="{00000000-0005-0000-0000-0000B5170000}"/>
    <cellStyle name="Moneda [0] 6 7 2 5" xfId="3549" xr:uid="{00000000-0005-0000-0000-0000B6170000}"/>
    <cellStyle name="Moneda [0] 6 7 2 6" xfId="5959" xr:uid="{00000000-0005-0000-0000-0000B7170000}"/>
    <cellStyle name="Moneda [0] 6 7 3" xfId="2562" xr:uid="{00000000-0005-0000-0000-0000B8170000}"/>
    <cellStyle name="Moneda [0] 6 7 3 2" xfId="4973" xr:uid="{00000000-0005-0000-0000-0000B9170000}"/>
    <cellStyle name="Moneda [0] 6 7 3 3" xfId="7384" xr:uid="{00000000-0005-0000-0000-0000BA170000}"/>
    <cellStyle name="Moneda [0] 6 7 4" xfId="1609" xr:uid="{00000000-0005-0000-0000-0000BB170000}"/>
    <cellStyle name="Moneda [0] 6 7 4 2" xfId="4018" xr:uid="{00000000-0005-0000-0000-0000BC170000}"/>
    <cellStyle name="Moneda [0] 6 7 4 3" xfId="6428" xr:uid="{00000000-0005-0000-0000-0000BD170000}"/>
    <cellStyle name="Moneda [0] 6 7 5" xfId="886" xr:uid="{00000000-0005-0000-0000-0000BE170000}"/>
    <cellStyle name="Moneda [0] 6 7 6" xfId="3292" xr:uid="{00000000-0005-0000-0000-0000BF170000}"/>
    <cellStyle name="Moneda [0] 6 7 7" xfId="5702" xr:uid="{00000000-0005-0000-0000-0000C0170000}"/>
    <cellStyle name="Moneda [0] 6 8" xfId="340" xr:uid="{00000000-0005-0000-0000-0000C1170000}"/>
    <cellStyle name="Moneda [0] 6 8 2" xfId="2610" xr:uid="{00000000-0005-0000-0000-0000C2170000}"/>
    <cellStyle name="Moneda [0] 6 8 2 2" xfId="5021" xr:uid="{00000000-0005-0000-0000-0000C3170000}"/>
    <cellStyle name="Moneda [0] 6 8 2 3" xfId="7432" xr:uid="{00000000-0005-0000-0000-0000C4170000}"/>
    <cellStyle name="Moneda [0] 6 8 3" xfId="1958" xr:uid="{00000000-0005-0000-0000-0000C5170000}"/>
    <cellStyle name="Moneda [0] 6 8 3 2" xfId="4367" xr:uid="{00000000-0005-0000-0000-0000C6170000}"/>
    <cellStyle name="Moneda [0] 6 8 3 3" xfId="6777" xr:uid="{00000000-0005-0000-0000-0000C7170000}"/>
    <cellStyle name="Moneda [0] 6 8 4" xfId="934" xr:uid="{00000000-0005-0000-0000-0000C8170000}"/>
    <cellStyle name="Moneda [0] 6 8 5" xfId="3340" xr:uid="{00000000-0005-0000-0000-0000C9170000}"/>
    <cellStyle name="Moneda [0] 6 8 6" xfId="5750" xr:uid="{00000000-0005-0000-0000-0000CA170000}"/>
    <cellStyle name="Moneda [0] 6 9" xfId="1221" xr:uid="{00000000-0005-0000-0000-0000CB170000}"/>
    <cellStyle name="Moneda [0] 6 9 2" xfId="2898" xr:uid="{00000000-0005-0000-0000-0000CC170000}"/>
    <cellStyle name="Moneda [0] 6 9 2 2" xfId="5309" xr:uid="{00000000-0005-0000-0000-0000CD170000}"/>
    <cellStyle name="Moneda [0] 6 9 2 3" xfId="7720" xr:uid="{00000000-0005-0000-0000-0000CE170000}"/>
    <cellStyle name="Moneda [0] 6 9 3" xfId="1656" xr:uid="{00000000-0005-0000-0000-0000CF170000}"/>
    <cellStyle name="Moneda [0] 6 9 3 2" xfId="4065" xr:uid="{00000000-0005-0000-0000-0000D0170000}"/>
    <cellStyle name="Moneda [0] 6 9 3 3" xfId="6475" xr:uid="{00000000-0005-0000-0000-0000D1170000}"/>
    <cellStyle name="Moneda [0] 6 9 4" xfId="3628" xr:uid="{00000000-0005-0000-0000-0000D2170000}"/>
    <cellStyle name="Moneda [0] 6 9 5" xfId="6038" xr:uid="{00000000-0005-0000-0000-0000D3170000}"/>
    <cellStyle name="Moneda [0] 7" xfId="35" xr:uid="{00000000-0005-0000-0000-0000D4170000}"/>
    <cellStyle name="Moneda [0] 7 10" xfId="2320" xr:uid="{00000000-0005-0000-0000-0000D5170000}"/>
    <cellStyle name="Moneda [0] 7 10 2" xfId="4731" xr:uid="{00000000-0005-0000-0000-0000D6170000}"/>
    <cellStyle name="Moneda [0] 7 10 3" xfId="7142" xr:uid="{00000000-0005-0000-0000-0000D7170000}"/>
    <cellStyle name="Moneda [0] 7 11" xfId="1361" xr:uid="{00000000-0005-0000-0000-0000D8170000}"/>
    <cellStyle name="Moneda [0] 7 11 2" xfId="3770" xr:uid="{00000000-0005-0000-0000-0000D9170000}"/>
    <cellStyle name="Moneda [0] 7 11 3" xfId="6180" xr:uid="{00000000-0005-0000-0000-0000DA170000}"/>
    <cellStyle name="Moneda [0] 7 12" xfId="644" xr:uid="{00000000-0005-0000-0000-0000DB170000}"/>
    <cellStyle name="Moneda [0] 7 13" xfId="3050" xr:uid="{00000000-0005-0000-0000-0000DC170000}"/>
    <cellStyle name="Moneda [0] 7 14" xfId="5460" xr:uid="{00000000-0005-0000-0000-0000DD170000}"/>
    <cellStyle name="Moneda [0] 7 2" xfId="164" xr:uid="{00000000-0005-0000-0000-0000DE170000}"/>
    <cellStyle name="Moneda [0] 7 2 2" xfId="549" xr:uid="{00000000-0005-0000-0000-0000DF170000}"/>
    <cellStyle name="Moneda [0] 7 2 2 2" xfId="2820" xr:uid="{00000000-0005-0000-0000-0000E0170000}"/>
    <cellStyle name="Moneda [0] 7 2 2 2 2" xfId="5231" xr:uid="{00000000-0005-0000-0000-0000E1170000}"/>
    <cellStyle name="Moneda [0] 7 2 2 2 3" xfId="7642" xr:uid="{00000000-0005-0000-0000-0000E2170000}"/>
    <cellStyle name="Moneda [0] 7 2 2 3" xfId="1789" xr:uid="{00000000-0005-0000-0000-0000E3170000}"/>
    <cellStyle name="Moneda [0] 7 2 2 3 2" xfId="4198" xr:uid="{00000000-0005-0000-0000-0000E4170000}"/>
    <cellStyle name="Moneda [0] 7 2 2 3 3" xfId="6608" xr:uid="{00000000-0005-0000-0000-0000E5170000}"/>
    <cellStyle name="Moneda [0] 7 2 2 4" xfId="1144" xr:uid="{00000000-0005-0000-0000-0000E6170000}"/>
    <cellStyle name="Moneda [0] 7 2 2 5" xfId="3550" xr:uid="{00000000-0005-0000-0000-0000E7170000}"/>
    <cellStyle name="Moneda [0] 7 2 2 6" xfId="5960" xr:uid="{00000000-0005-0000-0000-0000E8170000}"/>
    <cellStyle name="Moneda [0] 7 2 3" xfId="1323" xr:uid="{00000000-0005-0000-0000-0000E9170000}"/>
    <cellStyle name="Moneda [0] 7 2 3 2" xfId="3001" xr:uid="{00000000-0005-0000-0000-0000EA170000}"/>
    <cellStyle name="Moneda [0] 7 2 3 2 2" xfId="5412" xr:uid="{00000000-0005-0000-0000-0000EB170000}"/>
    <cellStyle name="Moneda [0] 7 2 3 2 3" xfId="7823" xr:uid="{00000000-0005-0000-0000-0000EC170000}"/>
    <cellStyle name="Moneda [0] 7 2 3 3" xfId="2090" xr:uid="{00000000-0005-0000-0000-0000ED170000}"/>
    <cellStyle name="Moneda [0] 7 2 3 3 2" xfId="4500" xr:uid="{00000000-0005-0000-0000-0000EE170000}"/>
    <cellStyle name="Moneda [0] 7 2 3 3 3" xfId="6910" xr:uid="{00000000-0005-0000-0000-0000EF170000}"/>
    <cellStyle name="Moneda [0] 7 2 3 4" xfId="3731" xr:uid="{00000000-0005-0000-0000-0000F0170000}"/>
    <cellStyle name="Moneda [0] 7 2 3 5" xfId="6141" xr:uid="{00000000-0005-0000-0000-0000F1170000}"/>
    <cellStyle name="Moneda [0] 7 2 4" xfId="2441" xr:uid="{00000000-0005-0000-0000-0000F2170000}"/>
    <cellStyle name="Moneda [0] 7 2 4 2" xfId="4852" xr:uid="{00000000-0005-0000-0000-0000F3170000}"/>
    <cellStyle name="Moneda [0] 7 2 4 3" xfId="7263" xr:uid="{00000000-0005-0000-0000-0000F4170000}"/>
    <cellStyle name="Moneda [0] 7 2 5" xfId="1437" xr:uid="{00000000-0005-0000-0000-0000F5170000}"/>
    <cellStyle name="Moneda [0] 7 2 5 2" xfId="3846" xr:uid="{00000000-0005-0000-0000-0000F6170000}"/>
    <cellStyle name="Moneda [0] 7 2 5 3" xfId="6256" xr:uid="{00000000-0005-0000-0000-0000F7170000}"/>
    <cellStyle name="Moneda [0] 7 2 6" xfId="765" xr:uid="{00000000-0005-0000-0000-0000F8170000}"/>
    <cellStyle name="Moneda [0] 7 2 7" xfId="3171" xr:uid="{00000000-0005-0000-0000-0000F9170000}"/>
    <cellStyle name="Moneda [0] 7 2 8" xfId="5581" xr:uid="{00000000-0005-0000-0000-0000FA170000}"/>
    <cellStyle name="Moneda [0] 7 3" xfId="218" xr:uid="{00000000-0005-0000-0000-0000FB170000}"/>
    <cellStyle name="Moneda [0] 7 3 2" xfId="550" xr:uid="{00000000-0005-0000-0000-0000FC170000}"/>
    <cellStyle name="Moneda [0] 7 3 2 2" xfId="2821" xr:uid="{00000000-0005-0000-0000-0000FD170000}"/>
    <cellStyle name="Moneda [0] 7 3 2 2 2" xfId="5232" xr:uid="{00000000-0005-0000-0000-0000FE170000}"/>
    <cellStyle name="Moneda [0] 7 3 2 2 3" xfId="7643" xr:uid="{00000000-0005-0000-0000-0000FF170000}"/>
    <cellStyle name="Moneda [0] 7 3 2 3" xfId="1843" xr:uid="{00000000-0005-0000-0000-000000180000}"/>
    <cellStyle name="Moneda [0] 7 3 2 3 2" xfId="4252" xr:uid="{00000000-0005-0000-0000-000001180000}"/>
    <cellStyle name="Moneda [0] 7 3 2 3 3" xfId="6662" xr:uid="{00000000-0005-0000-0000-000002180000}"/>
    <cellStyle name="Moneda [0] 7 3 2 4" xfId="1145" xr:uid="{00000000-0005-0000-0000-000003180000}"/>
    <cellStyle name="Moneda [0] 7 3 2 5" xfId="3551" xr:uid="{00000000-0005-0000-0000-000004180000}"/>
    <cellStyle name="Moneda [0] 7 3 2 6" xfId="5961" xr:uid="{00000000-0005-0000-0000-000005180000}"/>
    <cellStyle name="Moneda [0] 7 3 3" xfId="2144" xr:uid="{00000000-0005-0000-0000-000006180000}"/>
    <cellStyle name="Moneda [0] 7 3 3 2" xfId="4554" xr:uid="{00000000-0005-0000-0000-000007180000}"/>
    <cellStyle name="Moneda [0] 7 3 3 3" xfId="6964" xr:uid="{00000000-0005-0000-0000-000008180000}"/>
    <cellStyle name="Moneda [0] 7 3 4" xfId="2495" xr:uid="{00000000-0005-0000-0000-000009180000}"/>
    <cellStyle name="Moneda [0] 7 3 4 2" xfId="4906" xr:uid="{00000000-0005-0000-0000-00000A180000}"/>
    <cellStyle name="Moneda [0] 7 3 4 3" xfId="7317" xr:uid="{00000000-0005-0000-0000-00000B180000}"/>
    <cellStyle name="Moneda [0] 7 3 5" xfId="1491" xr:uid="{00000000-0005-0000-0000-00000C180000}"/>
    <cellStyle name="Moneda [0] 7 3 5 2" xfId="3900" xr:uid="{00000000-0005-0000-0000-00000D180000}"/>
    <cellStyle name="Moneda [0] 7 3 5 3" xfId="6310" xr:uid="{00000000-0005-0000-0000-00000E180000}"/>
    <cellStyle name="Moneda [0] 7 3 6" xfId="819" xr:uid="{00000000-0005-0000-0000-00000F180000}"/>
    <cellStyle name="Moneda [0] 7 3 7" xfId="3225" xr:uid="{00000000-0005-0000-0000-000010180000}"/>
    <cellStyle name="Moneda [0] 7 3 8" xfId="5635" xr:uid="{00000000-0005-0000-0000-000011180000}"/>
    <cellStyle name="Moneda [0] 7 4" xfId="93" xr:uid="{00000000-0005-0000-0000-000012180000}"/>
    <cellStyle name="Moneda [0] 7 4 2" xfId="551" xr:uid="{00000000-0005-0000-0000-000013180000}"/>
    <cellStyle name="Moneda [0] 7 4 2 2" xfId="2822" xr:uid="{00000000-0005-0000-0000-000014180000}"/>
    <cellStyle name="Moneda [0] 7 4 2 2 2" xfId="5233" xr:uid="{00000000-0005-0000-0000-000015180000}"/>
    <cellStyle name="Moneda [0] 7 4 2 2 3" xfId="7644" xr:uid="{00000000-0005-0000-0000-000016180000}"/>
    <cellStyle name="Moneda [0] 7 4 2 3" xfId="1713" xr:uid="{00000000-0005-0000-0000-000017180000}"/>
    <cellStyle name="Moneda [0] 7 4 2 3 2" xfId="4122" xr:uid="{00000000-0005-0000-0000-000018180000}"/>
    <cellStyle name="Moneda [0] 7 4 2 3 3" xfId="6532" xr:uid="{00000000-0005-0000-0000-000019180000}"/>
    <cellStyle name="Moneda [0] 7 4 2 4" xfId="1146" xr:uid="{00000000-0005-0000-0000-00001A180000}"/>
    <cellStyle name="Moneda [0] 7 4 2 5" xfId="3552" xr:uid="{00000000-0005-0000-0000-00001B180000}"/>
    <cellStyle name="Moneda [0] 7 4 2 6" xfId="5962" xr:uid="{00000000-0005-0000-0000-00001C180000}"/>
    <cellStyle name="Moneda [0] 7 4 3" xfId="2202" xr:uid="{00000000-0005-0000-0000-00001D180000}"/>
    <cellStyle name="Moneda [0] 7 4 3 2" xfId="4612" xr:uid="{00000000-0005-0000-0000-00001E180000}"/>
    <cellStyle name="Moneda [0] 7 4 3 3" xfId="7022" xr:uid="{00000000-0005-0000-0000-00001F180000}"/>
    <cellStyle name="Moneda [0] 7 4 4" xfId="2365" xr:uid="{00000000-0005-0000-0000-000020180000}"/>
    <cellStyle name="Moneda [0] 7 4 4 2" xfId="4776" xr:uid="{00000000-0005-0000-0000-000021180000}"/>
    <cellStyle name="Moneda [0] 7 4 4 3" xfId="7187" xr:uid="{00000000-0005-0000-0000-000022180000}"/>
    <cellStyle name="Moneda [0] 7 4 5" xfId="1549" xr:uid="{00000000-0005-0000-0000-000023180000}"/>
    <cellStyle name="Moneda [0] 7 4 5 2" xfId="3958" xr:uid="{00000000-0005-0000-0000-000024180000}"/>
    <cellStyle name="Moneda [0] 7 4 5 3" xfId="6368" xr:uid="{00000000-0005-0000-0000-000025180000}"/>
    <cellStyle name="Moneda [0] 7 4 6" xfId="689" xr:uid="{00000000-0005-0000-0000-000026180000}"/>
    <cellStyle name="Moneda [0] 7 4 7" xfId="3095" xr:uid="{00000000-0005-0000-0000-000027180000}"/>
    <cellStyle name="Moneda [0] 7 4 8" xfId="5505" xr:uid="{00000000-0005-0000-0000-000028180000}"/>
    <cellStyle name="Moneda [0] 7 5" xfId="297" xr:uid="{00000000-0005-0000-0000-000029180000}"/>
    <cellStyle name="Moneda [0] 7 5 2" xfId="552" xr:uid="{00000000-0005-0000-0000-00002A180000}"/>
    <cellStyle name="Moneda [0] 7 5 2 2" xfId="2823" xr:uid="{00000000-0005-0000-0000-00002B180000}"/>
    <cellStyle name="Moneda [0] 7 5 2 2 2" xfId="5234" xr:uid="{00000000-0005-0000-0000-00002C180000}"/>
    <cellStyle name="Moneda [0] 7 5 2 2 3" xfId="7645" xr:uid="{00000000-0005-0000-0000-00002D180000}"/>
    <cellStyle name="Moneda [0] 7 5 2 3" xfId="1920" xr:uid="{00000000-0005-0000-0000-00002E180000}"/>
    <cellStyle name="Moneda [0] 7 5 2 3 2" xfId="4329" xr:uid="{00000000-0005-0000-0000-00002F180000}"/>
    <cellStyle name="Moneda [0] 7 5 2 3 3" xfId="6739" xr:uid="{00000000-0005-0000-0000-000030180000}"/>
    <cellStyle name="Moneda [0] 7 5 2 4" xfId="1147" xr:uid="{00000000-0005-0000-0000-000031180000}"/>
    <cellStyle name="Moneda [0] 7 5 2 5" xfId="3553" xr:uid="{00000000-0005-0000-0000-000032180000}"/>
    <cellStyle name="Moneda [0] 7 5 2 6" xfId="5963" xr:uid="{00000000-0005-0000-0000-000033180000}"/>
    <cellStyle name="Moneda [0] 7 5 3" xfId="2572" xr:uid="{00000000-0005-0000-0000-000034180000}"/>
    <cellStyle name="Moneda [0] 7 5 3 2" xfId="4983" xr:uid="{00000000-0005-0000-0000-000035180000}"/>
    <cellStyle name="Moneda [0] 7 5 3 3" xfId="7394" xr:uid="{00000000-0005-0000-0000-000036180000}"/>
    <cellStyle name="Moneda [0] 7 5 4" xfId="1619" xr:uid="{00000000-0005-0000-0000-000037180000}"/>
    <cellStyle name="Moneda [0] 7 5 4 2" xfId="4028" xr:uid="{00000000-0005-0000-0000-000038180000}"/>
    <cellStyle name="Moneda [0] 7 5 4 3" xfId="6438" xr:uid="{00000000-0005-0000-0000-000039180000}"/>
    <cellStyle name="Moneda [0] 7 5 5" xfId="896" xr:uid="{00000000-0005-0000-0000-00003A180000}"/>
    <cellStyle name="Moneda [0] 7 5 6" xfId="3302" xr:uid="{00000000-0005-0000-0000-00003B180000}"/>
    <cellStyle name="Moneda [0] 7 5 7" xfId="5712" xr:uid="{00000000-0005-0000-0000-00003C180000}"/>
    <cellStyle name="Moneda [0] 7 6" xfId="350" xr:uid="{00000000-0005-0000-0000-00003D180000}"/>
    <cellStyle name="Moneda [0] 7 6 2" xfId="2620" xr:uid="{00000000-0005-0000-0000-00003E180000}"/>
    <cellStyle name="Moneda [0] 7 6 2 2" xfId="5031" xr:uid="{00000000-0005-0000-0000-00003F180000}"/>
    <cellStyle name="Moneda [0] 7 6 2 3" xfId="7442" xr:uid="{00000000-0005-0000-0000-000040180000}"/>
    <cellStyle name="Moneda [0] 7 6 3" xfId="1968" xr:uid="{00000000-0005-0000-0000-000041180000}"/>
    <cellStyle name="Moneda [0] 7 6 3 2" xfId="4377" xr:uid="{00000000-0005-0000-0000-000042180000}"/>
    <cellStyle name="Moneda [0] 7 6 3 3" xfId="6787" xr:uid="{00000000-0005-0000-0000-000043180000}"/>
    <cellStyle name="Moneda [0] 7 6 4" xfId="944" xr:uid="{00000000-0005-0000-0000-000044180000}"/>
    <cellStyle name="Moneda [0] 7 6 5" xfId="3350" xr:uid="{00000000-0005-0000-0000-000045180000}"/>
    <cellStyle name="Moneda [0] 7 6 6" xfId="5760" xr:uid="{00000000-0005-0000-0000-000046180000}"/>
    <cellStyle name="Moneda [0] 7 7" xfId="1231" xr:uid="{00000000-0005-0000-0000-000047180000}"/>
    <cellStyle name="Moneda [0] 7 7 2" xfId="2908" xr:uid="{00000000-0005-0000-0000-000048180000}"/>
    <cellStyle name="Moneda [0] 7 7 2 2" xfId="5319" xr:uid="{00000000-0005-0000-0000-000049180000}"/>
    <cellStyle name="Moneda [0] 7 7 2 3" xfId="7730" xr:uid="{00000000-0005-0000-0000-00004A180000}"/>
    <cellStyle name="Moneda [0] 7 7 3" xfId="1668" xr:uid="{00000000-0005-0000-0000-00004B180000}"/>
    <cellStyle name="Moneda [0] 7 7 3 2" xfId="4077" xr:uid="{00000000-0005-0000-0000-00004C180000}"/>
    <cellStyle name="Moneda [0] 7 7 3 3" xfId="6487" xr:uid="{00000000-0005-0000-0000-00004D180000}"/>
    <cellStyle name="Moneda [0] 7 7 4" xfId="3638" xr:uid="{00000000-0005-0000-0000-00004E180000}"/>
    <cellStyle name="Moneda [0] 7 7 5" xfId="6048" xr:uid="{00000000-0005-0000-0000-00004F180000}"/>
    <cellStyle name="Moneda [0] 7 8" xfId="1278" xr:uid="{00000000-0005-0000-0000-000050180000}"/>
    <cellStyle name="Moneda [0] 7 8 2" xfId="2955" xr:uid="{00000000-0005-0000-0000-000051180000}"/>
    <cellStyle name="Moneda [0] 7 8 2 2" xfId="5366" xr:uid="{00000000-0005-0000-0000-000052180000}"/>
    <cellStyle name="Moneda [0] 7 8 2 3" xfId="7777" xr:uid="{00000000-0005-0000-0000-000053180000}"/>
    <cellStyle name="Moneda [0] 7 8 3" xfId="2014" xr:uid="{00000000-0005-0000-0000-000054180000}"/>
    <cellStyle name="Moneda [0] 7 8 3 2" xfId="4424" xr:uid="{00000000-0005-0000-0000-000055180000}"/>
    <cellStyle name="Moneda [0] 7 8 3 3" xfId="6834" xr:uid="{00000000-0005-0000-0000-000056180000}"/>
    <cellStyle name="Moneda [0] 7 8 4" xfId="3685" xr:uid="{00000000-0005-0000-0000-000057180000}"/>
    <cellStyle name="Moneda [0] 7 8 5" xfId="6095" xr:uid="{00000000-0005-0000-0000-000058180000}"/>
    <cellStyle name="Moneda [0] 7 9" xfId="2273" xr:uid="{00000000-0005-0000-0000-000059180000}"/>
    <cellStyle name="Moneda [0] 7 9 2" xfId="4683" xr:uid="{00000000-0005-0000-0000-00005A180000}"/>
    <cellStyle name="Moneda [0] 7 9 3" xfId="7094" xr:uid="{00000000-0005-0000-0000-00005B180000}"/>
    <cellStyle name="Moneda [0] 8" xfId="36" xr:uid="{00000000-0005-0000-0000-00005C180000}"/>
    <cellStyle name="Moneda [0] 8 10" xfId="2321" xr:uid="{00000000-0005-0000-0000-00005D180000}"/>
    <cellStyle name="Moneda [0] 8 10 2" xfId="4732" xr:uid="{00000000-0005-0000-0000-00005E180000}"/>
    <cellStyle name="Moneda [0] 8 10 3" xfId="7143" xr:uid="{00000000-0005-0000-0000-00005F180000}"/>
    <cellStyle name="Moneda [0] 8 11" xfId="1385" xr:uid="{00000000-0005-0000-0000-000060180000}"/>
    <cellStyle name="Moneda [0] 8 11 2" xfId="3794" xr:uid="{00000000-0005-0000-0000-000061180000}"/>
    <cellStyle name="Moneda [0] 8 11 3" xfId="6204" xr:uid="{00000000-0005-0000-0000-000062180000}"/>
    <cellStyle name="Moneda [0] 8 12" xfId="645" xr:uid="{00000000-0005-0000-0000-000063180000}"/>
    <cellStyle name="Moneda [0] 8 13" xfId="3051" xr:uid="{00000000-0005-0000-0000-000064180000}"/>
    <cellStyle name="Moneda [0] 8 14" xfId="5461" xr:uid="{00000000-0005-0000-0000-000065180000}"/>
    <cellStyle name="Moneda [0] 8 2" xfId="165" xr:uid="{00000000-0005-0000-0000-000066180000}"/>
    <cellStyle name="Moneda [0] 8 2 2" xfId="553" xr:uid="{00000000-0005-0000-0000-000067180000}"/>
    <cellStyle name="Moneda [0] 8 2 2 2" xfId="2824" xr:uid="{00000000-0005-0000-0000-000068180000}"/>
    <cellStyle name="Moneda [0] 8 2 2 2 2" xfId="5235" xr:uid="{00000000-0005-0000-0000-000069180000}"/>
    <cellStyle name="Moneda [0] 8 2 2 2 3" xfId="7646" xr:uid="{00000000-0005-0000-0000-00006A180000}"/>
    <cellStyle name="Moneda [0] 8 2 2 3" xfId="1790" xr:uid="{00000000-0005-0000-0000-00006B180000}"/>
    <cellStyle name="Moneda [0] 8 2 2 3 2" xfId="4199" xr:uid="{00000000-0005-0000-0000-00006C180000}"/>
    <cellStyle name="Moneda [0] 8 2 2 3 3" xfId="6609" xr:uid="{00000000-0005-0000-0000-00006D180000}"/>
    <cellStyle name="Moneda [0] 8 2 2 4" xfId="1148" xr:uid="{00000000-0005-0000-0000-00006E180000}"/>
    <cellStyle name="Moneda [0] 8 2 2 5" xfId="3554" xr:uid="{00000000-0005-0000-0000-00006F180000}"/>
    <cellStyle name="Moneda [0] 8 2 2 6" xfId="5964" xr:uid="{00000000-0005-0000-0000-000070180000}"/>
    <cellStyle name="Moneda [0] 8 2 3" xfId="1316" xr:uid="{00000000-0005-0000-0000-000071180000}"/>
    <cellStyle name="Moneda [0] 8 2 3 2" xfId="2994" xr:uid="{00000000-0005-0000-0000-000072180000}"/>
    <cellStyle name="Moneda [0] 8 2 3 2 2" xfId="5405" xr:uid="{00000000-0005-0000-0000-000073180000}"/>
    <cellStyle name="Moneda [0] 8 2 3 2 3" xfId="7816" xr:uid="{00000000-0005-0000-0000-000074180000}"/>
    <cellStyle name="Moneda [0] 8 2 3 3" xfId="2091" xr:uid="{00000000-0005-0000-0000-000075180000}"/>
    <cellStyle name="Moneda [0] 8 2 3 3 2" xfId="4501" xr:uid="{00000000-0005-0000-0000-000076180000}"/>
    <cellStyle name="Moneda [0] 8 2 3 3 3" xfId="6911" xr:uid="{00000000-0005-0000-0000-000077180000}"/>
    <cellStyle name="Moneda [0] 8 2 3 4" xfId="3724" xr:uid="{00000000-0005-0000-0000-000078180000}"/>
    <cellStyle name="Moneda [0] 8 2 3 5" xfId="6134" xr:uid="{00000000-0005-0000-0000-000079180000}"/>
    <cellStyle name="Moneda [0] 8 2 4" xfId="2442" xr:uid="{00000000-0005-0000-0000-00007A180000}"/>
    <cellStyle name="Moneda [0] 8 2 4 2" xfId="4853" xr:uid="{00000000-0005-0000-0000-00007B180000}"/>
    <cellStyle name="Moneda [0] 8 2 4 3" xfId="7264" xr:uid="{00000000-0005-0000-0000-00007C180000}"/>
    <cellStyle name="Moneda [0] 8 2 5" xfId="1438" xr:uid="{00000000-0005-0000-0000-00007D180000}"/>
    <cellStyle name="Moneda [0] 8 2 5 2" xfId="3847" xr:uid="{00000000-0005-0000-0000-00007E180000}"/>
    <cellStyle name="Moneda [0] 8 2 5 3" xfId="6257" xr:uid="{00000000-0005-0000-0000-00007F180000}"/>
    <cellStyle name="Moneda [0] 8 2 6" xfId="766" xr:uid="{00000000-0005-0000-0000-000080180000}"/>
    <cellStyle name="Moneda [0] 8 2 7" xfId="3172" xr:uid="{00000000-0005-0000-0000-000081180000}"/>
    <cellStyle name="Moneda [0] 8 2 8" xfId="5582" xr:uid="{00000000-0005-0000-0000-000082180000}"/>
    <cellStyle name="Moneda [0] 8 3" xfId="219" xr:uid="{00000000-0005-0000-0000-000083180000}"/>
    <cellStyle name="Moneda [0] 8 3 2" xfId="554" xr:uid="{00000000-0005-0000-0000-000084180000}"/>
    <cellStyle name="Moneda [0] 8 3 2 2" xfId="2825" xr:uid="{00000000-0005-0000-0000-000085180000}"/>
    <cellStyle name="Moneda [0] 8 3 2 2 2" xfId="5236" xr:uid="{00000000-0005-0000-0000-000086180000}"/>
    <cellStyle name="Moneda [0] 8 3 2 2 3" xfId="7647" xr:uid="{00000000-0005-0000-0000-000087180000}"/>
    <cellStyle name="Moneda [0] 8 3 2 3" xfId="1844" xr:uid="{00000000-0005-0000-0000-000088180000}"/>
    <cellStyle name="Moneda [0] 8 3 2 3 2" xfId="4253" xr:uid="{00000000-0005-0000-0000-000089180000}"/>
    <cellStyle name="Moneda [0] 8 3 2 3 3" xfId="6663" xr:uid="{00000000-0005-0000-0000-00008A180000}"/>
    <cellStyle name="Moneda [0] 8 3 2 4" xfId="1149" xr:uid="{00000000-0005-0000-0000-00008B180000}"/>
    <cellStyle name="Moneda [0] 8 3 2 5" xfId="3555" xr:uid="{00000000-0005-0000-0000-00008C180000}"/>
    <cellStyle name="Moneda [0] 8 3 2 6" xfId="5965" xr:uid="{00000000-0005-0000-0000-00008D180000}"/>
    <cellStyle name="Moneda [0] 8 3 3" xfId="2145" xr:uid="{00000000-0005-0000-0000-00008E180000}"/>
    <cellStyle name="Moneda [0] 8 3 3 2" xfId="4555" xr:uid="{00000000-0005-0000-0000-00008F180000}"/>
    <cellStyle name="Moneda [0] 8 3 3 3" xfId="6965" xr:uid="{00000000-0005-0000-0000-000090180000}"/>
    <cellStyle name="Moneda [0] 8 3 4" xfId="2496" xr:uid="{00000000-0005-0000-0000-000091180000}"/>
    <cellStyle name="Moneda [0] 8 3 4 2" xfId="4907" xr:uid="{00000000-0005-0000-0000-000092180000}"/>
    <cellStyle name="Moneda [0] 8 3 4 3" xfId="7318" xr:uid="{00000000-0005-0000-0000-000093180000}"/>
    <cellStyle name="Moneda [0] 8 3 5" xfId="1492" xr:uid="{00000000-0005-0000-0000-000094180000}"/>
    <cellStyle name="Moneda [0] 8 3 5 2" xfId="3901" xr:uid="{00000000-0005-0000-0000-000095180000}"/>
    <cellStyle name="Moneda [0] 8 3 5 3" xfId="6311" xr:uid="{00000000-0005-0000-0000-000096180000}"/>
    <cellStyle name="Moneda [0] 8 3 6" xfId="820" xr:uid="{00000000-0005-0000-0000-000097180000}"/>
    <cellStyle name="Moneda [0] 8 3 7" xfId="3226" xr:uid="{00000000-0005-0000-0000-000098180000}"/>
    <cellStyle name="Moneda [0] 8 3 8" xfId="5636" xr:uid="{00000000-0005-0000-0000-000099180000}"/>
    <cellStyle name="Moneda [0] 8 4" xfId="115" xr:uid="{00000000-0005-0000-0000-00009A180000}"/>
    <cellStyle name="Moneda [0] 8 4 2" xfId="555" xr:uid="{00000000-0005-0000-0000-00009B180000}"/>
    <cellStyle name="Moneda [0] 8 4 2 2" xfId="2826" xr:uid="{00000000-0005-0000-0000-00009C180000}"/>
    <cellStyle name="Moneda [0] 8 4 2 2 2" xfId="5237" xr:uid="{00000000-0005-0000-0000-00009D180000}"/>
    <cellStyle name="Moneda [0] 8 4 2 2 3" xfId="7648" xr:uid="{00000000-0005-0000-0000-00009E180000}"/>
    <cellStyle name="Moneda [0] 8 4 2 3" xfId="1737" xr:uid="{00000000-0005-0000-0000-00009F180000}"/>
    <cellStyle name="Moneda [0] 8 4 2 3 2" xfId="4146" xr:uid="{00000000-0005-0000-0000-0000A0180000}"/>
    <cellStyle name="Moneda [0] 8 4 2 3 3" xfId="6556" xr:uid="{00000000-0005-0000-0000-0000A1180000}"/>
    <cellStyle name="Moneda [0] 8 4 2 4" xfId="1150" xr:uid="{00000000-0005-0000-0000-0000A2180000}"/>
    <cellStyle name="Moneda [0] 8 4 2 5" xfId="3556" xr:uid="{00000000-0005-0000-0000-0000A3180000}"/>
    <cellStyle name="Moneda [0] 8 4 2 6" xfId="5966" xr:uid="{00000000-0005-0000-0000-0000A4180000}"/>
    <cellStyle name="Moneda [0] 8 4 3" xfId="2224" xr:uid="{00000000-0005-0000-0000-0000A5180000}"/>
    <cellStyle name="Moneda [0] 8 4 3 2" xfId="4634" xr:uid="{00000000-0005-0000-0000-0000A6180000}"/>
    <cellStyle name="Moneda [0] 8 4 3 3" xfId="7044" xr:uid="{00000000-0005-0000-0000-0000A7180000}"/>
    <cellStyle name="Moneda [0] 8 4 4" xfId="2389" xr:uid="{00000000-0005-0000-0000-0000A8180000}"/>
    <cellStyle name="Moneda [0] 8 4 4 2" xfId="4800" xr:uid="{00000000-0005-0000-0000-0000A9180000}"/>
    <cellStyle name="Moneda [0] 8 4 4 3" xfId="7211" xr:uid="{00000000-0005-0000-0000-0000AA180000}"/>
    <cellStyle name="Moneda [0] 8 4 5" xfId="1571" xr:uid="{00000000-0005-0000-0000-0000AB180000}"/>
    <cellStyle name="Moneda [0] 8 4 5 2" xfId="3980" xr:uid="{00000000-0005-0000-0000-0000AC180000}"/>
    <cellStyle name="Moneda [0] 8 4 5 3" xfId="6390" xr:uid="{00000000-0005-0000-0000-0000AD180000}"/>
    <cellStyle name="Moneda [0] 8 4 6" xfId="713" xr:uid="{00000000-0005-0000-0000-0000AE180000}"/>
    <cellStyle name="Moneda [0] 8 4 7" xfId="3119" xr:uid="{00000000-0005-0000-0000-0000AF180000}"/>
    <cellStyle name="Moneda [0] 8 4 8" xfId="5529" xr:uid="{00000000-0005-0000-0000-0000B0180000}"/>
    <cellStyle name="Moneda [0] 8 5" xfId="290" xr:uid="{00000000-0005-0000-0000-0000B1180000}"/>
    <cellStyle name="Moneda [0] 8 5 2" xfId="556" xr:uid="{00000000-0005-0000-0000-0000B2180000}"/>
    <cellStyle name="Moneda [0] 8 5 2 2" xfId="2827" xr:uid="{00000000-0005-0000-0000-0000B3180000}"/>
    <cellStyle name="Moneda [0] 8 5 2 2 2" xfId="5238" xr:uid="{00000000-0005-0000-0000-0000B4180000}"/>
    <cellStyle name="Moneda [0] 8 5 2 2 3" xfId="7649" xr:uid="{00000000-0005-0000-0000-0000B5180000}"/>
    <cellStyle name="Moneda [0] 8 5 2 3" xfId="1913" xr:uid="{00000000-0005-0000-0000-0000B6180000}"/>
    <cellStyle name="Moneda [0] 8 5 2 3 2" xfId="4322" xr:uid="{00000000-0005-0000-0000-0000B7180000}"/>
    <cellStyle name="Moneda [0] 8 5 2 3 3" xfId="6732" xr:uid="{00000000-0005-0000-0000-0000B8180000}"/>
    <cellStyle name="Moneda [0] 8 5 2 4" xfId="1151" xr:uid="{00000000-0005-0000-0000-0000B9180000}"/>
    <cellStyle name="Moneda [0] 8 5 2 5" xfId="3557" xr:uid="{00000000-0005-0000-0000-0000BA180000}"/>
    <cellStyle name="Moneda [0] 8 5 2 6" xfId="5967" xr:uid="{00000000-0005-0000-0000-0000BB180000}"/>
    <cellStyle name="Moneda [0] 8 5 3" xfId="2565" xr:uid="{00000000-0005-0000-0000-0000BC180000}"/>
    <cellStyle name="Moneda [0] 8 5 3 2" xfId="4976" xr:uid="{00000000-0005-0000-0000-0000BD180000}"/>
    <cellStyle name="Moneda [0] 8 5 3 3" xfId="7387" xr:uid="{00000000-0005-0000-0000-0000BE180000}"/>
    <cellStyle name="Moneda [0] 8 5 4" xfId="1612" xr:uid="{00000000-0005-0000-0000-0000BF180000}"/>
    <cellStyle name="Moneda [0] 8 5 4 2" xfId="4021" xr:uid="{00000000-0005-0000-0000-0000C0180000}"/>
    <cellStyle name="Moneda [0] 8 5 4 3" xfId="6431" xr:uid="{00000000-0005-0000-0000-0000C1180000}"/>
    <cellStyle name="Moneda [0] 8 5 5" xfId="889" xr:uid="{00000000-0005-0000-0000-0000C2180000}"/>
    <cellStyle name="Moneda [0] 8 5 6" xfId="3295" xr:uid="{00000000-0005-0000-0000-0000C3180000}"/>
    <cellStyle name="Moneda [0] 8 5 7" xfId="5705" xr:uid="{00000000-0005-0000-0000-0000C4180000}"/>
    <cellStyle name="Moneda [0] 8 6" xfId="343" xr:uid="{00000000-0005-0000-0000-0000C5180000}"/>
    <cellStyle name="Moneda [0] 8 6 2" xfId="2613" xr:uid="{00000000-0005-0000-0000-0000C6180000}"/>
    <cellStyle name="Moneda [0] 8 6 2 2" xfId="5024" xr:uid="{00000000-0005-0000-0000-0000C7180000}"/>
    <cellStyle name="Moneda [0] 8 6 2 3" xfId="7435" xr:uid="{00000000-0005-0000-0000-0000C8180000}"/>
    <cellStyle name="Moneda [0] 8 6 3" xfId="1961" xr:uid="{00000000-0005-0000-0000-0000C9180000}"/>
    <cellStyle name="Moneda [0] 8 6 3 2" xfId="4370" xr:uid="{00000000-0005-0000-0000-0000CA180000}"/>
    <cellStyle name="Moneda [0] 8 6 3 3" xfId="6780" xr:uid="{00000000-0005-0000-0000-0000CB180000}"/>
    <cellStyle name="Moneda [0] 8 6 4" xfId="937" xr:uid="{00000000-0005-0000-0000-0000CC180000}"/>
    <cellStyle name="Moneda [0] 8 6 5" xfId="3343" xr:uid="{00000000-0005-0000-0000-0000CD180000}"/>
    <cellStyle name="Moneda [0] 8 6 6" xfId="5753" xr:uid="{00000000-0005-0000-0000-0000CE180000}"/>
    <cellStyle name="Moneda [0] 8 7" xfId="1224" xr:uid="{00000000-0005-0000-0000-0000CF180000}"/>
    <cellStyle name="Moneda [0] 8 7 2" xfId="2901" xr:uid="{00000000-0005-0000-0000-0000D0180000}"/>
    <cellStyle name="Moneda [0] 8 7 2 2" xfId="5312" xr:uid="{00000000-0005-0000-0000-0000D1180000}"/>
    <cellStyle name="Moneda [0] 8 7 2 3" xfId="7723" xr:uid="{00000000-0005-0000-0000-0000D2180000}"/>
    <cellStyle name="Moneda [0] 8 7 3" xfId="1669" xr:uid="{00000000-0005-0000-0000-0000D3180000}"/>
    <cellStyle name="Moneda [0] 8 7 3 2" xfId="4078" xr:uid="{00000000-0005-0000-0000-0000D4180000}"/>
    <cellStyle name="Moneda [0] 8 7 3 3" xfId="6488" xr:uid="{00000000-0005-0000-0000-0000D5180000}"/>
    <cellStyle name="Moneda [0] 8 7 4" xfId="3631" xr:uid="{00000000-0005-0000-0000-0000D6180000}"/>
    <cellStyle name="Moneda [0] 8 7 5" xfId="6041" xr:uid="{00000000-0005-0000-0000-0000D7180000}"/>
    <cellStyle name="Moneda [0] 8 8" xfId="1271" xr:uid="{00000000-0005-0000-0000-0000D8180000}"/>
    <cellStyle name="Moneda [0] 8 8 2" xfId="2948" xr:uid="{00000000-0005-0000-0000-0000D9180000}"/>
    <cellStyle name="Moneda [0] 8 8 2 2" xfId="5359" xr:uid="{00000000-0005-0000-0000-0000DA180000}"/>
    <cellStyle name="Moneda [0] 8 8 2 3" xfId="7770" xr:uid="{00000000-0005-0000-0000-0000DB180000}"/>
    <cellStyle name="Moneda [0] 8 8 3" xfId="2038" xr:uid="{00000000-0005-0000-0000-0000DC180000}"/>
    <cellStyle name="Moneda [0] 8 8 3 2" xfId="4448" xr:uid="{00000000-0005-0000-0000-0000DD180000}"/>
    <cellStyle name="Moneda [0] 8 8 3 3" xfId="6858" xr:uid="{00000000-0005-0000-0000-0000DE180000}"/>
    <cellStyle name="Moneda [0] 8 8 4" xfId="3678" xr:uid="{00000000-0005-0000-0000-0000DF180000}"/>
    <cellStyle name="Moneda [0] 8 8 5" xfId="6088" xr:uid="{00000000-0005-0000-0000-0000E0180000}"/>
    <cellStyle name="Moneda [0] 8 9" xfId="2266" xr:uid="{00000000-0005-0000-0000-0000E1180000}"/>
    <cellStyle name="Moneda [0] 8 9 2" xfId="4677" xr:uid="{00000000-0005-0000-0000-0000E2180000}"/>
    <cellStyle name="Moneda [0] 8 9 3" xfId="7087" xr:uid="{00000000-0005-0000-0000-0000E3180000}"/>
    <cellStyle name="Moneda [0] 9" xfId="9" xr:uid="{00000000-0005-0000-0000-0000E4180000}"/>
    <cellStyle name="Moneda [0] 9 10" xfId="667" xr:uid="{00000000-0005-0000-0000-0000E5180000}"/>
    <cellStyle name="Moneda [0] 9 11" xfId="3073" xr:uid="{00000000-0005-0000-0000-0000E6180000}"/>
    <cellStyle name="Moneda [0] 9 12" xfId="5483" xr:uid="{00000000-0005-0000-0000-0000E7180000}"/>
    <cellStyle name="Moneda [0] 9 2" xfId="187" xr:uid="{00000000-0005-0000-0000-0000E8180000}"/>
    <cellStyle name="Moneda [0] 9 2 2" xfId="558" xr:uid="{00000000-0005-0000-0000-0000E9180000}"/>
    <cellStyle name="Moneda [0] 9 2 2 2" xfId="2829" xr:uid="{00000000-0005-0000-0000-0000EA180000}"/>
    <cellStyle name="Moneda [0] 9 2 2 2 2" xfId="5240" xr:uid="{00000000-0005-0000-0000-0000EB180000}"/>
    <cellStyle name="Moneda [0] 9 2 2 2 3" xfId="7651" xr:uid="{00000000-0005-0000-0000-0000EC180000}"/>
    <cellStyle name="Moneda [0] 9 2 2 3" xfId="1812" xr:uid="{00000000-0005-0000-0000-0000ED180000}"/>
    <cellStyle name="Moneda [0] 9 2 2 3 2" xfId="4221" xr:uid="{00000000-0005-0000-0000-0000EE180000}"/>
    <cellStyle name="Moneda [0] 9 2 2 3 3" xfId="6631" xr:uid="{00000000-0005-0000-0000-0000EF180000}"/>
    <cellStyle name="Moneda [0] 9 2 2 4" xfId="1153" xr:uid="{00000000-0005-0000-0000-0000F0180000}"/>
    <cellStyle name="Moneda [0] 9 2 2 5" xfId="3559" xr:uid="{00000000-0005-0000-0000-0000F1180000}"/>
    <cellStyle name="Moneda [0] 9 2 2 6" xfId="5969" xr:uid="{00000000-0005-0000-0000-0000F2180000}"/>
    <cellStyle name="Moneda [0] 9 2 3" xfId="2113" xr:uid="{00000000-0005-0000-0000-0000F3180000}"/>
    <cellStyle name="Moneda [0] 9 2 3 2" xfId="4523" xr:uid="{00000000-0005-0000-0000-0000F4180000}"/>
    <cellStyle name="Moneda [0] 9 2 3 3" xfId="6933" xr:uid="{00000000-0005-0000-0000-0000F5180000}"/>
    <cellStyle name="Moneda [0] 9 2 4" xfId="2464" xr:uid="{00000000-0005-0000-0000-0000F6180000}"/>
    <cellStyle name="Moneda [0] 9 2 4 2" xfId="4875" xr:uid="{00000000-0005-0000-0000-0000F7180000}"/>
    <cellStyle name="Moneda [0] 9 2 4 3" xfId="7286" xr:uid="{00000000-0005-0000-0000-0000F8180000}"/>
    <cellStyle name="Moneda [0] 9 2 5" xfId="1460" xr:uid="{00000000-0005-0000-0000-0000F9180000}"/>
    <cellStyle name="Moneda [0] 9 2 5 2" xfId="3869" xr:uid="{00000000-0005-0000-0000-0000FA180000}"/>
    <cellStyle name="Moneda [0] 9 2 5 3" xfId="6279" xr:uid="{00000000-0005-0000-0000-0000FB180000}"/>
    <cellStyle name="Moneda [0] 9 2 6" xfId="788" xr:uid="{00000000-0005-0000-0000-0000FC180000}"/>
    <cellStyle name="Moneda [0] 9 2 7" xfId="3194" xr:uid="{00000000-0005-0000-0000-0000FD180000}"/>
    <cellStyle name="Moneda [0] 9 2 8" xfId="5604" xr:uid="{00000000-0005-0000-0000-0000FE180000}"/>
    <cellStyle name="Moneda [0] 9 3" xfId="241" xr:uid="{00000000-0005-0000-0000-0000FF180000}"/>
    <cellStyle name="Moneda [0] 9 3 2" xfId="559" xr:uid="{00000000-0005-0000-0000-000000190000}"/>
    <cellStyle name="Moneda [0] 9 3 2 2" xfId="2830" xr:uid="{00000000-0005-0000-0000-000001190000}"/>
    <cellStyle name="Moneda [0] 9 3 2 2 2" xfId="5241" xr:uid="{00000000-0005-0000-0000-000002190000}"/>
    <cellStyle name="Moneda [0] 9 3 2 2 3" xfId="7652" xr:uid="{00000000-0005-0000-0000-000003190000}"/>
    <cellStyle name="Moneda [0] 9 3 2 3" xfId="1866" xr:uid="{00000000-0005-0000-0000-000004190000}"/>
    <cellStyle name="Moneda [0] 9 3 2 3 2" xfId="4275" xr:uid="{00000000-0005-0000-0000-000005190000}"/>
    <cellStyle name="Moneda [0] 9 3 2 3 3" xfId="6685" xr:uid="{00000000-0005-0000-0000-000006190000}"/>
    <cellStyle name="Moneda [0] 9 3 2 4" xfId="1154" xr:uid="{00000000-0005-0000-0000-000007190000}"/>
    <cellStyle name="Moneda [0] 9 3 2 5" xfId="3560" xr:uid="{00000000-0005-0000-0000-000008190000}"/>
    <cellStyle name="Moneda [0] 9 3 2 6" xfId="5970" xr:uid="{00000000-0005-0000-0000-000009190000}"/>
    <cellStyle name="Moneda [0] 9 3 3" xfId="2167" xr:uid="{00000000-0005-0000-0000-00000A190000}"/>
    <cellStyle name="Moneda [0] 9 3 3 2" xfId="4577" xr:uid="{00000000-0005-0000-0000-00000B190000}"/>
    <cellStyle name="Moneda [0] 9 3 3 3" xfId="6987" xr:uid="{00000000-0005-0000-0000-00000C190000}"/>
    <cellStyle name="Moneda [0] 9 3 4" xfId="2518" xr:uid="{00000000-0005-0000-0000-00000D190000}"/>
    <cellStyle name="Moneda [0] 9 3 4 2" xfId="4929" xr:uid="{00000000-0005-0000-0000-00000E190000}"/>
    <cellStyle name="Moneda [0] 9 3 4 3" xfId="7340" xr:uid="{00000000-0005-0000-0000-00000F190000}"/>
    <cellStyle name="Moneda [0] 9 3 5" xfId="1514" xr:uid="{00000000-0005-0000-0000-000010190000}"/>
    <cellStyle name="Moneda [0] 9 3 5 2" xfId="3923" xr:uid="{00000000-0005-0000-0000-000011190000}"/>
    <cellStyle name="Moneda [0] 9 3 5 3" xfId="6333" xr:uid="{00000000-0005-0000-0000-000012190000}"/>
    <cellStyle name="Moneda [0] 9 3 6" xfId="842" xr:uid="{00000000-0005-0000-0000-000013190000}"/>
    <cellStyle name="Moneda [0] 9 3 7" xfId="3248" xr:uid="{00000000-0005-0000-0000-000014190000}"/>
    <cellStyle name="Moneda [0] 9 3 8" xfId="5658" xr:uid="{00000000-0005-0000-0000-000015190000}"/>
    <cellStyle name="Moneda [0] 9 4" xfId="136" xr:uid="{00000000-0005-0000-0000-000016190000}"/>
    <cellStyle name="Moneda [0] 9 4 2" xfId="2410" xr:uid="{00000000-0005-0000-0000-000017190000}"/>
    <cellStyle name="Moneda [0] 9 4 2 2" xfId="4821" xr:uid="{00000000-0005-0000-0000-000018190000}"/>
    <cellStyle name="Moneda [0] 9 4 2 3" xfId="7232" xr:uid="{00000000-0005-0000-0000-000019190000}"/>
    <cellStyle name="Moneda [0] 9 4 3" xfId="1758" xr:uid="{00000000-0005-0000-0000-00001A190000}"/>
    <cellStyle name="Moneda [0] 9 4 3 2" xfId="4167" xr:uid="{00000000-0005-0000-0000-00001B190000}"/>
    <cellStyle name="Moneda [0] 9 4 3 3" xfId="6577" xr:uid="{00000000-0005-0000-0000-00001C190000}"/>
    <cellStyle name="Moneda [0] 9 4 4" xfId="734" xr:uid="{00000000-0005-0000-0000-00001D190000}"/>
    <cellStyle name="Moneda [0] 9 4 5" xfId="3140" xr:uid="{00000000-0005-0000-0000-00001E190000}"/>
    <cellStyle name="Moneda [0] 9 4 6" xfId="5550" xr:uid="{00000000-0005-0000-0000-00001F190000}"/>
    <cellStyle name="Moneda [0] 9 5" xfId="557" xr:uid="{00000000-0005-0000-0000-000020190000}"/>
    <cellStyle name="Moneda [0] 9 5 2" xfId="2828" xr:uid="{00000000-0005-0000-0000-000021190000}"/>
    <cellStyle name="Moneda [0] 9 5 2 2" xfId="5239" xr:uid="{00000000-0005-0000-0000-000022190000}"/>
    <cellStyle name="Moneda [0] 9 5 2 3" xfId="7650" xr:uid="{00000000-0005-0000-0000-000023190000}"/>
    <cellStyle name="Moneda [0] 9 5 3" xfId="1691" xr:uid="{00000000-0005-0000-0000-000024190000}"/>
    <cellStyle name="Moneda [0] 9 5 3 2" xfId="4100" xr:uid="{00000000-0005-0000-0000-000025190000}"/>
    <cellStyle name="Moneda [0] 9 5 3 3" xfId="6510" xr:uid="{00000000-0005-0000-0000-000026190000}"/>
    <cellStyle name="Moneda [0] 9 5 4" xfId="1152" xr:uid="{00000000-0005-0000-0000-000027190000}"/>
    <cellStyle name="Moneda [0] 9 5 5" xfId="3558" xr:uid="{00000000-0005-0000-0000-000028190000}"/>
    <cellStyle name="Moneda [0] 9 5 6" xfId="5968" xr:uid="{00000000-0005-0000-0000-000029190000}"/>
    <cellStyle name="Moneda [0] 9 6" xfId="1251" xr:uid="{00000000-0005-0000-0000-00002A190000}"/>
    <cellStyle name="Moneda [0] 9 6 2" xfId="2928" xr:uid="{00000000-0005-0000-0000-00002B190000}"/>
    <cellStyle name="Moneda [0] 9 6 2 2" xfId="5339" xr:uid="{00000000-0005-0000-0000-00002C190000}"/>
    <cellStyle name="Moneda [0] 9 6 2 3" xfId="7750" xr:uid="{00000000-0005-0000-0000-00002D190000}"/>
    <cellStyle name="Moneda [0] 9 6 3" xfId="2059" xr:uid="{00000000-0005-0000-0000-00002E190000}"/>
    <cellStyle name="Moneda [0] 9 6 3 2" xfId="4469" xr:uid="{00000000-0005-0000-0000-00002F190000}"/>
    <cellStyle name="Moneda [0] 9 6 3 3" xfId="6879" xr:uid="{00000000-0005-0000-0000-000030190000}"/>
    <cellStyle name="Moneda [0] 9 6 4" xfId="3658" xr:uid="{00000000-0005-0000-0000-000031190000}"/>
    <cellStyle name="Moneda [0] 9 6 5" xfId="6068" xr:uid="{00000000-0005-0000-0000-000032190000}"/>
    <cellStyle name="Moneda [0] 9 7" xfId="2246" xr:uid="{00000000-0005-0000-0000-000033190000}"/>
    <cellStyle name="Moneda [0] 9 7 2" xfId="4657" xr:uid="{00000000-0005-0000-0000-000034190000}"/>
    <cellStyle name="Moneda [0] 9 7 3" xfId="7067" xr:uid="{00000000-0005-0000-0000-000035190000}"/>
    <cellStyle name="Moneda [0] 9 8" xfId="2343" xr:uid="{00000000-0005-0000-0000-000036190000}"/>
    <cellStyle name="Moneda [0] 9 8 2" xfId="4754" xr:uid="{00000000-0005-0000-0000-000037190000}"/>
    <cellStyle name="Moneda [0] 9 8 3" xfId="7165" xr:uid="{00000000-0005-0000-0000-000038190000}"/>
    <cellStyle name="Moneda [0] 9 9" xfId="1406" xr:uid="{00000000-0005-0000-0000-000039190000}"/>
    <cellStyle name="Moneda [0] 9 9 2" xfId="3815" xr:uid="{00000000-0005-0000-0000-00003A190000}"/>
    <cellStyle name="Moneda [0] 9 9 3" xfId="6225" xr:uid="{00000000-0005-0000-0000-00003B190000}"/>
    <cellStyle name="Moneda 10" xfId="1" xr:uid="{00000000-0005-0000-0000-00003C190000}"/>
    <cellStyle name="Moneda 10 10" xfId="3072" xr:uid="{00000000-0005-0000-0000-00003D190000}"/>
    <cellStyle name="Moneda 10 11" xfId="5482" xr:uid="{00000000-0005-0000-0000-00003E190000}"/>
    <cellStyle name="Moneda 10 2" xfId="186" xr:uid="{00000000-0005-0000-0000-00003F190000}"/>
    <cellStyle name="Moneda 10 2 2" xfId="561" xr:uid="{00000000-0005-0000-0000-000040190000}"/>
    <cellStyle name="Moneda 10 2 2 2" xfId="2832" xr:uid="{00000000-0005-0000-0000-000041190000}"/>
    <cellStyle name="Moneda 10 2 2 2 2" xfId="5243" xr:uid="{00000000-0005-0000-0000-000042190000}"/>
    <cellStyle name="Moneda 10 2 2 2 3" xfId="7654" xr:uid="{00000000-0005-0000-0000-000043190000}"/>
    <cellStyle name="Moneda 10 2 2 3" xfId="1811" xr:uid="{00000000-0005-0000-0000-000044190000}"/>
    <cellStyle name="Moneda 10 2 2 3 2" xfId="4220" xr:uid="{00000000-0005-0000-0000-000045190000}"/>
    <cellStyle name="Moneda 10 2 2 3 3" xfId="6630" xr:uid="{00000000-0005-0000-0000-000046190000}"/>
    <cellStyle name="Moneda 10 2 2 4" xfId="1156" xr:uid="{00000000-0005-0000-0000-000047190000}"/>
    <cellStyle name="Moneda 10 2 2 5" xfId="3562" xr:uid="{00000000-0005-0000-0000-000048190000}"/>
    <cellStyle name="Moneda 10 2 2 6" xfId="5972" xr:uid="{00000000-0005-0000-0000-000049190000}"/>
    <cellStyle name="Moneda 10 2 3" xfId="2112" xr:uid="{00000000-0005-0000-0000-00004A190000}"/>
    <cellStyle name="Moneda 10 2 3 2" xfId="4522" xr:uid="{00000000-0005-0000-0000-00004B190000}"/>
    <cellStyle name="Moneda 10 2 3 3" xfId="6932" xr:uid="{00000000-0005-0000-0000-00004C190000}"/>
    <cellStyle name="Moneda 10 2 4" xfId="2463" xr:uid="{00000000-0005-0000-0000-00004D190000}"/>
    <cellStyle name="Moneda 10 2 4 2" xfId="4874" xr:uid="{00000000-0005-0000-0000-00004E190000}"/>
    <cellStyle name="Moneda 10 2 4 3" xfId="7285" xr:uid="{00000000-0005-0000-0000-00004F190000}"/>
    <cellStyle name="Moneda 10 2 5" xfId="1459" xr:uid="{00000000-0005-0000-0000-000050190000}"/>
    <cellStyle name="Moneda 10 2 5 2" xfId="3868" xr:uid="{00000000-0005-0000-0000-000051190000}"/>
    <cellStyle name="Moneda 10 2 5 3" xfId="6278" xr:uid="{00000000-0005-0000-0000-000052190000}"/>
    <cellStyle name="Moneda 10 2 6" xfId="787" xr:uid="{00000000-0005-0000-0000-000053190000}"/>
    <cellStyle name="Moneda 10 2 7" xfId="3193" xr:uid="{00000000-0005-0000-0000-000054190000}"/>
    <cellStyle name="Moneda 10 2 8" xfId="5603" xr:uid="{00000000-0005-0000-0000-000055190000}"/>
    <cellStyle name="Moneda 10 3" xfId="240" xr:uid="{00000000-0005-0000-0000-000056190000}"/>
    <cellStyle name="Moneda 10 3 2" xfId="562" xr:uid="{00000000-0005-0000-0000-000057190000}"/>
    <cellStyle name="Moneda 10 3 2 2" xfId="2833" xr:uid="{00000000-0005-0000-0000-000058190000}"/>
    <cellStyle name="Moneda 10 3 2 2 2" xfId="5244" xr:uid="{00000000-0005-0000-0000-000059190000}"/>
    <cellStyle name="Moneda 10 3 2 2 3" xfId="7655" xr:uid="{00000000-0005-0000-0000-00005A190000}"/>
    <cellStyle name="Moneda 10 3 2 3" xfId="1865" xr:uid="{00000000-0005-0000-0000-00005B190000}"/>
    <cellStyle name="Moneda 10 3 2 3 2" xfId="4274" xr:uid="{00000000-0005-0000-0000-00005C190000}"/>
    <cellStyle name="Moneda 10 3 2 3 3" xfId="6684" xr:uid="{00000000-0005-0000-0000-00005D190000}"/>
    <cellStyle name="Moneda 10 3 2 4" xfId="1157" xr:uid="{00000000-0005-0000-0000-00005E190000}"/>
    <cellStyle name="Moneda 10 3 2 5" xfId="3563" xr:uid="{00000000-0005-0000-0000-00005F190000}"/>
    <cellStyle name="Moneda 10 3 2 6" xfId="5973" xr:uid="{00000000-0005-0000-0000-000060190000}"/>
    <cellStyle name="Moneda 10 3 3" xfId="2166" xr:uid="{00000000-0005-0000-0000-000061190000}"/>
    <cellStyle name="Moneda 10 3 3 2" xfId="4576" xr:uid="{00000000-0005-0000-0000-000062190000}"/>
    <cellStyle name="Moneda 10 3 3 3" xfId="6986" xr:uid="{00000000-0005-0000-0000-000063190000}"/>
    <cellStyle name="Moneda 10 3 4" xfId="2517" xr:uid="{00000000-0005-0000-0000-000064190000}"/>
    <cellStyle name="Moneda 10 3 4 2" xfId="4928" xr:uid="{00000000-0005-0000-0000-000065190000}"/>
    <cellStyle name="Moneda 10 3 4 3" xfId="7339" xr:uid="{00000000-0005-0000-0000-000066190000}"/>
    <cellStyle name="Moneda 10 3 5" xfId="1513" xr:uid="{00000000-0005-0000-0000-000067190000}"/>
    <cellStyle name="Moneda 10 3 5 2" xfId="3922" xr:uid="{00000000-0005-0000-0000-000068190000}"/>
    <cellStyle name="Moneda 10 3 5 3" xfId="6332" xr:uid="{00000000-0005-0000-0000-000069190000}"/>
    <cellStyle name="Moneda 10 3 6" xfId="841" xr:uid="{00000000-0005-0000-0000-00006A190000}"/>
    <cellStyle name="Moneda 10 3 7" xfId="3247" xr:uid="{00000000-0005-0000-0000-00006B190000}"/>
    <cellStyle name="Moneda 10 3 8" xfId="5657" xr:uid="{00000000-0005-0000-0000-00006C190000}"/>
    <cellStyle name="Moneda 10 4" xfId="135" xr:uid="{00000000-0005-0000-0000-00006D190000}"/>
    <cellStyle name="Moneda 10 4 2" xfId="2409" xr:uid="{00000000-0005-0000-0000-00006E190000}"/>
    <cellStyle name="Moneda 10 4 2 2" xfId="4820" xr:uid="{00000000-0005-0000-0000-00006F190000}"/>
    <cellStyle name="Moneda 10 4 2 3" xfId="7231" xr:uid="{00000000-0005-0000-0000-000070190000}"/>
    <cellStyle name="Moneda 10 4 3" xfId="1757" xr:uid="{00000000-0005-0000-0000-000071190000}"/>
    <cellStyle name="Moneda 10 4 3 2" xfId="4166" xr:uid="{00000000-0005-0000-0000-000072190000}"/>
    <cellStyle name="Moneda 10 4 3 3" xfId="6576" xr:uid="{00000000-0005-0000-0000-000073190000}"/>
    <cellStyle name="Moneda 10 4 4" xfId="733" xr:uid="{00000000-0005-0000-0000-000074190000}"/>
    <cellStyle name="Moneda 10 4 5" xfId="3139" xr:uid="{00000000-0005-0000-0000-000075190000}"/>
    <cellStyle name="Moneda 10 4 6" xfId="5549" xr:uid="{00000000-0005-0000-0000-000076190000}"/>
    <cellStyle name="Moneda 10 5" xfId="560" xr:uid="{00000000-0005-0000-0000-000077190000}"/>
    <cellStyle name="Moneda 10 5 2" xfId="2831" xr:uid="{00000000-0005-0000-0000-000078190000}"/>
    <cellStyle name="Moneda 10 5 2 2" xfId="5242" xr:uid="{00000000-0005-0000-0000-000079190000}"/>
    <cellStyle name="Moneda 10 5 2 3" xfId="7653" xr:uid="{00000000-0005-0000-0000-00007A190000}"/>
    <cellStyle name="Moneda 10 5 3" xfId="1690" xr:uid="{00000000-0005-0000-0000-00007B190000}"/>
    <cellStyle name="Moneda 10 5 3 2" xfId="4099" xr:uid="{00000000-0005-0000-0000-00007C190000}"/>
    <cellStyle name="Moneda 10 5 3 3" xfId="6509" xr:uid="{00000000-0005-0000-0000-00007D190000}"/>
    <cellStyle name="Moneda 10 5 4" xfId="1155" xr:uid="{00000000-0005-0000-0000-00007E190000}"/>
    <cellStyle name="Moneda 10 5 5" xfId="3561" xr:uid="{00000000-0005-0000-0000-00007F190000}"/>
    <cellStyle name="Moneda 10 5 6" xfId="5971" xr:uid="{00000000-0005-0000-0000-000080190000}"/>
    <cellStyle name="Moneda 10 6" xfId="2058" xr:uid="{00000000-0005-0000-0000-000081190000}"/>
    <cellStyle name="Moneda 10 6 2" xfId="4468" xr:uid="{00000000-0005-0000-0000-000082190000}"/>
    <cellStyle name="Moneda 10 6 3" xfId="6878" xr:uid="{00000000-0005-0000-0000-000083190000}"/>
    <cellStyle name="Moneda 10 7" xfId="2342" xr:uid="{00000000-0005-0000-0000-000084190000}"/>
    <cellStyle name="Moneda 10 7 2" xfId="4753" xr:uid="{00000000-0005-0000-0000-000085190000}"/>
    <cellStyle name="Moneda 10 7 3" xfId="7164" xr:uid="{00000000-0005-0000-0000-000086190000}"/>
    <cellStyle name="Moneda 10 8" xfId="1405" xr:uid="{00000000-0005-0000-0000-000087190000}"/>
    <cellStyle name="Moneda 10 8 2" xfId="3814" xr:uid="{00000000-0005-0000-0000-000088190000}"/>
    <cellStyle name="Moneda 10 8 3" xfId="6224" xr:uid="{00000000-0005-0000-0000-000089190000}"/>
    <cellStyle name="Moneda 10 9" xfId="666" xr:uid="{00000000-0005-0000-0000-00008A190000}"/>
    <cellStyle name="Moneda 11" xfId="57" xr:uid="{00000000-0005-0000-0000-00008B190000}"/>
    <cellStyle name="Moneda 11 2" xfId="563" xr:uid="{00000000-0005-0000-0000-00008C190000}"/>
    <cellStyle name="Moneda 11 2 2" xfId="2834" xr:uid="{00000000-0005-0000-0000-00008D190000}"/>
    <cellStyle name="Moneda 11 2 2 2" xfId="5245" xr:uid="{00000000-0005-0000-0000-00008E190000}"/>
    <cellStyle name="Moneda 11 2 2 3" xfId="7656" xr:uid="{00000000-0005-0000-0000-00008F190000}"/>
    <cellStyle name="Moneda 11 2 3" xfId="1720" xr:uid="{00000000-0005-0000-0000-000090190000}"/>
    <cellStyle name="Moneda 11 2 3 2" xfId="4129" xr:uid="{00000000-0005-0000-0000-000091190000}"/>
    <cellStyle name="Moneda 11 2 3 3" xfId="6539" xr:uid="{00000000-0005-0000-0000-000092190000}"/>
    <cellStyle name="Moneda 11 2 4" xfId="1158" xr:uid="{00000000-0005-0000-0000-000093190000}"/>
    <cellStyle name="Moneda 11 2 5" xfId="3564" xr:uid="{00000000-0005-0000-0000-000094190000}"/>
    <cellStyle name="Moneda 11 2 6" xfId="5974" xr:uid="{00000000-0005-0000-0000-000095190000}"/>
    <cellStyle name="Moneda 11 3" xfId="2021" xr:uid="{00000000-0005-0000-0000-000096190000}"/>
    <cellStyle name="Moneda 11 3 2" xfId="4431" xr:uid="{00000000-0005-0000-0000-000097190000}"/>
    <cellStyle name="Moneda 11 3 3" xfId="6841" xr:uid="{00000000-0005-0000-0000-000098190000}"/>
    <cellStyle name="Moneda 11 4" xfId="2372" xr:uid="{00000000-0005-0000-0000-000099190000}"/>
    <cellStyle name="Moneda 11 4 2" xfId="4783" xr:uid="{00000000-0005-0000-0000-00009A190000}"/>
    <cellStyle name="Moneda 11 4 3" xfId="7194" xr:uid="{00000000-0005-0000-0000-00009B190000}"/>
    <cellStyle name="Moneda 11 5" xfId="1368" xr:uid="{00000000-0005-0000-0000-00009C190000}"/>
    <cellStyle name="Moneda 11 5 2" xfId="3777" xr:uid="{00000000-0005-0000-0000-00009D190000}"/>
    <cellStyle name="Moneda 11 5 3" xfId="6187" xr:uid="{00000000-0005-0000-0000-00009E190000}"/>
    <cellStyle name="Moneda 11 6" xfId="696" xr:uid="{00000000-0005-0000-0000-00009F190000}"/>
    <cellStyle name="Moneda 11 7" xfId="3102" xr:uid="{00000000-0005-0000-0000-0000A0190000}"/>
    <cellStyle name="Moneda 11 8" xfId="5512" xr:uid="{00000000-0005-0000-0000-0000A1190000}"/>
    <cellStyle name="Moneda 12" xfId="58" xr:uid="{00000000-0005-0000-0000-0000A2190000}"/>
    <cellStyle name="Moneda 12 2" xfId="564" xr:uid="{00000000-0005-0000-0000-0000A3190000}"/>
    <cellStyle name="Moneda 12 2 2" xfId="2835" xr:uid="{00000000-0005-0000-0000-0000A4190000}"/>
    <cellStyle name="Moneda 12 2 2 2" xfId="5246" xr:uid="{00000000-0005-0000-0000-0000A5190000}"/>
    <cellStyle name="Moneda 12 2 2 3" xfId="7657" xr:uid="{00000000-0005-0000-0000-0000A6190000}"/>
    <cellStyle name="Moneda 12 2 3" xfId="1760" xr:uid="{00000000-0005-0000-0000-0000A7190000}"/>
    <cellStyle name="Moneda 12 2 3 2" xfId="4169" xr:uid="{00000000-0005-0000-0000-0000A8190000}"/>
    <cellStyle name="Moneda 12 2 3 3" xfId="6579" xr:uid="{00000000-0005-0000-0000-0000A9190000}"/>
    <cellStyle name="Moneda 12 2 4" xfId="1159" xr:uid="{00000000-0005-0000-0000-0000AA190000}"/>
    <cellStyle name="Moneda 12 2 5" xfId="3565" xr:uid="{00000000-0005-0000-0000-0000AB190000}"/>
    <cellStyle name="Moneda 12 2 6" xfId="5975" xr:uid="{00000000-0005-0000-0000-0000AC190000}"/>
    <cellStyle name="Moneda 12 3" xfId="2061" xr:uid="{00000000-0005-0000-0000-0000AD190000}"/>
    <cellStyle name="Moneda 12 3 2" xfId="4471" xr:uid="{00000000-0005-0000-0000-0000AE190000}"/>
    <cellStyle name="Moneda 12 3 3" xfId="6881" xr:uid="{00000000-0005-0000-0000-0000AF190000}"/>
    <cellStyle name="Moneda 12 4" xfId="2412" xr:uid="{00000000-0005-0000-0000-0000B0190000}"/>
    <cellStyle name="Moneda 12 4 2" xfId="4823" xr:uid="{00000000-0005-0000-0000-0000B1190000}"/>
    <cellStyle name="Moneda 12 4 3" xfId="7234" xr:uid="{00000000-0005-0000-0000-0000B2190000}"/>
    <cellStyle name="Moneda 12 5" xfId="1408" xr:uid="{00000000-0005-0000-0000-0000B3190000}"/>
    <cellStyle name="Moneda 12 5 2" xfId="3817" xr:uid="{00000000-0005-0000-0000-0000B4190000}"/>
    <cellStyle name="Moneda 12 5 3" xfId="6227" xr:uid="{00000000-0005-0000-0000-0000B5190000}"/>
    <cellStyle name="Moneda 12 6" xfId="736" xr:uid="{00000000-0005-0000-0000-0000B6190000}"/>
    <cellStyle name="Moneda 12 7" xfId="3142" xr:uid="{00000000-0005-0000-0000-0000B7190000}"/>
    <cellStyle name="Moneda 12 8" xfId="5552" xr:uid="{00000000-0005-0000-0000-0000B8190000}"/>
    <cellStyle name="Moneda 13" xfId="141" xr:uid="{00000000-0005-0000-0000-0000B9190000}"/>
    <cellStyle name="Moneda 13 2" xfId="565" xr:uid="{00000000-0005-0000-0000-0000BA190000}"/>
    <cellStyle name="Moneda 13 2 2" xfId="2836" xr:uid="{00000000-0005-0000-0000-0000BB190000}"/>
    <cellStyle name="Moneda 13 2 2 2" xfId="5247" xr:uid="{00000000-0005-0000-0000-0000BC190000}"/>
    <cellStyle name="Moneda 13 2 2 3" xfId="7658" xr:uid="{00000000-0005-0000-0000-0000BD190000}"/>
    <cellStyle name="Moneda 13 2 3" xfId="1764" xr:uid="{00000000-0005-0000-0000-0000BE190000}"/>
    <cellStyle name="Moneda 13 2 3 2" xfId="4173" xr:uid="{00000000-0005-0000-0000-0000BF190000}"/>
    <cellStyle name="Moneda 13 2 3 3" xfId="6583" xr:uid="{00000000-0005-0000-0000-0000C0190000}"/>
    <cellStyle name="Moneda 13 2 4" xfId="1160" xr:uid="{00000000-0005-0000-0000-0000C1190000}"/>
    <cellStyle name="Moneda 13 2 5" xfId="3566" xr:uid="{00000000-0005-0000-0000-0000C2190000}"/>
    <cellStyle name="Moneda 13 2 6" xfId="5976" xr:uid="{00000000-0005-0000-0000-0000C3190000}"/>
    <cellStyle name="Moneda 13 3" xfId="2065" xr:uid="{00000000-0005-0000-0000-0000C4190000}"/>
    <cellStyle name="Moneda 13 3 2" xfId="4475" xr:uid="{00000000-0005-0000-0000-0000C5190000}"/>
    <cellStyle name="Moneda 13 3 3" xfId="6885" xr:uid="{00000000-0005-0000-0000-0000C6190000}"/>
    <cellStyle name="Moneda 13 4" xfId="2416" xr:uid="{00000000-0005-0000-0000-0000C7190000}"/>
    <cellStyle name="Moneda 13 4 2" xfId="4827" xr:uid="{00000000-0005-0000-0000-0000C8190000}"/>
    <cellStyle name="Moneda 13 4 3" xfId="7238" xr:uid="{00000000-0005-0000-0000-0000C9190000}"/>
    <cellStyle name="Moneda 13 5" xfId="1412" xr:uid="{00000000-0005-0000-0000-0000CA190000}"/>
    <cellStyle name="Moneda 13 5 2" xfId="3821" xr:uid="{00000000-0005-0000-0000-0000CB190000}"/>
    <cellStyle name="Moneda 13 5 3" xfId="6231" xr:uid="{00000000-0005-0000-0000-0000CC190000}"/>
    <cellStyle name="Moneda 13 6" xfId="740" xr:uid="{00000000-0005-0000-0000-0000CD190000}"/>
    <cellStyle name="Moneda 13 7" xfId="3146" xr:uid="{00000000-0005-0000-0000-0000CE190000}"/>
    <cellStyle name="Moneda 13 8" xfId="5556" xr:uid="{00000000-0005-0000-0000-0000CF190000}"/>
    <cellStyle name="Moneda 14" xfId="189" xr:uid="{00000000-0005-0000-0000-0000D0190000}"/>
    <cellStyle name="Moneda 14 2" xfId="566" xr:uid="{00000000-0005-0000-0000-0000D1190000}"/>
    <cellStyle name="Moneda 14 2 2" xfId="2837" xr:uid="{00000000-0005-0000-0000-0000D2190000}"/>
    <cellStyle name="Moneda 14 2 2 2" xfId="5248" xr:uid="{00000000-0005-0000-0000-0000D3190000}"/>
    <cellStyle name="Moneda 14 2 2 3" xfId="7659" xr:uid="{00000000-0005-0000-0000-0000D4190000}"/>
    <cellStyle name="Moneda 14 2 3" xfId="1814" xr:uid="{00000000-0005-0000-0000-0000D5190000}"/>
    <cellStyle name="Moneda 14 2 3 2" xfId="4223" xr:uid="{00000000-0005-0000-0000-0000D6190000}"/>
    <cellStyle name="Moneda 14 2 3 3" xfId="6633" xr:uid="{00000000-0005-0000-0000-0000D7190000}"/>
    <cellStyle name="Moneda 14 2 4" xfId="1161" xr:uid="{00000000-0005-0000-0000-0000D8190000}"/>
    <cellStyle name="Moneda 14 2 5" xfId="3567" xr:uid="{00000000-0005-0000-0000-0000D9190000}"/>
    <cellStyle name="Moneda 14 2 6" xfId="5977" xr:uid="{00000000-0005-0000-0000-0000DA190000}"/>
    <cellStyle name="Moneda 14 3" xfId="2115" xr:uid="{00000000-0005-0000-0000-0000DB190000}"/>
    <cellStyle name="Moneda 14 3 2" xfId="4525" xr:uid="{00000000-0005-0000-0000-0000DC190000}"/>
    <cellStyle name="Moneda 14 3 3" xfId="6935" xr:uid="{00000000-0005-0000-0000-0000DD190000}"/>
    <cellStyle name="Moneda 14 4" xfId="2466" xr:uid="{00000000-0005-0000-0000-0000DE190000}"/>
    <cellStyle name="Moneda 14 4 2" xfId="4877" xr:uid="{00000000-0005-0000-0000-0000DF190000}"/>
    <cellStyle name="Moneda 14 4 3" xfId="7288" xr:uid="{00000000-0005-0000-0000-0000E0190000}"/>
    <cellStyle name="Moneda 14 5" xfId="1462" xr:uid="{00000000-0005-0000-0000-0000E1190000}"/>
    <cellStyle name="Moneda 14 5 2" xfId="3871" xr:uid="{00000000-0005-0000-0000-0000E2190000}"/>
    <cellStyle name="Moneda 14 5 3" xfId="6281" xr:uid="{00000000-0005-0000-0000-0000E3190000}"/>
    <cellStyle name="Moneda 14 6" xfId="790" xr:uid="{00000000-0005-0000-0000-0000E4190000}"/>
    <cellStyle name="Moneda 14 7" xfId="3196" xr:uid="{00000000-0005-0000-0000-0000E5190000}"/>
    <cellStyle name="Moneda 14 8" xfId="5606" xr:uid="{00000000-0005-0000-0000-0000E6190000}"/>
    <cellStyle name="Moneda 15" xfId="190" xr:uid="{00000000-0005-0000-0000-0000E7190000}"/>
    <cellStyle name="Moneda 15 2" xfId="567" xr:uid="{00000000-0005-0000-0000-0000E8190000}"/>
    <cellStyle name="Moneda 15 2 2" xfId="2838" xr:uid="{00000000-0005-0000-0000-0000E9190000}"/>
    <cellStyle name="Moneda 15 2 2 2" xfId="5249" xr:uid="{00000000-0005-0000-0000-0000EA190000}"/>
    <cellStyle name="Moneda 15 2 2 3" xfId="7660" xr:uid="{00000000-0005-0000-0000-0000EB190000}"/>
    <cellStyle name="Moneda 15 2 3" xfId="1815" xr:uid="{00000000-0005-0000-0000-0000EC190000}"/>
    <cellStyle name="Moneda 15 2 3 2" xfId="4224" xr:uid="{00000000-0005-0000-0000-0000ED190000}"/>
    <cellStyle name="Moneda 15 2 3 3" xfId="6634" xr:uid="{00000000-0005-0000-0000-0000EE190000}"/>
    <cellStyle name="Moneda 15 2 4" xfId="1162" xr:uid="{00000000-0005-0000-0000-0000EF190000}"/>
    <cellStyle name="Moneda 15 2 5" xfId="3568" xr:uid="{00000000-0005-0000-0000-0000F0190000}"/>
    <cellStyle name="Moneda 15 2 6" xfId="5978" xr:uid="{00000000-0005-0000-0000-0000F1190000}"/>
    <cellStyle name="Moneda 15 3" xfId="2116" xr:uid="{00000000-0005-0000-0000-0000F2190000}"/>
    <cellStyle name="Moneda 15 3 2" xfId="4526" xr:uid="{00000000-0005-0000-0000-0000F3190000}"/>
    <cellStyle name="Moneda 15 3 3" xfId="6936" xr:uid="{00000000-0005-0000-0000-0000F4190000}"/>
    <cellStyle name="Moneda 15 4" xfId="2467" xr:uid="{00000000-0005-0000-0000-0000F5190000}"/>
    <cellStyle name="Moneda 15 4 2" xfId="4878" xr:uid="{00000000-0005-0000-0000-0000F6190000}"/>
    <cellStyle name="Moneda 15 4 3" xfId="7289" xr:uid="{00000000-0005-0000-0000-0000F7190000}"/>
    <cellStyle name="Moneda 15 5" xfId="1463" xr:uid="{00000000-0005-0000-0000-0000F8190000}"/>
    <cellStyle name="Moneda 15 5 2" xfId="3872" xr:uid="{00000000-0005-0000-0000-0000F9190000}"/>
    <cellStyle name="Moneda 15 5 3" xfId="6282" xr:uid="{00000000-0005-0000-0000-0000FA190000}"/>
    <cellStyle name="Moneda 15 6" xfId="791" xr:uid="{00000000-0005-0000-0000-0000FB190000}"/>
    <cellStyle name="Moneda 15 7" xfId="3197" xr:uid="{00000000-0005-0000-0000-0000FC190000}"/>
    <cellStyle name="Moneda 15 8" xfId="5607" xr:uid="{00000000-0005-0000-0000-0000FD190000}"/>
    <cellStyle name="Moneda 16" xfId="250" xr:uid="{00000000-0005-0000-0000-0000FE190000}"/>
    <cellStyle name="Moneda 16 2" xfId="568" xr:uid="{00000000-0005-0000-0000-0000FF190000}"/>
    <cellStyle name="Moneda 16 2 2" xfId="2839" xr:uid="{00000000-0005-0000-0000-0000001A0000}"/>
    <cellStyle name="Moneda 16 2 2 2" xfId="5250" xr:uid="{00000000-0005-0000-0000-0000011A0000}"/>
    <cellStyle name="Moneda 16 2 2 3" xfId="7661" xr:uid="{00000000-0005-0000-0000-0000021A0000}"/>
    <cellStyle name="Moneda 16 2 3" xfId="1875" xr:uid="{00000000-0005-0000-0000-0000031A0000}"/>
    <cellStyle name="Moneda 16 2 3 2" xfId="4284" xr:uid="{00000000-0005-0000-0000-0000041A0000}"/>
    <cellStyle name="Moneda 16 2 3 3" xfId="6694" xr:uid="{00000000-0005-0000-0000-0000051A0000}"/>
    <cellStyle name="Moneda 16 2 4" xfId="1163" xr:uid="{00000000-0005-0000-0000-0000061A0000}"/>
    <cellStyle name="Moneda 16 2 5" xfId="3569" xr:uid="{00000000-0005-0000-0000-0000071A0000}"/>
    <cellStyle name="Moneda 16 2 6" xfId="5979" xr:uid="{00000000-0005-0000-0000-0000081A0000}"/>
    <cellStyle name="Moneda 16 3" xfId="2176" xr:uid="{00000000-0005-0000-0000-0000091A0000}"/>
    <cellStyle name="Moneda 16 3 2" xfId="4586" xr:uid="{00000000-0005-0000-0000-00000A1A0000}"/>
    <cellStyle name="Moneda 16 3 3" xfId="6996" xr:uid="{00000000-0005-0000-0000-00000B1A0000}"/>
    <cellStyle name="Moneda 16 4" xfId="2527" xr:uid="{00000000-0005-0000-0000-00000C1A0000}"/>
    <cellStyle name="Moneda 16 4 2" xfId="4938" xr:uid="{00000000-0005-0000-0000-00000D1A0000}"/>
    <cellStyle name="Moneda 16 4 3" xfId="7349" xr:uid="{00000000-0005-0000-0000-00000E1A0000}"/>
    <cellStyle name="Moneda 16 5" xfId="1523" xr:uid="{00000000-0005-0000-0000-00000F1A0000}"/>
    <cellStyle name="Moneda 16 5 2" xfId="3932" xr:uid="{00000000-0005-0000-0000-0000101A0000}"/>
    <cellStyle name="Moneda 16 5 3" xfId="6342" xr:uid="{00000000-0005-0000-0000-0000111A0000}"/>
    <cellStyle name="Moneda 16 6" xfId="851" xr:uid="{00000000-0005-0000-0000-0000121A0000}"/>
    <cellStyle name="Moneda 16 7" xfId="3257" xr:uid="{00000000-0005-0000-0000-0000131A0000}"/>
    <cellStyle name="Moneda 16 8" xfId="5667" xr:uid="{00000000-0005-0000-0000-0000141A0000}"/>
    <cellStyle name="Moneda 17" xfId="265" xr:uid="{00000000-0005-0000-0000-0000151A0000}"/>
    <cellStyle name="Moneda 17 2" xfId="569" xr:uid="{00000000-0005-0000-0000-0000161A0000}"/>
    <cellStyle name="Moneda 17 2 2" xfId="2840" xr:uid="{00000000-0005-0000-0000-0000171A0000}"/>
    <cellStyle name="Moneda 17 2 2 2" xfId="5251" xr:uid="{00000000-0005-0000-0000-0000181A0000}"/>
    <cellStyle name="Moneda 17 2 2 3" xfId="7662" xr:uid="{00000000-0005-0000-0000-0000191A0000}"/>
    <cellStyle name="Moneda 17 2 3" xfId="1890" xr:uid="{00000000-0005-0000-0000-00001A1A0000}"/>
    <cellStyle name="Moneda 17 2 3 2" xfId="4299" xr:uid="{00000000-0005-0000-0000-00001B1A0000}"/>
    <cellStyle name="Moneda 17 2 3 3" xfId="6709" xr:uid="{00000000-0005-0000-0000-00001C1A0000}"/>
    <cellStyle name="Moneda 17 2 4" xfId="1164" xr:uid="{00000000-0005-0000-0000-00001D1A0000}"/>
    <cellStyle name="Moneda 17 2 5" xfId="3570" xr:uid="{00000000-0005-0000-0000-00001E1A0000}"/>
    <cellStyle name="Moneda 17 2 6" xfId="5980" xr:uid="{00000000-0005-0000-0000-00001F1A0000}"/>
    <cellStyle name="Moneda 17 3" xfId="2191" xr:uid="{00000000-0005-0000-0000-0000201A0000}"/>
    <cellStyle name="Moneda 17 3 2" xfId="4601" xr:uid="{00000000-0005-0000-0000-0000211A0000}"/>
    <cellStyle name="Moneda 17 3 3" xfId="7011" xr:uid="{00000000-0005-0000-0000-0000221A0000}"/>
    <cellStyle name="Moneda 17 4" xfId="2542" xr:uid="{00000000-0005-0000-0000-0000231A0000}"/>
    <cellStyle name="Moneda 17 4 2" xfId="4953" xr:uid="{00000000-0005-0000-0000-0000241A0000}"/>
    <cellStyle name="Moneda 17 4 3" xfId="7364" xr:uid="{00000000-0005-0000-0000-0000251A0000}"/>
    <cellStyle name="Moneda 17 5" xfId="1538" xr:uid="{00000000-0005-0000-0000-0000261A0000}"/>
    <cellStyle name="Moneda 17 5 2" xfId="3947" xr:uid="{00000000-0005-0000-0000-0000271A0000}"/>
    <cellStyle name="Moneda 17 5 3" xfId="6357" xr:uid="{00000000-0005-0000-0000-0000281A0000}"/>
    <cellStyle name="Moneda 17 6" xfId="866" xr:uid="{00000000-0005-0000-0000-0000291A0000}"/>
    <cellStyle name="Moneda 17 7" xfId="3272" xr:uid="{00000000-0005-0000-0000-00002A1A0000}"/>
    <cellStyle name="Moneda 17 8" xfId="5682" xr:uid="{00000000-0005-0000-0000-00002B1A0000}"/>
    <cellStyle name="Moneda 18" xfId="267" xr:uid="{00000000-0005-0000-0000-00002C1A0000}"/>
    <cellStyle name="Moneda 18 2" xfId="570" xr:uid="{00000000-0005-0000-0000-00002D1A0000}"/>
    <cellStyle name="Moneda 18 2 2" xfId="2841" xr:uid="{00000000-0005-0000-0000-00002E1A0000}"/>
    <cellStyle name="Moneda 18 2 2 2" xfId="5252" xr:uid="{00000000-0005-0000-0000-00002F1A0000}"/>
    <cellStyle name="Moneda 18 2 2 3" xfId="7663" xr:uid="{00000000-0005-0000-0000-0000301A0000}"/>
    <cellStyle name="Moneda 18 2 3" xfId="1892" xr:uid="{00000000-0005-0000-0000-0000311A0000}"/>
    <cellStyle name="Moneda 18 2 3 2" xfId="4301" xr:uid="{00000000-0005-0000-0000-0000321A0000}"/>
    <cellStyle name="Moneda 18 2 3 3" xfId="6711" xr:uid="{00000000-0005-0000-0000-0000331A0000}"/>
    <cellStyle name="Moneda 18 2 4" xfId="1165" xr:uid="{00000000-0005-0000-0000-0000341A0000}"/>
    <cellStyle name="Moneda 18 2 5" xfId="3571" xr:uid="{00000000-0005-0000-0000-0000351A0000}"/>
    <cellStyle name="Moneda 18 2 6" xfId="5981" xr:uid="{00000000-0005-0000-0000-0000361A0000}"/>
    <cellStyle name="Moneda 18 3" xfId="2193" xr:uid="{00000000-0005-0000-0000-0000371A0000}"/>
    <cellStyle name="Moneda 18 3 2" xfId="4603" xr:uid="{00000000-0005-0000-0000-0000381A0000}"/>
    <cellStyle name="Moneda 18 3 3" xfId="7013" xr:uid="{00000000-0005-0000-0000-0000391A0000}"/>
    <cellStyle name="Moneda 18 4" xfId="2544" xr:uid="{00000000-0005-0000-0000-00003A1A0000}"/>
    <cellStyle name="Moneda 18 4 2" xfId="4955" xr:uid="{00000000-0005-0000-0000-00003B1A0000}"/>
    <cellStyle name="Moneda 18 4 3" xfId="7366" xr:uid="{00000000-0005-0000-0000-00003C1A0000}"/>
    <cellStyle name="Moneda 18 5" xfId="1540" xr:uid="{00000000-0005-0000-0000-00003D1A0000}"/>
    <cellStyle name="Moneda 18 5 2" xfId="3949" xr:uid="{00000000-0005-0000-0000-00003E1A0000}"/>
    <cellStyle name="Moneda 18 5 3" xfId="6359" xr:uid="{00000000-0005-0000-0000-00003F1A0000}"/>
    <cellStyle name="Moneda 18 6" xfId="868" xr:uid="{00000000-0005-0000-0000-0000401A0000}"/>
    <cellStyle name="Moneda 18 7" xfId="3274" xr:uid="{00000000-0005-0000-0000-0000411A0000}"/>
    <cellStyle name="Moneda 18 8" xfId="5684" xr:uid="{00000000-0005-0000-0000-0000421A0000}"/>
    <cellStyle name="Moneda 19" xfId="245" xr:uid="{00000000-0005-0000-0000-0000431A0000}"/>
    <cellStyle name="Moneda 19 2" xfId="571" xr:uid="{00000000-0005-0000-0000-0000441A0000}"/>
    <cellStyle name="Moneda 19 2 2" xfId="2842" xr:uid="{00000000-0005-0000-0000-0000451A0000}"/>
    <cellStyle name="Moneda 19 2 2 2" xfId="5253" xr:uid="{00000000-0005-0000-0000-0000461A0000}"/>
    <cellStyle name="Moneda 19 2 2 3" xfId="7664" xr:uid="{00000000-0005-0000-0000-0000471A0000}"/>
    <cellStyle name="Moneda 19 2 3" xfId="1870" xr:uid="{00000000-0005-0000-0000-0000481A0000}"/>
    <cellStyle name="Moneda 19 2 3 2" xfId="4279" xr:uid="{00000000-0005-0000-0000-0000491A0000}"/>
    <cellStyle name="Moneda 19 2 3 3" xfId="6689" xr:uid="{00000000-0005-0000-0000-00004A1A0000}"/>
    <cellStyle name="Moneda 19 2 4" xfId="1166" xr:uid="{00000000-0005-0000-0000-00004B1A0000}"/>
    <cellStyle name="Moneda 19 2 5" xfId="3572" xr:uid="{00000000-0005-0000-0000-00004C1A0000}"/>
    <cellStyle name="Moneda 19 2 6" xfId="5982" xr:uid="{00000000-0005-0000-0000-00004D1A0000}"/>
    <cellStyle name="Moneda 19 3" xfId="2171" xr:uid="{00000000-0005-0000-0000-00004E1A0000}"/>
    <cellStyle name="Moneda 19 3 2" xfId="4581" xr:uid="{00000000-0005-0000-0000-00004F1A0000}"/>
    <cellStyle name="Moneda 19 3 3" xfId="6991" xr:uid="{00000000-0005-0000-0000-0000501A0000}"/>
    <cellStyle name="Moneda 19 4" xfId="2522" xr:uid="{00000000-0005-0000-0000-0000511A0000}"/>
    <cellStyle name="Moneda 19 4 2" xfId="4933" xr:uid="{00000000-0005-0000-0000-0000521A0000}"/>
    <cellStyle name="Moneda 19 4 3" xfId="7344" xr:uid="{00000000-0005-0000-0000-0000531A0000}"/>
    <cellStyle name="Moneda 19 5" xfId="1518" xr:uid="{00000000-0005-0000-0000-0000541A0000}"/>
    <cellStyle name="Moneda 19 5 2" xfId="3927" xr:uid="{00000000-0005-0000-0000-0000551A0000}"/>
    <cellStyle name="Moneda 19 5 3" xfId="6337" xr:uid="{00000000-0005-0000-0000-0000561A0000}"/>
    <cellStyle name="Moneda 19 6" xfId="846" xr:uid="{00000000-0005-0000-0000-0000571A0000}"/>
    <cellStyle name="Moneda 19 7" xfId="3252" xr:uid="{00000000-0005-0000-0000-0000581A0000}"/>
    <cellStyle name="Moneda 19 8" xfId="5662" xr:uid="{00000000-0005-0000-0000-0000591A0000}"/>
    <cellStyle name="Moneda 2" xfId="4" xr:uid="{00000000-0005-0000-0000-00005A1A0000}"/>
    <cellStyle name="Moneda 2 10" xfId="2278" xr:uid="{00000000-0005-0000-0000-00005B1A0000}"/>
    <cellStyle name="Moneda 2 10 2" xfId="4688" xr:uid="{00000000-0005-0000-0000-00005C1A0000}"/>
    <cellStyle name="Moneda 2 10 3" xfId="7099" xr:uid="{00000000-0005-0000-0000-00005D1A0000}"/>
    <cellStyle name="Moneda 2 11" xfId="2293" xr:uid="{00000000-0005-0000-0000-00005E1A0000}"/>
    <cellStyle name="Moneda 2 11 2" xfId="4704" xr:uid="{00000000-0005-0000-0000-00005F1A0000}"/>
    <cellStyle name="Moneda 2 11 3" xfId="7115" xr:uid="{00000000-0005-0000-0000-0000601A0000}"/>
    <cellStyle name="Moneda 2 12" xfId="1364" xr:uid="{00000000-0005-0000-0000-0000611A0000}"/>
    <cellStyle name="Moneda 2 12 2" xfId="3773" xr:uid="{00000000-0005-0000-0000-0000621A0000}"/>
    <cellStyle name="Moneda 2 12 3" xfId="6183" xr:uid="{00000000-0005-0000-0000-0000631A0000}"/>
    <cellStyle name="Moneda 2 13" xfId="618" xr:uid="{00000000-0005-0000-0000-0000641A0000}"/>
    <cellStyle name="Moneda 2 14" xfId="3023" xr:uid="{00000000-0005-0000-0000-0000651A0000}"/>
    <cellStyle name="Moneda 2 15" xfId="5434" xr:uid="{00000000-0005-0000-0000-0000661A0000}"/>
    <cellStyle name="Moneda 2 2" xfId="20" xr:uid="{00000000-0005-0000-0000-0000671A0000}"/>
    <cellStyle name="Moneda 2 2 10" xfId="3035" xr:uid="{00000000-0005-0000-0000-0000681A0000}"/>
    <cellStyle name="Moneda 2 2 11" xfId="5445" xr:uid="{00000000-0005-0000-0000-0000691A0000}"/>
    <cellStyle name="Moneda 2 2 2" xfId="149" xr:uid="{00000000-0005-0000-0000-00006A1A0000}"/>
    <cellStyle name="Moneda 2 2 2 2" xfId="573" xr:uid="{00000000-0005-0000-0000-00006B1A0000}"/>
    <cellStyle name="Moneda 2 2 2 2 2" xfId="2844" xr:uid="{00000000-0005-0000-0000-00006C1A0000}"/>
    <cellStyle name="Moneda 2 2 2 2 2 2" xfId="5255" xr:uid="{00000000-0005-0000-0000-00006D1A0000}"/>
    <cellStyle name="Moneda 2 2 2 2 2 3" xfId="7666" xr:uid="{00000000-0005-0000-0000-00006E1A0000}"/>
    <cellStyle name="Moneda 2 2 2 2 3" xfId="1774" xr:uid="{00000000-0005-0000-0000-00006F1A0000}"/>
    <cellStyle name="Moneda 2 2 2 2 3 2" xfId="4183" xr:uid="{00000000-0005-0000-0000-0000701A0000}"/>
    <cellStyle name="Moneda 2 2 2 2 3 3" xfId="6593" xr:uid="{00000000-0005-0000-0000-0000711A0000}"/>
    <cellStyle name="Moneda 2 2 2 2 4" xfId="1168" xr:uid="{00000000-0005-0000-0000-0000721A0000}"/>
    <cellStyle name="Moneda 2 2 2 2 5" xfId="3574" xr:uid="{00000000-0005-0000-0000-0000731A0000}"/>
    <cellStyle name="Moneda 2 2 2 2 6" xfId="5984" xr:uid="{00000000-0005-0000-0000-0000741A0000}"/>
    <cellStyle name="Moneda 2 2 2 3" xfId="2075" xr:uid="{00000000-0005-0000-0000-0000751A0000}"/>
    <cellStyle name="Moneda 2 2 2 3 2" xfId="4485" xr:uid="{00000000-0005-0000-0000-0000761A0000}"/>
    <cellStyle name="Moneda 2 2 2 3 3" xfId="6895" xr:uid="{00000000-0005-0000-0000-0000771A0000}"/>
    <cellStyle name="Moneda 2 2 2 4" xfId="2426" xr:uid="{00000000-0005-0000-0000-0000781A0000}"/>
    <cellStyle name="Moneda 2 2 2 4 2" xfId="4837" xr:uid="{00000000-0005-0000-0000-0000791A0000}"/>
    <cellStyle name="Moneda 2 2 2 4 3" xfId="7248" xr:uid="{00000000-0005-0000-0000-00007A1A0000}"/>
    <cellStyle name="Moneda 2 2 2 5" xfId="1422" xr:uid="{00000000-0005-0000-0000-00007B1A0000}"/>
    <cellStyle name="Moneda 2 2 2 5 2" xfId="3831" xr:uid="{00000000-0005-0000-0000-00007C1A0000}"/>
    <cellStyle name="Moneda 2 2 2 5 3" xfId="6241" xr:uid="{00000000-0005-0000-0000-00007D1A0000}"/>
    <cellStyle name="Moneda 2 2 2 6" xfId="750" xr:uid="{00000000-0005-0000-0000-00007E1A0000}"/>
    <cellStyle name="Moneda 2 2 2 7" xfId="3156" xr:uid="{00000000-0005-0000-0000-00007F1A0000}"/>
    <cellStyle name="Moneda 2 2 2 8" xfId="5566" xr:uid="{00000000-0005-0000-0000-0000801A0000}"/>
    <cellStyle name="Moneda 2 2 3" xfId="203" xr:uid="{00000000-0005-0000-0000-0000811A0000}"/>
    <cellStyle name="Moneda 2 2 3 2" xfId="574" xr:uid="{00000000-0005-0000-0000-0000821A0000}"/>
    <cellStyle name="Moneda 2 2 3 2 2" xfId="2845" xr:uid="{00000000-0005-0000-0000-0000831A0000}"/>
    <cellStyle name="Moneda 2 2 3 2 2 2" xfId="5256" xr:uid="{00000000-0005-0000-0000-0000841A0000}"/>
    <cellStyle name="Moneda 2 2 3 2 2 3" xfId="7667" xr:uid="{00000000-0005-0000-0000-0000851A0000}"/>
    <cellStyle name="Moneda 2 2 3 2 3" xfId="1828" xr:uid="{00000000-0005-0000-0000-0000861A0000}"/>
    <cellStyle name="Moneda 2 2 3 2 3 2" xfId="4237" xr:uid="{00000000-0005-0000-0000-0000871A0000}"/>
    <cellStyle name="Moneda 2 2 3 2 3 3" xfId="6647" xr:uid="{00000000-0005-0000-0000-0000881A0000}"/>
    <cellStyle name="Moneda 2 2 3 2 4" xfId="1169" xr:uid="{00000000-0005-0000-0000-0000891A0000}"/>
    <cellStyle name="Moneda 2 2 3 2 5" xfId="3575" xr:uid="{00000000-0005-0000-0000-00008A1A0000}"/>
    <cellStyle name="Moneda 2 2 3 2 6" xfId="5985" xr:uid="{00000000-0005-0000-0000-00008B1A0000}"/>
    <cellStyle name="Moneda 2 2 3 3" xfId="2129" xr:uid="{00000000-0005-0000-0000-00008C1A0000}"/>
    <cellStyle name="Moneda 2 2 3 3 2" xfId="4539" xr:uid="{00000000-0005-0000-0000-00008D1A0000}"/>
    <cellStyle name="Moneda 2 2 3 3 3" xfId="6949" xr:uid="{00000000-0005-0000-0000-00008E1A0000}"/>
    <cellStyle name="Moneda 2 2 3 4" xfId="2480" xr:uid="{00000000-0005-0000-0000-00008F1A0000}"/>
    <cellStyle name="Moneda 2 2 3 4 2" xfId="4891" xr:uid="{00000000-0005-0000-0000-0000901A0000}"/>
    <cellStyle name="Moneda 2 2 3 4 3" xfId="7302" xr:uid="{00000000-0005-0000-0000-0000911A0000}"/>
    <cellStyle name="Moneda 2 2 3 5" xfId="1476" xr:uid="{00000000-0005-0000-0000-0000921A0000}"/>
    <cellStyle name="Moneda 2 2 3 5 2" xfId="3885" xr:uid="{00000000-0005-0000-0000-0000931A0000}"/>
    <cellStyle name="Moneda 2 2 3 5 3" xfId="6295" xr:uid="{00000000-0005-0000-0000-0000941A0000}"/>
    <cellStyle name="Moneda 2 2 3 6" xfId="804" xr:uid="{00000000-0005-0000-0000-0000951A0000}"/>
    <cellStyle name="Moneda 2 2 3 7" xfId="3210" xr:uid="{00000000-0005-0000-0000-0000961A0000}"/>
    <cellStyle name="Moneda 2 2 3 8" xfId="5620" xr:uid="{00000000-0005-0000-0000-0000971A0000}"/>
    <cellStyle name="Moneda 2 2 4" xfId="105" xr:uid="{00000000-0005-0000-0000-0000981A0000}"/>
    <cellStyle name="Moneda 2 2 4 2" xfId="2379" xr:uid="{00000000-0005-0000-0000-0000991A0000}"/>
    <cellStyle name="Moneda 2 2 4 2 2" xfId="4790" xr:uid="{00000000-0005-0000-0000-00009A1A0000}"/>
    <cellStyle name="Moneda 2 2 4 2 3" xfId="7201" xr:uid="{00000000-0005-0000-0000-00009B1A0000}"/>
    <cellStyle name="Moneda 2 2 4 3" xfId="1727" xr:uid="{00000000-0005-0000-0000-00009C1A0000}"/>
    <cellStyle name="Moneda 2 2 4 3 2" xfId="4136" xr:uid="{00000000-0005-0000-0000-00009D1A0000}"/>
    <cellStyle name="Moneda 2 2 4 3 3" xfId="6546" xr:uid="{00000000-0005-0000-0000-00009E1A0000}"/>
    <cellStyle name="Moneda 2 2 4 4" xfId="703" xr:uid="{00000000-0005-0000-0000-00009F1A0000}"/>
    <cellStyle name="Moneda 2 2 4 5" xfId="3109" xr:uid="{00000000-0005-0000-0000-0000A01A0000}"/>
    <cellStyle name="Moneda 2 2 4 6" xfId="5519" xr:uid="{00000000-0005-0000-0000-0000A11A0000}"/>
    <cellStyle name="Moneda 2 2 5" xfId="572" xr:uid="{00000000-0005-0000-0000-0000A21A0000}"/>
    <cellStyle name="Moneda 2 2 5 2" xfId="2843" xr:uid="{00000000-0005-0000-0000-0000A31A0000}"/>
    <cellStyle name="Moneda 2 2 5 2 2" xfId="5254" xr:uid="{00000000-0005-0000-0000-0000A41A0000}"/>
    <cellStyle name="Moneda 2 2 5 2 3" xfId="7665" xr:uid="{00000000-0005-0000-0000-0000A51A0000}"/>
    <cellStyle name="Moneda 2 2 5 3" xfId="1653" xr:uid="{00000000-0005-0000-0000-0000A61A0000}"/>
    <cellStyle name="Moneda 2 2 5 3 2" xfId="4062" xr:uid="{00000000-0005-0000-0000-0000A71A0000}"/>
    <cellStyle name="Moneda 2 2 5 3 3" xfId="6472" xr:uid="{00000000-0005-0000-0000-0000A81A0000}"/>
    <cellStyle name="Moneda 2 2 5 4" xfId="1167" xr:uid="{00000000-0005-0000-0000-0000A91A0000}"/>
    <cellStyle name="Moneda 2 2 5 5" xfId="3573" xr:uid="{00000000-0005-0000-0000-0000AA1A0000}"/>
    <cellStyle name="Moneda 2 2 5 6" xfId="5983" xr:uid="{00000000-0005-0000-0000-0000AB1A0000}"/>
    <cellStyle name="Moneda 2 2 6" xfId="1328" xr:uid="{00000000-0005-0000-0000-0000AC1A0000}"/>
    <cellStyle name="Moneda 2 2 6 2" xfId="3006" xr:uid="{00000000-0005-0000-0000-0000AD1A0000}"/>
    <cellStyle name="Moneda 2 2 6 2 2" xfId="5417" xr:uid="{00000000-0005-0000-0000-0000AE1A0000}"/>
    <cellStyle name="Moneda 2 2 6 2 3" xfId="7828" xr:uid="{00000000-0005-0000-0000-0000AF1A0000}"/>
    <cellStyle name="Moneda 2 2 6 3" xfId="2028" xr:uid="{00000000-0005-0000-0000-0000B01A0000}"/>
    <cellStyle name="Moneda 2 2 6 3 2" xfId="4438" xr:uid="{00000000-0005-0000-0000-0000B11A0000}"/>
    <cellStyle name="Moneda 2 2 6 3 3" xfId="6848" xr:uid="{00000000-0005-0000-0000-0000B21A0000}"/>
    <cellStyle name="Moneda 2 2 6 4" xfId="3736" xr:uid="{00000000-0005-0000-0000-0000B31A0000}"/>
    <cellStyle name="Moneda 2 2 6 5" xfId="6146" xr:uid="{00000000-0005-0000-0000-0000B41A0000}"/>
    <cellStyle name="Moneda 2 2 7" xfId="2305" xr:uid="{00000000-0005-0000-0000-0000B51A0000}"/>
    <cellStyle name="Moneda 2 2 7 2" xfId="4716" xr:uid="{00000000-0005-0000-0000-0000B61A0000}"/>
    <cellStyle name="Moneda 2 2 7 3" xfId="7127" xr:uid="{00000000-0005-0000-0000-0000B71A0000}"/>
    <cellStyle name="Moneda 2 2 8" xfId="1375" xr:uid="{00000000-0005-0000-0000-0000B81A0000}"/>
    <cellStyle name="Moneda 2 2 8 2" xfId="3784" xr:uid="{00000000-0005-0000-0000-0000B91A0000}"/>
    <cellStyle name="Moneda 2 2 8 3" xfId="6194" xr:uid="{00000000-0005-0000-0000-0000BA1A0000}"/>
    <cellStyle name="Moneda 2 2 9" xfId="629" xr:uid="{00000000-0005-0000-0000-0000BB1A0000}"/>
    <cellStyle name="Moneda 2 3" xfId="138" xr:uid="{00000000-0005-0000-0000-0000BC1A0000}"/>
    <cellStyle name="Moneda 2 3 2" xfId="575" xr:uid="{00000000-0005-0000-0000-0000BD1A0000}"/>
    <cellStyle name="Moneda 2 3 2 2" xfId="2846" xr:uid="{00000000-0005-0000-0000-0000BE1A0000}"/>
    <cellStyle name="Moneda 2 3 2 2 2" xfId="5257" xr:uid="{00000000-0005-0000-0000-0000BF1A0000}"/>
    <cellStyle name="Moneda 2 3 2 2 3" xfId="7668" xr:uid="{00000000-0005-0000-0000-0000C01A0000}"/>
    <cellStyle name="Moneda 2 3 2 3" xfId="1761" xr:uid="{00000000-0005-0000-0000-0000C11A0000}"/>
    <cellStyle name="Moneda 2 3 2 3 2" xfId="4170" xr:uid="{00000000-0005-0000-0000-0000C21A0000}"/>
    <cellStyle name="Moneda 2 3 2 3 3" xfId="6580" xr:uid="{00000000-0005-0000-0000-0000C31A0000}"/>
    <cellStyle name="Moneda 2 3 2 4" xfId="1170" xr:uid="{00000000-0005-0000-0000-0000C41A0000}"/>
    <cellStyle name="Moneda 2 3 2 5" xfId="3576" xr:uid="{00000000-0005-0000-0000-0000C51A0000}"/>
    <cellStyle name="Moneda 2 3 2 6" xfId="5986" xr:uid="{00000000-0005-0000-0000-0000C61A0000}"/>
    <cellStyle name="Moneda 2 3 3" xfId="2062" xr:uid="{00000000-0005-0000-0000-0000C71A0000}"/>
    <cellStyle name="Moneda 2 3 3 2" xfId="4472" xr:uid="{00000000-0005-0000-0000-0000C81A0000}"/>
    <cellStyle name="Moneda 2 3 3 3" xfId="6882" xr:uid="{00000000-0005-0000-0000-0000C91A0000}"/>
    <cellStyle name="Moneda 2 3 4" xfId="2413" xr:uid="{00000000-0005-0000-0000-0000CA1A0000}"/>
    <cellStyle name="Moneda 2 3 4 2" xfId="4824" xr:uid="{00000000-0005-0000-0000-0000CB1A0000}"/>
    <cellStyle name="Moneda 2 3 4 3" xfId="7235" xr:uid="{00000000-0005-0000-0000-0000CC1A0000}"/>
    <cellStyle name="Moneda 2 3 5" xfId="1409" xr:uid="{00000000-0005-0000-0000-0000CD1A0000}"/>
    <cellStyle name="Moneda 2 3 5 2" xfId="3818" xr:uid="{00000000-0005-0000-0000-0000CE1A0000}"/>
    <cellStyle name="Moneda 2 3 5 3" xfId="6228" xr:uid="{00000000-0005-0000-0000-0000CF1A0000}"/>
    <cellStyle name="Moneda 2 3 6" xfId="737" xr:uid="{00000000-0005-0000-0000-0000D01A0000}"/>
    <cellStyle name="Moneda 2 3 7" xfId="3143" xr:uid="{00000000-0005-0000-0000-0000D11A0000}"/>
    <cellStyle name="Moneda 2 3 8" xfId="5553" xr:uid="{00000000-0005-0000-0000-0000D21A0000}"/>
    <cellStyle name="Moneda 2 4" xfId="191" xr:uid="{00000000-0005-0000-0000-0000D31A0000}"/>
    <cellStyle name="Moneda 2 4 2" xfId="576" xr:uid="{00000000-0005-0000-0000-0000D41A0000}"/>
    <cellStyle name="Moneda 2 4 2 2" xfId="2847" xr:uid="{00000000-0005-0000-0000-0000D51A0000}"/>
    <cellStyle name="Moneda 2 4 2 2 2" xfId="5258" xr:uid="{00000000-0005-0000-0000-0000D61A0000}"/>
    <cellStyle name="Moneda 2 4 2 2 3" xfId="7669" xr:uid="{00000000-0005-0000-0000-0000D71A0000}"/>
    <cellStyle name="Moneda 2 4 2 3" xfId="1816" xr:uid="{00000000-0005-0000-0000-0000D81A0000}"/>
    <cellStyle name="Moneda 2 4 2 3 2" xfId="4225" xr:uid="{00000000-0005-0000-0000-0000D91A0000}"/>
    <cellStyle name="Moneda 2 4 2 3 3" xfId="6635" xr:uid="{00000000-0005-0000-0000-0000DA1A0000}"/>
    <cellStyle name="Moneda 2 4 2 4" xfId="1171" xr:uid="{00000000-0005-0000-0000-0000DB1A0000}"/>
    <cellStyle name="Moneda 2 4 2 5" xfId="3577" xr:uid="{00000000-0005-0000-0000-0000DC1A0000}"/>
    <cellStyle name="Moneda 2 4 2 6" xfId="5987" xr:uid="{00000000-0005-0000-0000-0000DD1A0000}"/>
    <cellStyle name="Moneda 2 4 3" xfId="2117" xr:uid="{00000000-0005-0000-0000-0000DE1A0000}"/>
    <cellStyle name="Moneda 2 4 3 2" xfId="4527" xr:uid="{00000000-0005-0000-0000-0000DF1A0000}"/>
    <cellStyle name="Moneda 2 4 3 3" xfId="6937" xr:uid="{00000000-0005-0000-0000-0000E01A0000}"/>
    <cellStyle name="Moneda 2 4 4" xfId="2468" xr:uid="{00000000-0005-0000-0000-0000E11A0000}"/>
    <cellStyle name="Moneda 2 4 4 2" xfId="4879" xr:uid="{00000000-0005-0000-0000-0000E21A0000}"/>
    <cellStyle name="Moneda 2 4 4 3" xfId="7290" xr:uid="{00000000-0005-0000-0000-0000E31A0000}"/>
    <cellStyle name="Moneda 2 4 5" xfId="1464" xr:uid="{00000000-0005-0000-0000-0000E41A0000}"/>
    <cellStyle name="Moneda 2 4 5 2" xfId="3873" xr:uid="{00000000-0005-0000-0000-0000E51A0000}"/>
    <cellStyle name="Moneda 2 4 5 3" xfId="6283" xr:uid="{00000000-0005-0000-0000-0000E61A0000}"/>
    <cellStyle name="Moneda 2 4 6" xfId="792" xr:uid="{00000000-0005-0000-0000-0000E71A0000}"/>
    <cellStyle name="Moneda 2 4 7" xfId="3198" xr:uid="{00000000-0005-0000-0000-0000E81A0000}"/>
    <cellStyle name="Moneda 2 4 8" xfId="5608" xr:uid="{00000000-0005-0000-0000-0000E91A0000}"/>
    <cellStyle name="Moneda 2 5" xfId="96" xr:uid="{00000000-0005-0000-0000-0000EA1A0000}"/>
    <cellStyle name="Moneda 2 5 2" xfId="577" xr:uid="{00000000-0005-0000-0000-0000EB1A0000}"/>
    <cellStyle name="Moneda 2 5 2 2" xfId="2848" xr:uid="{00000000-0005-0000-0000-0000EC1A0000}"/>
    <cellStyle name="Moneda 2 5 2 2 2" xfId="5259" xr:uid="{00000000-0005-0000-0000-0000ED1A0000}"/>
    <cellStyle name="Moneda 2 5 2 2 3" xfId="7670" xr:uid="{00000000-0005-0000-0000-0000EE1A0000}"/>
    <cellStyle name="Moneda 2 5 2 3" xfId="1716" xr:uid="{00000000-0005-0000-0000-0000EF1A0000}"/>
    <cellStyle name="Moneda 2 5 2 3 2" xfId="4125" xr:uid="{00000000-0005-0000-0000-0000F01A0000}"/>
    <cellStyle name="Moneda 2 5 2 3 3" xfId="6535" xr:uid="{00000000-0005-0000-0000-0000F11A0000}"/>
    <cellStyle name="Moneda 2 5 2 4" xfId="1172" xr:uid="{00000000-0005-0000-0000-0000F21A0000}"/>
    <cellStyle name="Moneda 2 5 2 5" xfId="3578" xr:uid="{00000000-0005-0000-0000-0000F31A0000}"/>
    <cellStyle name="Moneda 2 5 2 6" xfId="5988" xr:uid="{00000000-0005-0000-0000-0000F41A0000}"/>
    <cellStyle name="Moneda 2 5 3" xfId="2207" xr:uid="{00000000-0005-0000-0000-0000F51A0000}"/>
    <cellStyle name="Moneda 2 5 3 2" xfId="4617" xr:uid="{00000000-0005-0000-0000-0000F61A0000}"/>
    <cellStyle name="Moneda 2 5 3 3" xfId="7027" xr:uid="{00000000-0005-0000-0000-0000F71A0000}"/>
    <cellStyle name="Moneda 2 5 4" xfId="2368" xr:uid="{00000000-0005-0000-0000-0000F81A0000}"/>
    <cellStyle name="Moneda 2 5 4 2" xfId="4779" xr:uid="{00000000-0005-0000-0000-0000F91A0000}"/>
    <cellStyle name="Moneda 2 5 4 3" xfId="7190" xr:uid="{00000000-0005-0000-0000-0000FA1A0000}"/>
    <cellStyle name="Moneda 2 5 5" xfId="1554" xr:uid="{00000000-0005-0000-0000-0000FB1A0000}"/>
    <cellStyle name="Moneda 2 5 5 2" xfId="3963" xr:uid="{00000000-0005-0000-0000-0000FC1A0000}"/>
    <cellStyle name="Moneda 2 5 5 3" xfId="6373" xr:uid="{00000000-0005-0000-0000-0000FD1A0000}"/>
    <cellStyle name="Moneda 2 5 6" xfId="692" xr:uid="{00000000-0005-0000-0000-0000FE1A0000}"/>
    <cellStyle name="Moneda 2 5 7" xfId="3098" xr:uid="{00000000-0005-0000-0000-0000FF1A0000}"/>
    <cellStyle name="Moneda 2 5 8" xfId="5508" xr:uid="{00000000-0005-0000-0000-0000001B0000}"/>
    <cellStyle name="Moneda 2 6" xfId="302" xr:uid="{00000000-0005-0000-0000-0000011B0000}"/>
    <cellStyle name="Moneda 2 6 2" xfId="578" xr:uid="{00000000-0005-0000-0000-0000021B0000}"/>
    <cellStyle name="Moneda 2 6 2 2" xfId="2849" xr:uid="{00000000-0005-0000-0000-0000031B0000}"/>
    <cellStyle name="Moneda 2 6 2 2 2" xfId="5260" xr:uid="{00000000-0005-0000-0000-0000041B0000}"/>
    <cellStyle name="Moneda 2 6 2 2 3" xfId="7671" xr:uid="{00000000-0005-0000-0000-0000051B0000}"/>
    <cellStyle name="Moneda 2 6 2 3" xfId="1925" xr:uid="{00000000-0005-0000-0000-0000061B0000}"/>
    <cellStyle name="Moneda 2 6 2 3 2" xfId="4334" xr:uid="{00000000-0005-0000-0000-0000071B0000}"/>
    <cellStyle name="Moneda 2 6 2 3 3" xfId="6744" xr:uid="{00000000-0005-0000-0000-0000081B0000}"/>
    <cellStyle name="Moneda 2 6 2 4" xfId="1173" xr:uid="{00000000-0005-0000-0000-0000091B0000}"/>
    <cellStyle name="Moneda 2 6 2 5" xfId="3579" xr:uid="{00000000-0005-0000-0000-00000A1B0000}"/>
    <cellStyle name="Moneda 2 6 2 6" xfId="5989" xr:uid="{00000000-0005-0000-0000-00000B1B0000}"/>
    <cellStyle name="Moneda 2 6 3" xfId="2577" xr:uid="{00000000-0005-0000-0000-00000C1B0000}"/>
    <cellStyle name="Moneda 2 6 3 2" xfId="4988" xr:uid="{00000000-0005-0000-0000-00000D1B0000}"/>
    <cellStyle name="Moneda 2 6 3 3" xfId="7399" xr:uid="{00000000-0005-0000-0000-00000E1B0000}"/>
    <cellStyle name="Moneda 2 6 4" xfId="1624" xr:uid="{00000000-0005-0000-0000-00000F1B0000}"/>
    <cellStyle name="Moneda 2 6 4 2" xfId="4033" xr:uid="{00000000-0005-0000-0000-0000101B0000}"/>
    <cellStyle name="Moneda 2 6 4 3" xfId="6443" xr:uid="{00000000-0005-0000-0000-0000111B0000}"/>
    <cellStyle name="Moneda 2 6 5" xfId="901" xr:uid="{00000000-0005-0000-0000-0000121B0000}"/>
    <cellStyle name="Moneda 2 6 6" xfId="3307" xr:uid="{00000000-0005-0000-0000-0000131B0000}"/>
    <cellStyle name="Moneda 2 6 7" xfId="5717" xr:uid="{00000000-0005-0000-0000-0000141B0000}"/>
    <cellStyle name="Moneda 2 7" xfId="355" xr:uid="{00000000-0005-0000-0000-0000151B0000}"/>
    <cellStyle name="Moneda 2 7 2" xfId="2625" xr:uid="{00000000-0005-0000-0000-0000161B0000}"/>
    <cellStyle name="Moneda 2 7 2 2" xfId="5036" xr:uid="{00000000-0005-0000-0000-0000171B0000}"/>
    <cellStyle name="Moneda 2 7 2 3" xfId="7447" xr:uid="{00000000-0005-0000-0000-0000181B0000}"/>
    <cellStyle name="Moneda 2 7 3" xfId="1973" xr:uid="{00000000-0005-0000-0000-0000191B0000}"/>
    <cellStyle name="Moneda 2 7 3 2" xfId="4382" xr:uid="{00000000-0005-0000-0000-00001A1B0000}"/>
    <cellStyle name="Moneda 2 7 3 3" xfId="6792" xr:uid="{00000000-0005-0000-0000-00001B1B0000}"/>
    <cellStyle name="Moneda 2 7 4" xfId="949" xr:uid="{00000000-0005-0000-0000-00001C1B0000}"/>
    <cellStyle name="Moneda 2 7 5" xfId="3355" xr:uid="{00000000-0005-0000-0000-00001D1B0000}"/>
    <cellStyle name="Moneda 2 7 6" xfId="5765" xr:uid="{00000000-0005-0000-0000-00001E1B0000}"/>
    <cellStyle name="Moneda 2 8" xfId="1236" xr:uid="{00000000-0005-0000-0000-00001F1B0000}"/>
    <cellStyle name="Moneda 2 8 2" xfId="2913" xr:uid="{00000000-0005-0000-0000-0000201B0000}"/>
    <cellStyle name="Moneda 2 8 2 2" xfId="5324" xr:uid="{00000000-0005-0000-0000-0000211B0000}"/>
    <cellStyle name="Moneda 2 8 2 3" xfId="7735" xr:uid="{00000000-0005-0000-0000-0000221B0000}"/>
    <cellStyle name="Moneda 2 8 3" xfId="1640" xr:uid="{00000000-0005-0000-0000-0000231B0000}"/>
    <cellStyle name="Moneda 2 8 3 2" xfId="4049" xr:uid="{00000000-0005-0000-0000-0000241B0000}"/>
    <cellStyle name="Moneda 2 8 3 3" xfId="6459" xr:uid="{00000000-0005-0000-0000-0000251B0000}"/>
    <cellStyle name="Moneda 2 8 4" xfId="3643" xr:uid="{00000000-0005-0000-0000-0000261B0000}"/>
    <cellStyle name="Moneda 2 8 5" xfId="6053" xr:uid="{00000000-0005-0000-0000-0000271B0000}"/>
    <cellStyle name="Moneda 2 9" xfId="1283" xr:uid="{00000000-0005-0000-0000-0000281B0000}"/>
    <cellStyle name="Moneda 2 9 2" xfId="2960" xr:uid="{00000000-0005-0000-0000-0000291B0000}"/>
    <cellStyle name="Moneda 2 9 2 2" xfId="5371" xr:uid="{00000000-0005-0000-0000-00002A1B0000}"/>
    <cellStyle name="Moneda 2 9 2 3" xfId="7782" xr:uid="{00000000-0005-0000-0000-00002B1B0000}"/>
    <cellStyle name="Moneda 2 9 3" xfId="2017" xr:uid="{00000000-0005-0000-0000-00002C1B0000}"/>
    <cellStyle name="Moneda 2 9 3 2" xfId="4427" xr:uid="{00000000-0005-0000-0000-00002D1B0000}"/>
    <cellStyle name="Moneda 2 9 3 3" xfId="6837" xr:uid="{00000000-0005-0000-0000-00002E1B0000}"/>
    <cellStyle name="Moneda 2 9 4" xfId="3690" xr:uid="{00000000-0005-0000-0000-00002F1B0000}"/>
    <cellStyle name="Moneda 2 9 5" xfId="6100" xr:uid="{00000000-0005-0000-0000-0000301B0000}"/>
    <cellStyle name="Moneda 20" xfId="266" xr:uid="{00000000-0005-0000-0000-0000311B0000}"/>
    <cellStyle name="Moneda 20 2" xfId="579" xr:uid="{00000000-0005-0000-0000-0000321B0000}"/>
    <cellStyle name="Moneda 20 2 2" xfId="2850" xr:uid="{00000000-0005-0000-0000-0000331B0000}"/>
    <cellStyle name="Moneda 20 2 2 2" xfId="5261" xr:uid="{00000000-0005-0000-0000-0000341B0000}"/>
    <cellStyle name="Moneda 20 2 2 3" xfId="7672" xr:uid="{00000000-0005-0000-0000-0000351B0000}"/>
    <cellStyle name="Moneda 20 2 3" xfId="1891" xr:uid="{00000000-0005-0000-0000-0000361B0000}"/>
    <cellStyle name="Moneda 20 2 3 2" xfId="4300" xr:uid="{00000000-0005-0000-0000-0000371B0000}"/>
    <cellStyle name="Moneda 20 2 3 3" xfId="6710" xr:uid="{00000000-0005-0000-0000-0000381B0000}"/>
    <cellStyle name="Moneda 20 2 4" xfId="1174" xr:uid="{00000000-0005-0000-0000-0000391B0000}"/>
    <cellStyle name="Moneda 20 2 5" xfId="3580" xr:uid="{00000000-0005-0000-0000-00003A1B0000}"/>
    <cellStyle name="Moneda 20 2 6" xfId="5990" xr:uid="{00000000-0005-0000-0000-00003B1B0000}"/>
    <cellStyle name="Moneda 20 3" xfId="2192" xr:uid="{00000000-0005-0000-0000-00003C1B0000}"/>
    <cellStyle name="Moneda 20 3 2" xfId="4602" xr:uid="{00000000-0005-0000-0000-00003D1B0000}"/>
    <cellStyle name="Moneda 20 3 3" xfId="7012" xr:uid="{00000000-0005-0000-0000-00003E1B0000}"/>
    <cellStyle name="Moneda 20 4" xfId="2543" xr:uid="{00000000-0005-0000-0000-00003F1B0000}"/>
    <cellStyle name="Moneda 20 4 2" xfId="4954" xr:uid="{00000000-0005-0000-0000-0000401B0000}"/>
    <cellStyle name="Moneda 20 4 3" xfId="7365" xr:uid="{00000000-0005-0000-0000-0000411B0000}"/>
    <cellStyle name="Moneda 20 5" xfId="1539" xr:uid="{00000000-0005-0000-0000-0000421B0000}"/>
    <cellStyle name="Moneda 20 5 2" xfId="3948" xr:uid="{00000000-0005-0000-0000-0000431B0000}"/>
    <cellStyle name="Moneda 20 5 3" xfId="6358" xr:uid="{00000000-0005-0000-0000-0000441B0000}"/>
    <cellStyle name="Moneda 20 6" xfId="867" xr:uid="{00000000-0005-0000-0000-0000451B0000}"/>
    <cellStyle name="Moneda 20 7" xfId="3273" xr:uid="{00000000-0005-0000-0000-0000461B0000}"/>
    <cellStyle name="Moneda 20 8" xfId="5683" xr:uid="{00000000-0005-0000-0000-0000471B0000}"/>
    <cellStyle name="Moneda 21" xfId="78" xr:uid="{00000000-0005-0000-0000-0000481B0000}"/>
    <cellStyle name="Moneda 21 2" xfId="580" xr:uid="{00000000-0005-0000-0000-0000491B0000}"/>
    <cellStyle name="Moneda 21 2 2" xfId="2851" xr:uid="{00000000-0005-0000-0000-00004A1B0000}"/>
    <cellStyle name="Moneda 21 2 2 2" xfId="5262" xr:uid="{00000000-0005-0000-0000-00004B1B0000}"/>
    <cellStyle name="Moneda 21 2 2 3" xfId="7673" xr:uid="{00000000-0005-0000-0000-00004C1B0000}"/>
    <cellStyle name="Moneda 21 2 3" xfId="1698" xr:uid="{00000000-0005-0000-0000-00004D1B0000}"/>
    <cellStyle name="Moneda 21 2 3 2" xfId="4107" xr:uid="{00000000-0005-0000-0000-00004E1B0000}"/>
    <cellStyle name="Moneda 21 2 3 3" xfId="6517" xr:uid="{00000000-0005-0000-0000-00004F1B0000}"/>
    <cellStyle name="Moneda 21 2 4" xfId="1175" xr:uid="{00000000-0005-0000-0000-0000501B0000}"/>
    <cellStyle name="Moneda 21 2 5" xfId="3581" xr:uid="{00000000-0005-0000-0000-0000511B0000}"/>
    <cellStyle name="Moneda 21 2 6" xfId="5991" xr:uid="{00000000-0005-0000-0000-0000521B0000}"/>
    <cellStyle name="Moneda 21 3" xfId="2198" xr:uid="{00000000-0005-0000-0000-0000531B0000}"/>
    <cellStyle name="Moneda 21 3 2" xfId="4608" xr:uid="{00000000-0005-0000-0000-0000541B0000}"/>
    <cellStyle name="Moneda 21 3 3" xfId="7018" xr:uid="{00000000-0005-0000-0000-0000551B0000}"/>
    <cellStyle name="Moneda 21 4" xfId="2350" xr:uid="{00000000-0005-0000-0000-0000561B0000}"/>
    <cellStyle name="Moneda 21 4 2" xfId="4761" xr:uid="{00000000-0005-0000-0000-0000571B0000}"/>
    <cellStyle name="Moneda 21 4 3" xfId="7172" xr:uid="{00000000-0005-0000-0000-0000581B0000}"/>
    <cellStyle name="Moneda 21 5" xfId="1545" xr:uid="{00000000-0005-0000-0000-0000591B0000}"/>
    <cellStyle name="Moneda 21 5 2" xfId="3954" xr:uid="{00000000-0005-0000-0000-00005A1B0000}"/>
    <cellStyle name="Moneda 21 5 3" xfId="6364" xr:uid="{00000000-0005-0000-0000-00005B1B0000}"/>
    <cellStyle name="Moneda 21 6" xfId="674" xr:uid="{00000000-0005-0000-0000-00005C1B0000}"/>
    <cellStyle name="Moneda 21 7" xfId="3080" xr:uid="{00000000-0005-0000-0000-00005D1B0000}"/>
    <cellStyle name="Moneda 21 8" xfId="5490" xr:uid="{00000000-0005-0000-0000-00005E1B0000}"/>
    <cellStyle name="Moneda 22" xfId="65" xr:uid="{00000000-0005-0000-0000-00005F1B0000}"/>
    <cellStyle name="Moneda 22 2" xfId="581" xr:uid="{00000000-0005-0000-0000-0000601B0000}"/>
    <cellStyle name="Moneda 22 2 2" xfId="2852" xr:uid="{00000000-0005-0000-0000-0000611B0000}"/>
    <cellStyle name="Moneda 22 2 2 2" xfId="5263" xr:uid="{00000000-0005-0000-0000-0000621B0000}"/>
    <cellStyle name="Moneda 22 2 2 3" xfId="7674" xr:uid="{00000000-0005-0000-0000-0000631B0000}"/>
    <cellStyle name="Moneda 22 2 3" xfId="1898" xr:uid="{00000000-0005-0000-0000-0000641B0000}"/>
    <cellStyle name="Moneda 22 2 3 2" xfId="4307" xr:uid="{00000000-0005-0000-0000-0000651B0000}"/>
    <cellStyle name="Moneda 22 2 3 3" xfId="6717" xr:uid="{00000000-0005-0000-0000-0000661B0000}"/>
    <cellStyle name="Moneda 22 2 4" xfId="1176" xr:uid="{00000000-0005-0000-0000-0000671B0000}"/>
    <cellStyle name="Moneda 22 2 5" xfId="3582" xr:uid="{00000000-0005-0000-0000-0000681B0000}"/>
    <cellStyle name="Moneda 22 2 6" xfId="5992" xr:uid="{00000000-0005-0000-0000-0000691B0000}"/>
    <cellStyle name="Moneda 22 3" xfId="2222" xr:uid="{00000000-0005-0000-0000-00006A1B0000}"/>
    <cellStyle name="Moneda 22 3 2" xfId="4632" xr:uid="{00000000-0005-0000-0000-00006B1B0000}"/>
    <cellStyle name="Moneda 22 3 3" xfId="7042" xr:uid="{00000000-0005-0000-0000-00006C1B0000}"/>
    <cellStyle name="Moneda 22 4" xfId="2550" xr:uid="{00000000-0005-0000-0000-00006D1B0000}"/>
    <cellStyle name="Moneda 22 4 2" xfId="4961" xr:uid="{00000000-0005-0000-0000-00006E1B0000}"/>
    <cellStyle name="Moneda 22 4 3" xfId="7372" xr:uid="{00000000-0005-0000-0000-00006F1B0000}"/>
    <cellStyle name="Moneda 22 5" xfId="1569" xr:uid="{00000000-0005-0000-0000-0000701B0000}"/>
    <cellStyle name="Moneda 22 5 2" xfId="3978" xr:uid="{00000000-0005-0000-0000-0000711B0000}"/>
    <cellStyle name="Moneda 22 5 3" xfId="6388" xr:uid="{00000000-0005-0000-0000-0000721B0000}"/>
    <cellStyle name="Moneda 22 6" xfId="874" xr:uid="{00000000-0005-0000-0000-0000731B0000}"/>
    <cellStyle name="Moneda 22 7" xfId="3280" xr:uid="{00000000-0005-0000-0000-0000741B0000}"/>
    <cellStyle name="Moneda 22 8" xfId="5690" xr:uid="{00000000-0005-0000-0000-0000751B0000}"/>
    <cellStyle name="Moneda 23" xfId="268" xr:uid="{00000000-0005-0000-0000-0000761B0000}"/>
    <cellStyle name="Moneda 23 2" xfId="582" xr:uid="{00000000-0005-0000-0000-0000771B0000}"/>
    <cellStyle name="Moneda 23 2 2" xfId="2853" xr:uid="{00000000-0005-0000-0000-0000781B0000}"/>
    <cellStyle name="Moneda 23 2 2 2" xfId="5264" xr:uid="{00000000-0005-0000-0000-0000791B0000}"/>
    <cellStyle name="Moneda 23 2 2 3" xfId="7675" xr:uid="{00000000-0005-0000-0000-00007A1B0000}"/>
    <cellStyle name="Moneda 23 2 3" xfId="1940" xr:uid="{00000000-0005-0000-0000-00007B1B0000}"/>
    <cellStyle name="Moneda 23 2 3 2" xfId="4349" xr:uid="{00000000-0005-0000-0000-00007C1B0000}"/>
    <cellStyle name="Moneda 23 2 3 3" xfId="6759" xr:uid="{00000000-0005-0000-0000-00007D1B0000}"/>
    <cellStyle name="Moneda 23 2 4" xfId="1177" xr:uid="{00000000-0005-0000-0000-00007E1B0000}"/>
    <cellStyle name="Moneda 23 2 5" xfId="3583" xr:uid="{00000000-0005-0000-0000-00007F1B0000}"/>
    <cellStyle name="Moneda 23 2 6" xfId="5993" xr:uid="{00000000-0005-0000-0000-0000801B0000}"/>
    <cellStyle name="Moneda 23 3" xfId="2223" xr:uid="{00000000-0005-0000-0000-0000811B0000}"/>
    <cellStyle name="Moneda 23 3 2" xfId="4633" xr:uid="{00000000-0005-0000-0000-0000821B0000}"/>
    <cellStyle name="Moneda 23 3 3" xfId="7043" xr:uid="{00000000-0005-0000-0000-0000831B0000}"/>
    <cellStyle name="Moneda 23 4" xfId="2592" xr:uid="{00000000-0005-0000-0000-0000841B0000}"/>
    <cellStyle name="Moneda 23 4 2" xfId="5003" xr:uid="{00000000-0005-0000-0000-0000851B0000}"/>
    <cellStyle name="Moneda 23 4 3" xfId="7414" xr:uid="{00000000-0005-0000-0000-0000861B0000}"/>
    <cellStyle name="Moneda 23 5" xfId="1570" xr:uid="{00000000-0005-0000-0000-0000871B0000}"/>
    <cellStyle name="Moneda 23 5 2" xfId="3979" xr:uid="{00000000-0005-0000-0000-0000881B0000}"/>
    <cellStyle name="Moneda 23 5 3" xfId="6389" xr:uid="{00000000-0005-0000-0000-0000891B0000}"/>
    <cellStyle name="Moneda 23 6" xfId="916" xr:uid="{00000000-0005-0000-0000-00008A1B0000}"/>
    <cellStyle name="Moneda 23 7" xfId="3322" xr:uid="{00000000-0005-0000-0000-00008B1B0000}"/>
    <cellStyle name="Moneda 23 8" xfId="5732" xr:uid="{00000000-0005-0000-0000-00008C1B0000}"/>
    <cellStyle name="Moneda 24" xfId="62" xr:uid="{00000000-0005-0000-0000-00008D1B0000}"/>
    <cellStyle name="Moneda 24 2" xfId="1946" xr:uid="{00000000-0005-0000-0000-00008E1B0000}"/>
    <cellStyle name="Moneda 24 2 2" xfId="4355" xr:uid="{00000000-0005-0000-0000-00008F1B0000}"/>
    <cellStyle name="Moneda 24 2 3" xfId="6765" xr:uid="{00000000-0005-0000-0000-0000901B0000}"/>
    <cellStyle name="Moneda 24 3" xfId="2244" xr:uid="{00000000-0005-0000-0000-0000911B0000}"/>
    <cellStyle name="Moneda 24 3 2" xfId="4654" xr:uid="{00000000-0005-0000-0000-0000921B0000}"/>
    <cellStyle name="Moneda 24 3 3" xfId="7064" xr:uid="{00000000-0005-0000-0000-0000931B0000}"/>
    <cellStyle name="Moneda 24 4" xfId="2598" xr:uid="{00000000-0005-0000-0000-0000941B0000}"/>
    <cellStyle name="Moneda 24 4 2" xfId="5009" xr:uid="{00000000-0005-0000-0000-0000951B0000}"/>
    <cellStyle name="Moneda 24 4 3" xfId="7420" xr:uid="{00000000-0005-0000-0000-0000961B0000}"/>
    <cellStyle name="Moneda 24 5" xfId="1591" xr:uid="{00000000-0005-0000-0000-0000971B0000}"/>
    <cellStyle name="Moneda 24 5 2" xfId="4000" xr:uid="{00000000-0005-0000-0000-0000981B0000}"/>
    <cellStyle name="Moneda 24 5 3" xfId="6410" xr:uid="{00000000-0005-0000-0000-0000991B0000}"/>
    <cellStyle name="Moneda 24 6" xfId="922" xr:uid="{00000000-0005-0000-0000-00009A1B0000}"/>
    <cellStyle name="Moneda 24 7" xfId="3328" xr:uid="{00000000-0005-0000-0000-00009B1B0000}"/>
    <cellStyle name="Moneda 24 8" xfId="5738" xr:uid="{00000000-0005-0000-0000-00009C1B0000}"/>
    <cellStyle name="Moneda 25" xfId="64" xr:uid="{00000000-0005-0000-0000-00009D1B0000}"/>
    <cellStyle name="Moneda 25 2" xfId="1991" xr:uid="{00000000-0005-0000-0000-00009E1B0000}"/>
    <cellStyle name="Moneda 25 2 2" xfId="4400" xr:uid="{00000000-0005-0000-0000-00009F1B0000}"/>
    <cellStyle name="Moneda 25 2 3" xfId="6810" xr:uid="{00000000-0005-0000-0000-0000A01B0000}"/>
    <cellStyle name="Moneda 25 3" xfId="1999" xr:uid="{00000000-0005-0000-0000-0000A11B0000}"/>
    <cellStyle name="Moneda 25 3 2" xfId="4409" xr:uid="{00000000-0005-0000-0000-0000A21B0000}"/>
    <cellStyle name="Moneda 25 3 3" xfId="6819" xr:uid="{00000000-0005-0000-0000-0000A31B0000}"/>
    <cellStyle name="Moneda 25 4" xfId="2854" xr:uid="{00000000-0005-0000-0000-0000A41B0000}"/>
    <cellStyle name="Moneda 25 4 2" xfId="5265" xr:uid="{00000000-0005-0000-0000-0000A51B0000}"/>
    <cellStyle name="Moneda 25 4 3" xfId="7676" xr:uid="{00000000-0005-0000-0000-0000A61B0000}"/>
    <cellStyle name="Moneda 25 5" xfId="1597" xr:uid="{00000000-0005-0000-0000-0000A71B0000}"/>
    <cellStyle name="Moneda 25 5 2" xfId="4006" xr:uid="{00000000-0005-0000-0000-0000A81B0000}"/>
    <cellStyle name="Moneda 25 5 3" xfId="6416" xr:uid="{00000000-0005-0000-0000-0000A91B0000}"/>
    <cellStyle name="Moneda 25 6" xfId="1178" xr:uid="{00000000-0005-0000-0000-0000AA1B0000}"/>
    <cellStyle name="Moneda 25 7" xfId="3584" xr:uid="{00000000-0005-0000-0000-0000AB1B0000}"/>
    <cellStyle name="Moneda 25 8" xfId="5994" xr:uid="{00000000-0005-0000-0000-0000AC1B0000}"/>
    <cellStyle name="Moneda 26" xfId="63" xr:uid="{00000000-0005-0000-0000-0000AD1B0000}"/>
    <cellStyle name="Moneda 26 2" xfId="2886" xr:uid="{00000000-0005-0000-0000-0000AE1B0000}"/>
    <cellStyle name="Moneda 26 2 2" xfId="5297" xr:uid="{00000000-0005-0000-0000-0000AF1B0000}"/>
    <cellStyle name="Moneda 26 2 3" xfId="7708" xr:uid="{00000000-0005-0000-0000-0000B01B0000}"/>
    <cellStyle name="Moneda 26 3" xfId="1639" xr:uid="{00000000-0005-0000-0000-0000B11B0000}"/>
    <cellStyle name="Moneda 26 3 2" xfId="4048" xr:uid="{00000000-0005-0000-0000-0000B21B0000}"/>
    <cellStyle name="Moneda 26 3 3" xfId="6458" xr:uid="{00000000-0005-0000-0000-0000B31B0000}"/>
    <cellStyle name="Moneda 26 4" xfId="1209" xr:uid="{00000000-0005-0000-0000-0000B41B0000}"/>
    <cellStyle name="Moneda 26 5" xfId="3616" xr:uid="{00000000-0005-0000-0000-0000B51B0000}"/>
    <cellStyle name="Moneda 26 6" xfId="6026" xr:uid="{00000000-0005-0000-0000-0000B61B0000}"/>
    <cellStyle name="Moneda 27" xfId="69" xr:uid="{00000000-0005-0000-0000-0000B71B0000}"/>
    <cellStyle name="Moneda 27 2" xfId="2881" xr:uid="{00000000-0005-0000-0000-0000B81B0000}"/>
    <cellStyle name="Moneda 27 2 2" xfId="5292" xr:uid="{00000000-0005-0000-0000-0000B91B0000}"/>
    <cellStyle name="Moneda 27 2 3" xfId="7703" xr:uid="{00000000-0005-0000-0000-0000BA1B0000}"/>
    <cellStyle name="Moneda 27 3" xfId="1643" xr:uid="{00000000-0005-0000-0000-0000BB1B0000}"/>
    <cellStyle name="Moneda 27 3 2" xfId="4052" xr:uid="{00000000-0005-0000-0000-0000BC1B0000}"/>
    <cellStyle name="Moneda 27 3 3" xfId="6462" xr:uid="{00000000-0005-0000-0000-0000BD1B0000}"/>
    <cellStyle name="Moneda 27 4" xfId="3611" xr:uid="{00000000-0005-0000-0000-0000BE1B0000}"/>
    <cellStyle name="Moneda 27 5" xfId="6021" xr:uid="{00000000-0005-0000-0000-0000BF1B0000}"/>
    <cellStyle name="Moneda 28" xfId="272" xr:uid="{00000000-0005-0000-0000-0000C01B0000}"/>
    <cellStyle name="Moneda 28 2" xfId="2975" xr:uid="{00000000-0005-0000-0000-0000C11B0000}"/>
    <cellStyle name="Moneda 28 2 2" xfId="5386" xr:uid="{00000000-0005-0000-0000-0000C21B0000}"/>
    <cellStyle name="Moneda 28 2 3" xfId="7797" xr:uid="{00000000-0005-0000-0000-0000C31B0000}"/>
    <cellStyle name="Moneda 28 3" xfId="1988" xr:uid="{00000000-0005-0000-0000-0000C41B0000}"/>
    <cellStyle name="Moneda 28 3 2" xfId="4397" xr:uid="{00000000-0005-0000-0000-0000C51B0000}"/>
    <cellStyle name="Moneda 28 3 3" xfId="6807" xr:uid="{00000000-0005-0000-0000-0000C61B0000}"/>
    <cellStyle name="Moneda 28 4" xfId="3705" xr:uid="{00000000-0005-0000-0000-0000C71B0000}"/>
    <cellStyle name="Moneda 28 5" xfId="6115" xr:uid="{00000000-0005-0000-0000-0000C81B0000}"/>
    <cellStyle name="Moneda 29" xfId="270" xr:uid="{00000000-0005-0000-0000-0000C91B0000}"/>
    <cellStyle name="Moneda 29 2" xfId="4402" xr:uid="{00000000-0005-0000-0000-0000CA1B0000}"/>
    <cellStyle name="Moneda 29 3" xfId="6812" xr:uid="{00000000-0005-0000-0000-0000CB1B0000}"/>
    <cellStyle name="Moneda 3" xfId="19" xr:uid="{00000000-0005-0000-0000-0000CC1B0000}"/>
    <cellStyle name="Moneda 3 10" xfId="2269" xr:uid="{00000000-0005-0000-0000-0000CD1B0000}"/>
    <cellStyle name="Moneda 3 10 2" xfId="613" xr:uid="{00000000-0005-0000-0000-0000CE1B0000}"/>
    <cellStyle name="Moneda 3 10 3" xfId="7090" xr:uid="{00000000-0005-0000-0000-0000CF1B0000}"/>
    <cellStyle name="Moneda 3 11" xfId="2304" xr:uid="{00000000-0005-0000-0000-0000D01B0000}"/>
    <cellStyle name="Moneda 3 11 2" xfId="4715" xr:uid="{00000000-0005-0000-0000-0000D11B0000}"/>
    <cellStyle name="Moneda 3 11 3" xfId="7126" xr:uid="{00000000-0005-0000-0000-0000D21B0000}"/>
    <cellStyle name="Moneda 3 12" xfId="1374" xr:uid="{00000000-0005-0000-0000-0000D31B0000}"/>
    <cellStyle name="Moneda 3 12 2" xfId="3783" xr:uid="{00000000-0005-0000-0000-0000D41B0000}"/>
    <cellStyle name="Moneda 3 12 3" xfId="6193" xr:uid="{00000000-0005-0000-0000-0000D51B0000}"/>
    <cellStyle name="Moneda 3 13" xfId="612" xr:uid="{00000000-0005-0000-0000-0000D61B0000}"/>
    <cellStyle name="Moneda 3 14" xfId="3034" xr:uid="{00000000-0005-0000-0000-0000D71B0000}"/>
    <cellStyle name="Moneda 3 15" xfId="614" xr:uid="{00000000-0005-0000-0000-0000D81B0000}"/>
    <cellStyle name="Moneda 3 2" xfId="61" xr:uid="{00000000-0005-0000-0000-0000D91B0000}"/>
    <cellStyle name="Moneda 3 2 10" xfId="3074" xr:uid="{00000000-0005-0000-0000-0000DA1B0000}"/>
    <cellStyle name="Moneda 3 2 11" xfId="5484" xr:uid="{00000000-0005-0000-0000-0000DB1B0000}"/>
    <cellStyle name="Moneda 3 2 2" xfId="188" xr:uid="{00000000-0005-0000-0000-0000DC1B0000}"/>
    <cellStyle name="Moneda 3 2 2 2" xfId="584" xr:uid="{00000000-0005-0000-0000-0000DD1B0000}"/>
    <cellStyle name="Moneda 3 2 2 2 2" xfId="2856" xr:uid="{00000000-0005-0000-0000-0000DE1B0000}"/>
    <cellStyle name="Moneda 3 2 2 2 2 2" xfId="5267" xr:uid="{00000000-0005-0000-0000-0000DF1B0000}"/>
    <cellStyle name="Moneda 3 2 2 2 2 3" xfId="7678" xr:uid="{00000000-0005-0000-0000-0000E01B0000}"/>
    <cellStyle name="Moneda 3 2 2 2 3" xfId="1813" xr:uid="{00000000-0005-0000-0000-0000E11B0000}"/>
    <cellStyle name="Moneda 3 2 2 2 3 2" xfId="4222" xr:uid="{00000000-0005-0000-0000-0000E21B0000}"/>
    <cellStyle name="Moneda 3 2 2 2 3 3" xfId="6632" xr:uid="{00000000-0005-0000-0000-0000E31B0000}"/>
    <cellStyle name="Moneda 3 2 2 2 4" xfId="1180" xr:uid="{00000000-0005-0000-0000-0000E41B0000}"/>
    <cellStyle name="Moneda 3 2 2 2 5" xfId="3586" xr:uid="{00000000-0005-0000-0000-0000E51B0000}"/>
    <cellStyle name="Moneda 3 2 2 2 6" xfId="5996" xr:uid="{00000000-0005-0000-0000-0000E61B0000}"/>
    <cellStyle name="Moneda 3 2 2 3" xfId="2114" xr:uid="{00000000-0005-0000-0000-0000E71B0000}"/>
    <cellStyle name="Moneda 3 2 2 3 2" xfId="4524" xr:uid="{00000000-0005-0000-0000-0000E81B0000}"/>
    <cellStyle name="Moneda 3 2 2 3 3" xfId="6934" xr:uid="{00000000-0005-0000-0000-0000E91B0000}"/>
    <cellStyle name="Moneda 3 2 2 4" xfId="2465" xr:uid="{00000000-0005-0000-0000-0000EA1B0000}"/>
    <cellStyle name="Moneda 3 2 2 4 2" xfId="4876" xr:uid="{00000000-0005-0000-0000-0000EB1B0000}"/>
    <cellStyle name="Moneda 3 2 2 4 3" xfId="7287" xr:uid="{00000000-0005-0000-0000-0000EC1B0000}"/>
    <cellStyle name="Moneda 3 2 2 5" xfId="1461" xr:uid="{00000000-0005-0000-0000-0000ED1B0000}"/>
    <cellStyle name="Moneda 3 2 2 5 2" xfId="3870" xr:uid="{00000000-0005-0000-0000-0000EE1B0000}"/>
    <cellStyle name="Moneda 3 2 2 5 3" xfId="6280" xr:uid="{00000000-0005-0000-0000-0000EF1B0000}"/>
    <cellStyle name="Moneda 3 2 2 6" xfId="789" xr:uid="{00000000-0005-0000-0000-0000F01B0000}"/>
    <cellStyle name="Moneda 3 2 2 7" xfId="3195" xr:uid="{00000000-0005-0000-0000-0000F11B0000}"/>
    <cellStyle name="Moneda 3 2 2 8" xfId="5605" xr:uid="{00000000-0005-0000-0000-0000F21B0000}"/>
    <cellStyle name="Moneda 3 2 3" xfId="242" xr:uid="{00000000-0005-0000-0000-0000F31B0000}"/>
    <cellStyle name="Moneda 3 2 3 2" xfId="585" xr:uid="{00000000-0005-0000-0000-0000F41B0000}"/>
    <cellStyle name="Moneda 3 2 3 2 2" xfId="2857" xr:uid="{00000000-0005-0000-0000-0000F51B0000}"/>
    <cellStyle name="Moneda 3 2 3 2 2 2" xfId="5268" xr:uid="{00000000-0005-0000-0000-0000F61B0000}"/>
    <cellStyle name="Moneda 3 2 3 2 2 3" xfId="7679" xr:uid="{00000000-0005-0000-0000-0000F71B0000}"/>
    <cellStyle name="Moneda 3 2 3 2 3" xfId="1867" xr:uid="{00000000-0005-0000-0000-0000F81B0000}"/>
    <cellStyle name="Moneda 3 2 3 2 3 2" xfId="4276" xr:uid="{00000000-0005-0000-0000-0000F91B0000}"/>
    <cellStyle name="Moneda 3 2 3 2 3 3" xfId="6686" xr:uid="{00000000-0005-0000-0000-0000FA1B0000}"/>
    <cellStyle name="Moneda 3 2 3 2 4" xfId="1181" xr:uid="{00000000-0005-0000-0000-0000FB1B0000}"/>
    <cellStyle name="Moneda 3 2 3 2 5" xfId="3587" xr:uid="{00000000-0005-0000-0000-0000FC1B0000}"/>
    <cellStyle name="Moneda 3 2 3 2 6" xfId="5997" xr:uid="{00000000-0005-0000-0000-0000FD1B0000}"/>
    <cellStyle name="Moneda 3 2 3 3" xfId="2168" xr:uid="{00000000-0005-0000-0000-0000FE1B0000}"/>
    <cellStyle name="Moneda 3 2 3 3 2" xfId="4578" xr:uid="{00000000-0005-0000-0000-0000FF1B0000}"/>
    <cellStyle name="Moneda 3 2 3 3 3" xfId="6988" xr:uid="{00000000-0005-0000-0000-0000001C0000}"/>
    <cellStyle name="Moneda 3 2 3 4" xfId="2519" xr:uid="{00000000-0005-0000-0000-0000011C0000}"/>
    <cellStyle name="Moneda 3 2 3 4 2" xfId="4930" xr:uid="{00000000-0005-0000-0000-0000021C0000}"/>
    <cellStyle name="Moneda 3 2 3 4 3" xfId="7341" xr:uid="{00000000-0005-0000-0000-0000031C0000}"/>
    <cellStyle name="Moneda 3 2 3 5" xfId="1515" xr:uid="{00000000-0005-0000-0000-0000041C0000}"/>
    <cellStyle name="Moneda 3 2 3 5 2" xfId="3924" xr:uid="{00000000-0005-0000-0000-0000051C0000}"/>
    <cellStyle name="Moneda 3 2 3 5 3" xfId="6334" xr:uid="{00000000-0005-0000-0000-0000061C0000}"/>
    <cellStyle name="Moneda 3 2 3 6" xfId="843" xr:uid="{00000000-0005-0000-0000-0000071C0000}"/>
    <cellStyle name="Moneda 3 2 3 7" xfId="3249" xr:uid="{00000000-0005-0000-0000-0000081C0000}"/>
    <cellStyle name="Moneda 3 2 3 8" xfId="5659" xr:uid="{00000000-0005-0000-0000-0000091C0000}"/>
    <cellStyle name="Moneda 3 2 4" xfId="137" xr:uid="{00000000-0005-0000-0000-00000A1C0000}"/>
    <cellStyle name="Moneda 3 2 4 2" xfId="2411" xr:uid="{00000000-0005-0000-0000-00000B1C0000}"/>
    <cellStyle name="Moneda 3 2 4 2 2" xfId="4822" xr:uid="{00000000-0005-0000-0000-00000C1C0000}"/>
    <cellStyle name="Moneda 3 2 4 2 3" xfId="7233" xr:uid="{00000000-0005-0000-0000-00000D1C0000}"/>
    <cellStyle name="Moneda 3 2 4 3" xfId="1759" xr:uid="{00000000-0005-0000-0000-00000E1C0000}"/>
    <cellStyle name="Moneda 3 2 4 3 2" xfId="4168" xr:uid="{00000000-0005-0000-0000-00000F1C0000}"/>
    <cellStyle name="Moneda 3 2 4 3 3" xfId="6578" xr:uid="{00000000-0005-0000-0000-0000101C0000}"/>
    <cellStyle name="Moneda 3 2 4 4" xfId="735" xr:uid="{00000000-0005-0000-0000-0000111C0000}"/>
    <cellStyle name="Moneda 3 2 4 5" xfId="3141" xr:uid="{00000000-0005-0000-0000-0000121C0000}"/>
    <cellStyle name="Moneda 3 2 4 6" xfId="5551" xr:uid="{00000000-0005-0000-0000-0000131C0000}"/>
    <cellStyle name="Moneda 3 2 5" xfId="583" xr:uid="{00000000-0005-0000-0000-0000141C0000}"/>
    <cellStyle name="Moneda 3 2 5 2" xfId="2855" xr:uid="{00000000-0005-0000-0000-0000151C0000}"/>
    <cellStyle name="Moneda 3 2 5 2 2" xfId="5266" xr:uid="{00000000-0005-0000-0000-0000161C0000}"/>
    <cellStyle name="Moneda 3 2 5 2 3" xfId="7677" xr:uid="{00000000-0005-0000-0000-0000171C0000}"/>
    <cellStyle name="Moneda 3 2 5 3" xfId="1692" xr:uid="{00000000-0005-0000-0000-0000181C0000}"/>
    <cellStyle name="Moneda 3 2 5 3 2" xfId="4101" xr:uid="{00000000-0005-0000-0000-0000191C0000}"/>
    <cellStyle name="Moneda 3 2 5 3 3" xfId="6511" xr:uid="{00000000-0005-0000-0000-00001A1C0000}"/>
    <cellStyle name="Moneda 3 2 5 4" xfId="1179" xr:uid="{00000000-0005-0000-0000-00001B1C0000}"/>
    <cellStyle name="Moneda 3 2 5 5" xfId="3585" xr:uid="{00000000-0005-0000-0000-00001C1C0000}"/>
    <cellStyle name="Moneda 3 2 5 6" xfId="5995" xr:uid="{00000000-0005-0000-0000-00001D1C0000}"/>
    <cellStyle name="Moneda 3 2 6" xfId="1319" xr:uid="{00000000-0005-0000-0000-00001E1C0000}"/>
    <cellStyle name="Moneda 3 2 6 2" xfId="2997" xr:uid="{00000000-0005-0000-0000-00001F1C0000}"/>
    <cellStyle name="Moneda 3 2 6 2 2" xfId="5408" xr:uid="{00000000-0005-0000-0000-0000201C0000}"/>
    <cellStyle name="Moneda 3 2 6 2 3" xfId="7819" xr:uid="{00000000-0005-0000-0000-0000211C0000}"/>
    <cellStyle name="Moneda 3 2 6 3" xfId="2060" xr:uid="{00000000-0005-0000-0000-0000221C0000}"/>
    <cellStyle name="Moneda 3 2 6 3 2" xfId="4470" xr:uid="{00000000-0005-0000-0000-0000231C0000}"/>
    <cellStyle name="Moneda 3 2 6 3 3" xfId="6880" xr:uid="{00000000-0005-0000-0000-0000241C0000}"/>
    <cellStyle name="Moneda 3 2 6 4" xfId="3727" xr:uid="{00000000-0005-0000-0000-0000251C0000}"/>
    <cellStyle name="Moneda 3 2 6 5" xfId="6137" xr:uid="{00000000-0005-0000-0000-0000261C0000}"/>
    <cellStyle name="Moneda 3 2 7" xfId="2344" xr:uid="{00000000-0005-0000-0000-0000271C0000}"/>
    <cellStyle name="Moneda 3 2 7 2" xfId="4755" xr:uid="{00000000-0005-0000-0000-0000281C0000}"/>
    <cellStyle name="Moneda 3 2 7 3" xfId="7166" xr:uid="{00000000-0005-0000-0000-0000291C0000}"/>
    <cellStyle name="Moneda 3 2 8" xfId="1407" xr:uid="{00000000-0005-0000-0000-00002A1C0000}"/>
    <cellStyle name="Moneda 3 2 8 2" xfId="3816" xr:uid="{00000000-0005-0000-0000-00002B1C0000}"/>
    <cellStyle name="Moneda 3 2 8 3" xfId="6226" xr:uid="{00000000-0005-0000-0000-00002C1C0000}"/>
    <cellStyle name="Moneda 3 2 9" xfId="668" xr:uid="{00000000-0005-0000-0000-00002D1C0000}"/>
    <cellStyle name="Moneda 3 3" xfId="60" xr:uid="{00000000-0005-0000-0000-00002E1C0000}"/>
    <cellStyle name="Moneda 3 3 2" xfId="586" xr:uid="{00000000-0005-0000-0000-00002F1C0000}"/>
    <cellStyle name="Moneda 3 3 2 2" xfId="2858" xr:uid="{00000000-0005-0000-0000-0000301C0000}"/>
    <cellStyle name="Moneda 3 3 2 2 2" xfId="5269" xr:uid="{00000000-0005-0000-0000-0000311C0000}"/>
    <cellStyle name="Moneda 3 3 2 2 3" xfId="7680" xr:uid="{00000000-0005-0000-0000-0000321C0000}"/>
    <cellStyle name="Moneda 3 3 2 3" xfId="1773" xr:uid="{00000000-0005-0000-0000-0000331C0000}"/>
    <cellStyle name="Moneda 3 3 2 3 2" xfId="4182" xr:uid="{00000000-0005-0000-0000-0000341C0000}"/>
    <cellStyle name="Moneda 3 3 2 3 3" xfId="6592" xr:uid="{00000000-0005-0000-0000-0000351C0000}"/>
    <cellStyle name="Moneda 3 3 2 4" xfId="1182" xr:uid="{00000000-0005-0000-0000-0000361C0000}"/>
    <cellStyle name="Moneda 3 3 2 5" xfId="3588" xr:uid="{00000000-0005-0000-0000-0000371C0000}"/>
    <cellStyle name="Moneda 3 3 2 6" xfId="5998" xr:uid="{00000000-0005-0000-0000-0000381C0000}"/>
    <cellStyle name="Moneda 3 3 3" xfId="2074" xr:uid="{00000000-0005-0000-0000-0000391C0000}"/>
    <cellStyle name="Moneda 3 3 3 2" xfId="4484" xr:uid="{00000000-0005-0000-0000-00003A1C0000}"/>
    <cellStyle name="Moneda 3 3 3 3" xfId="6894" xr:uid="{00000000-0005-0000-0000-00003B1C0000}"/>
    <cellStyle name="Moneda 3 3 4" xfId="2425" xr:uid="{00000000-0005-0000-0000-00003C1C0000}"/>
    <cellStyle name="Moneda 3 3 4 2" xfId="4836" xr:uid="{00000000-0005-0000-0000-00003D1C0000}"/>
    <cellStyle name="Moneda 3 3 4 3" xfId="7247" xr:uid="{00000000-0005-0000-0000-00003E1C0000}"/>
    <cellStyle name="Moneda 3 3 5" xfId="1421" xr:uid="{00000000-0005-0000-0000-00003F1C0000}"/>
    <cellStyle name="Moneda 3 3 5 2" xfId="3830" xr:uid="{00000000-0005-0000-0000-0000401C0000}"/>
    <cellStyle name="Moneda 3 3 5 3" xfId="6240" xr:uid="{00000000-0005-0000-0000-0000411C0000}"/>
    <cellStyle name="Moneda 3 3 6" xfId="749" xr:uid="{00000000-0005-0000-0000-0000421C0000}"/>
    <cellStyle name="Moneda 3 3 7" xfId="3155" xr:uid="{00000000-0005-0000-0000-0000431C0000}"/>
    <cellStyle name="Moneda 3 3 8" xfId="5565" xr:uid="{00000000-0005-0000-0000-0000441C0000}"/>
    <cellStyle name="Moneda 3 4" xfId="202" xr:uid="{00000000-0005-0000-0000-0000451C0000}"/>
    <cellStyle name="Moneda 3 4 2" xfId="587" xr:uid="{00000000-0005-0000-0000-0000461C0000}"/>
    <cellStyle name="Moneda 3 4 2 2" xfId="2859" xr:uid="{00000000-0005-0000-0000-0000471C0000}"/>
    <cellStyle name="Moneda 3 4 2 2 2" xfId="5270" xr:uid="{00000000-0005-0000-0000-0000481C0000}"/>
    <cellStyle name="Moneda 3 4 2 2 3" xfId="7681" xr:uid="{00000000-0005-0000-0000-0000491C0000}"/>
    <cellStyle name="Moneda 3 4 2 3" xfId="1827" xr:uid="{00000000-0005-0000-0000-00004A1C0000}"/>
    <cellStyle name="Moneda 3 4 2 3 2" xfId="4236" xr:uid="{00000000-0005-0000-0000-00004B1C0000}"/>
    <cellStyle name="Moneda 3 4 2 3 3" xfId="6646" xr:uid="{00000000-0005-0000-0000-00004C1C0000}"/>
    <cellStyle name="Moneda 3 4 2 4" xfId="1183" xr:uid="{00000000-0005-0000-0000-00004D1C0000}"/>
    <cellStyle name="Moneda 3 4 2 5" xfId="3589" xr:uid="{00000000-0005-0000-0000-00004E1C0000}"/>
    <cellStyle name="Moneda 3 4 2 6" xfId="5999" xr:uid="{00000000-0005-0000-0000-00004F1C0000}"/>
    <cellStyle name="Moneda 3 4 3" xfId="2128" xr:uid="{00000000-0005-0000-0000-0000501C0000}"/>
    <cellStyle name="Moneda 3 4 3 2" xfId="4538" xr:uid="{00000000-0005-0000-0000-0000511C0000}"/>
    <cellStyle name="Moneda 3 4 3 3" xfId="6948" xr:uid="{00000000-0005-0000-0000-0000521C0000}"/>
    <cellStyle name="Moneda 3 4 4" xfId="2479" xr:uid="{00000000-0005-0000-0000-0000531C0000}"/>
    <cellStyle name="Moneda 3 4 4 2" xfId="4890" xr:uid="{00000000-0005-0000-0000-0000541C0000}"/>
    <cellStyle name="Moneda 3 4 4 3" xfId="7301" xr:uid="{00000000-0005-0000-0000-0000551C0000}"/>
    <cellStyle name="Moneda 3 4 5" xfId="1475" xr:uid="{00000000-0005-0000-0000-0000561C0000}"/>
    <cellStyle name="Moneda 3 4 5 2" xfId="3884" xr:uid="{00000000-0005-0000-0000-0000571C0000}"/>
    <cellStyle name="Moneda 3 4 5 3" xfId="6294" xr:uid="{00000000-0005-0000-0000-0000581C0000}"/>
    <cellStyle name="Moneda 3 4 6" xfId="803" xr:uid="{00000000-0005-0000-0000-0000591C0000}"/>
    <cellStyle name="Moneda 3 4 7" xfId="3209" xr:uid="{00000000-0005-0000-0000-00005A1C0000}"/>
    <cellStyle name="Moneda 3 4 8" xfId="5619" xr:uid="{00000000-0005-0000-0000-00005B1C0000}"/>
    <cellStyle name="Moneda 3 5" xfId="104" xr:uid="{00000000-0005-0000-0000-00005C1C0000}"/>
    <cellStyle name="Moneda 3 5 2" xfId="588" xr:uid="{00000000-0005-0000-0000-00005D1C0000}"/>
    <cellStyle name="Moneda 3 5 2 2" xfId="2860" xr:uid="{00000000-0005-0000-0000-00005E1C0000}"/>
    <cellStyle name="Moneda 3 5 2 2 2" xfId="5271" xr:uid="{00000000-0005-0000-0000-00005F1C0000}"/>
    <cellStyle name="Moneda 3 5 2 2 3" xfId="7682" xr:uid="{00000000-0005-0000-0000-0000601C0000}"/>
    <cellStyle name="Moneda 3 5 2 3" xfId="1726" xr:uid="{00000000-0005-0000-0000-0000611C0000}"/>
    <cellStyle name="Moneda 3 5 2 3 2" xfId="4135" xr:uid="{00000000-0005-0000-0000-0000621C0000}"/>
    <cellStyle name="Moneda 3 5 2 3 3" xfId="6545" xr:uid="{00000000-0005-0000-0000-0000631C0000}"/>
    <cellStyle name="Moneda 3 5 2 4" xfId="1184" xr:uid="{00000000-0005-0000-0000-0000641C0000}"/>
    <cellStyle name="Moneda 3 5 2 5" xfId="3590" xr:uid="{00000000-0005-0000-0000-0000651C0000}"/>
    <cellStyle name="Moneda 3 5 2 6" xfId="6000" xr:uid="{00000000-0005-0000-0000-0000661C0000}"/>
    <cellStyle name="Moneda 3 5 3" xfId="2227" xr:uid="{00000000-0005-0000-0000-0000671C0000}"/>
    <cellStyle name="Moneda 3 5 3 2" xfId="4637" xr:uid="{00000000-0005-0000-0000-0000681C0000}"/>
    <cellStyle name="Moneda 3 5 3 3" xfId="7047" xr:uid="{00000000-0005-0000-0000-0000691C0000}"/>
    <cellStyle name="Moneda 3 5 4" xfId="2378" xr:uid="{00000000-0005-0000-0000-00006A1C0000}"/>
    <cellStyle name="Moneda 3 5 4 2" xfId="4789" xr:uid="{00000000-0005-0000-0000-00006B1C0000}"/>
    <cellStyle name="Moneda 3 5 4 3" xfId="7200" xr:uid="{00000000-0005-0000-0000-00006C1C0000}"/>
    <cellStyle name="Moneda 3 5 5" xfId="1574" xr:uid="{00000000-0005-0000-0000-00006D1C0000}"/>
    <cellStyle name="Moneda 3 5 5 2" xfId="3983" xr:uid="{00000000-0005-0000-0000-00006E1C0000}"/>
    <cellStyle name="Moneda 3 5 5 3" xfId="6393" xr:uid="{00000000-0005-0000-0000-00006F1C0000}"/>
    <cellStyle name="Moneda 3 5 6" xfId="702" xr:uid="{00000000-0005-0000-0000-0000701C0000}"/>
    <cellStyle name="Moneda 3 5 7" xfId="3108" xr:uid="{00000000-0005-0000-0000-0000711C0000}"/>
    <cellStyle name="Moneda 3 5 8" xfId="5518" xr:uid="{00000000-0005-0000-0000-0000721C0000}"/>
    <cellStyle name="Moneda 3 6" xfId="68" xr:uid="{00000000-0005-0000-0000-0000731C0000}"/>
    <cellStyle name="Moneda 3 6 2" xfId="589" xr:uid="{00000000-0005-0000-0000-0000741C0000}"/>
    <cellStyle name="Moneda 3 6 2 2" xfId="2861" xr:uid="{00000000-0005-0000-0000-0000751C0000}"/>
    <cellStyle name="Moneda 3 6 2 2 2" xfId="5272" xr:uid="{00000000-0005-0000-0000-0000761C0000}"/>
    <cellStyle name="Moneda 3 6 2 2 3" xfId="7683" xr:uid="{00000000-0005-0000-0000-0000771C0000}"/>
    <cellStyle name="Moneda 3 6 2 3" xfId="1916" xr:uid="{00000000-0005-0000-0000-0000781C0000}"/>
    <cellStyle name="Moneda 3 6 2 3 2" xfId="4325" xr:uid="{00000000-0005-0000-0000-0000791C0000}"/>
    <cellStyle name="Moneda 3 6 2 3 3" xfId="6735" xr:uid="{00000000-0005-0000-0000-00007A1C0000}"/>
    <cellStyle name="Moneda 3 6 2 4" xfId="1185" xr:uid="{00000000-0005-0000-0000-00007B1C0000}"/>
    <cellStyle name="Moneda 3 6 2 5" xfId="3591" xr:uid="{00000000-0005-0000-0000-00007C1C0000}"/>
    <cellStyle name="Moneda 3 6 2 6" xfId="6001" xr:uid="{00000000-0005-0000-0000-00007D1C0000}"/>
    <cellStyle name="Moneda 3 6 3" xfId="2568" xr:uid="{00000000-0005-0000-0000-00007E1C0000}"/>
    <cellStyle name="Moneda 3 6 3 2" xfId="4979" xr:uid="{00000000-0005-0000-0000-00007F1C0000}"/>
    <cellStyle name="Moneda 3 6 3 3" xfId="7390" xr:uid="{00000000-0005-0000-0000-0000801C0000}"/>
    <cellStyle name="Moneda 3 6 4" xfId="1615" xr:uid="{00000000-0005-0000-0000-0000811C0000}"/>
    <cellStyle name="Moneda 3 6 4 2" xfId="4024" xr:uid="{00000000-0005-0000-0000-0000821C0000}"/>
    <cellStyle name="Moneda 3 6 4 3" xfId="6434" xr:uid="{00000000-0005-0000-0000-0000831C0000}"/>
    <cellStyle name="Moneda 3 6 5" xfId="892" xr:uid="{00000000-0005-0000-0000-0000841C0000}"/>
    <cellStyle name="Moneda 3 6 6" xfId="3298" xr:uid="{00000000-0005-0000-0000-0000851C0000}"/>
    <cellStyle name="Moneda 3 6 7" xfId="5708" xr:uid="{00000000-0005-0000-0000-0000861C0000}"/>
    <cellStyle name="Moneda 3 7" xfId="346" xr:uid="{00000000-0005-0000-0000-0000871C0000}"/>
    <cellStyle name="Moneda 3 7 2" xfId="2616" xr:uid="{00000000-0005-0000-0000-0000881C0000}"/>
    <cellStyle name="Moneda 3 7 2 2" xfId="5027" xr:uid="{00000000-0005-0000-0000-0000891C0000}"/>
    <cellStyle name="Moneda 3 7 2 3" xfId="7438" xr:uid="{00000000-0005-0000-0000-00008A1C0000}"/>
    <cellStyle name="Moneda 3 7 3" xfId="1964" xr:uid="{00000000-0005-0000-0000-00008B1C0000}"/>
    <cellStyle name="Moneda 3 7 3 2" xfId="4373" xr:uid="{00000000-0005-0000-0000-00008C1C0000}"/>
    <cellStyle name="Moneda 3 7 3 3" xfId="6783" xr:uid="{00000000-0005-0000-0000-00008D1C0000}"/>
    <cellStyle name="Moneda 3 7 4" xfId="940" xr:uid="{00000000-0005-0000-0000-00008E1C0000}"/>
    <cellStyle name="Moneda 3 7 5" xfId="3346" xr:uid="{00000000-0005-0000-0000-00008F1C0000}"/>
    <cellStyle name="Moneda 3 7 6" xfId="5756" xr:uid="{00000000-0005-0000-0000-0000901C0000}"/>
    <cellStyle name="Moneda 3 8" xfId="321" xr:uid="{00000000-0005-0000-0000-0000911C0000}"/>
    <cellStyle name="Moneda 3 8 2" xfId="2904" xr:uid="{00000000-0005-0000-0000-0000921C0000}"/>
    <cellStyle name="Moneda 3 8 2 2" xfId="5315" xr:uid="{00000000-0005-0000-0000-0000931C0000}"/>
    <cellStyle name="Moneda 3 8 2 3" xfId="7726" xr:uid="{00000000-0005-0000-0000-0000941C0000}"/>
    <cellStyle name="Moneda 3 8 3" xfId="1652" xr:uid="{00000000-0005-0000-0000-0000951C0000}"/>
    <cellStyle name="Moneda 3 8 3 2" xfId="4061" xr:uid="{00000000-0005-0000-0000-0000961C0000}"/>
    <cellStyle name="Moneda 3 8 3 3" xfId="6471" xr:uid="{00000000-0005-0000-0000-0000971C0000}"/>
    <cellStyle name="Moneda 3 8 4" xfId="1227" xr:uid="{00000000-0005-0000-0000-0000981C0000}"/>
    <cellStyle name="Moneda 3 8 5" xfId="3634" xr:uid="{00000000-0005-0000-0000-0000991C0000}"/>
    <cellStyle name="Moneda 3 8 6" xfId="6044" xr:uid="{00000000-0005-0000-0000-00009A1C0000}"/>
    <cellStyle name="Moneda 3 9" xfId="1274" xr:uid="{00000000-0005-0000-0000-00009B1C0000}"/>
    <cellStyle name="Moneda 3 9 2" xfId="2951" xr:uid="{00000000-0005-0000-0000-00009C1C0000}"/>
    <cellStyle name="Moneda 3 9 2 2" xfId="5362" xr:uid="{00000000-0005-0000-0000-00009D1C0000}"/>
    <cellStyle name="Moneda 3 9 2 3" xfId="7773" xr:uid="{00000000-0005-0000-0000-00009E1C0000}"/>
    <cellStyle name="Moneda 3 9 3" xfId="2027" xr:uid="{00000000-0005-0000-0000-00009F1C0000}"/>
    <cellStyle name="Moneda 3 9 3 2" xfId="4437" xr:uid="{00000000-0005-0000-0000-0000A01C0000}"/>
    <cellStyle name="Moneda 3 9 3 3" xfId="6847" xr:uid="{00000000-0005-0000-0000-0000A11C0000}"/>
    <cellStyle name="Moneda 3 9 4" xfId="3681" xr:uid="{00000000-0005-0000-0000-0000A21C0000}"/>
    <cellStyle name="Moneda 3 9 5" xfId="6091" xr:uid="{00000000-0005-0000-0000-0000A31C0000}"/>
    <cellStyle name="Moneda 30" xfId="271" xr:uid="{00000000-0005-0000-0000-0000A41C0000}"/>
    <cellStyle name="Moneda 30 2" xfId="4656" xr:uid="{00000000-0005-0000-0000-0000A51C0000}"/>
    <cellStyle name="Moneda 30 3" xfId="7066" xr:uid="{00000000-0005-0000-0000-0000A61C0000}"/>
    <cellStyle name="Moneda 31" xfId="317" xr:uid="{00000000-0005-0000-0000-0000A71C0000}"/>
    <cellStyle name="Moneda 31 2" xfId="4703" xr:uid="{00000000-0005-0000-0000-0000A81C0000}"/>
    <cellStyle name="Moneda 31 3" xfId="7114" xr:uid="{00000000-0005-0000-0000-0000A91C0000}"/>
    <cellStyle name="Moneda 32" xfId="318" xr:uid="{00000000-0005-0000-0000-0000AA1C0000}"/>
    <cellStyle name="Moneda 32 2" xfId="3755" xr:uid="{00000000-0005-0000-0000-0000AB1C0000}"/>
    <cellStyle name="Moneda 32 3" xfId="6165" xr:uid="{00000000-0005-0000-0000-0000AC1C0000}"/>
    <cellStyle name="Moneda 33" xfId="319" xr:uid="{00000000-0005-0000-0000-0000AD1C0000}"/>
    <cellStyle name="Moneda 34" xfId="320" xr:uid="{00000000-0005-0000-0000-0000AE1C0000}"/>
    <cellStyle name="Moneda 35" xfId="322" xr:uid="{00000000-0005-0000-0000-0000AF1C0000}"/>
    <cellStyle name="Moneda 36" xfId="323" xr:uid="{00000000-0005-0000-0000-0000B01C0000}"/>
    <cellStyle name="Moneda 37" xfId="610" xr:uid="{00000000-0005-0000-0000-0000B11C0000}"/>
    <cellStyle name="Moneda 38" xfId="609" xr:uid="{00000000-0005-0000-0000-0000B21C0000}"/>
    <cellStyle name="Moneda 39" xfId="611" xr:uid="{00000000-0005-0000-0000-0000B31C0000}"/>
    <cellStyle name="Moneda 4" xfId="31" xr:uid="{00000000-0005-0000-0000-0000B41C0000}"/>
    <cellStyle name="Moneda 4 10" xfId="640" xr:uid="{00000000-0005-0000-0000-0000B51C0000}"/>
    <cellStyle name="Moneda 4 11" xfId="3046" xr:uid="{00000000-0005-0000-0000-0000B61C0000}"/>
    <cellStyle name="Moneda 4 12" xfId="5456" xr:uid="{00000000-0005-0000-0000-0000B71C0000}"/>
    <cellStyle name="Moneda 4 2" xfId="160" xr:uid="{00000000-0005-0000-0000-0000B81C0000}"/>
    <cellStyle name="Moneda 4 2 2" xfId="591" xr:uid="{00000000-0005-0000-0000-0000B91C0000}"/>
    <cellStyle name="Moneda 4 2 2 2" xfId="2863" xr:uid="{00000000-0005-0000-0000-0000BA1C0000}"/>
    <cellStyle name="Moneda 4 2 2 2 2" xfId="5274" xr:uid="{00000000-0005-0000-0000-0000BB1C0000}"/>
    <cellStyle name="Moneda 4 2 2 2 3" xfId="7685" xr:uid="{00000000-0005-0000-0000-0000BC1C0000}"/>
    <cellStyle name="Moneda 4 2 2 3" xfId="1785" xr:uid="{00000000-0005-0000-0000-0000BD1C0000}"/>
    <cellStyle name="Moneda 4 2 2 3 2" xfId="4194" xr:uid="{00000000-0005-0000-0000-0000BE1C0000}"/>
    <cellStyle name="Moneda 4 2 2 3 3" xfId="6604" xr:uid="{00000000-0005-0000-0000-0000BF1C0000}"/>
    <cellStyle name="Moneda 4 2 2 4" xfId="1187" xr:uid="{00000000-0005-0000-0000-0000C01C0000}"/>
    <cellStyle name="Moneda 4 2 2 5" xfId="3593" xr:uid="{00000000-0005-0000-0000-0000C11C0000}"/>
    <cellStyle name="Moneda 4 2 2 6" xfId="6003" xr:uid="{00000000-0005-0000-0000-0000C21C0000}"/>
    <cellStyle name="Moneda 4 2 3" xfId="2086" xr:uid="{00000000-0005-0000-0000-0000C31C0000}"/>
    <cellStyle name="Moneda 4 2 3 2" xfId="4496" xr:uid="{00000000-0005-0000-0000-0000C41C0000}"/>
    <cellStyle name="Moneda 4 2 3 3" xfId="6906" xr:uid="{00000000-0005-0000-0000-0000C51C0000}"/>
    <cellStyle name="Moneda 4 2 4" xfId="2437" xr:uid="{00000000-0005-0000-0000-0000C61C0000}"/>
    <cellStyle name="Moneda 4 2 4 2" xfId="4848" xr:uid="{00000000-0005-0000-0000-0000C71C0000}"/>
    <cellStyle name="Moneda 4 2 4 3" xfId="7259" xr:uid="{00000000-0005-0000-0000-0000C81C0000}"/>
    <cellStyle name="Moneda 4 2 5" xfId="1433" xr:uid="{00000000-0005-0000-0000-0000C91C0000}"/>
    <cellStyle name="Moneda 4 2 5 2" xfId="3842" xr:uid="{00000000-0005-0000-0000-0000CA1C0000}"/>
    <cellStyle name="Moneda 4 2 5 3" xfId="6252" xr:uid="{00000000-0005-0000-0000-0000CB1C0000}"/>
    <cellStyle name="Moneda 4 2 6" xfId="761" xr:uid="{00000000-0005-0000-0000-0000CC1C0000}"/>
    <cellStyle name="Moneda 4 2 7" xfId="3167" xr:uid="{00000000-0005-0000-0000-0000CD1C0000}"/>
    <cellStyle name="Moneda 4 2 8" xfId="5577" xr:uid="{00000000-0005-0000-0000-0000CE1C0000}"/>
    <cellStyle name="Moneda 4 3" xfId="214" xr:uid="{00000000-0005-0000-0000-0000CF1C0000}"/>
    <cellStyle name="Moneda 4 3 2" xfId="592" xr:uid="{00000000-0005-0000-0000-0000D01C0000}"/>
    <cellStyle name="Moneda 4 3 2 2" xfId="2864" xr:uid="{00000000-0005-0000-0000-0000D11C0000}"/>
    <cellStyle name="Moneda 4 3 2 2 2" xfId="5275" xr:uid="{00000000-0005-0000-0000-0000D21C0000}"/>
    <cellStyle name="Moneda 4 3 2 2 3" xfId="7686" xr:uid="{00000000-0005-0000-0000-0000D31C0000}"/>
    <cellStyle name="Moneda 4 3 2 3" xfId="1839" xr:uid="{00000000-0005-0000-0000-0000D41C0000}"/>
    <cellStyle name="Moneda 4 3 2 3 2" xfId="4248" xr:uid="{00000000-0005-0000-0000-0000D51C0000}"/>
    <cellStyle name="Moneda 4 3 2 3 3" xfId="6658" xr:uid="{00000000-0005-0000-0000-0000D61C0000}"/>
    <cellStyle name="Moneda 4 3 2 4" xfId="1188" xr:uid="{00000000-0005-0000-0000-0000D71C0000}"/>
    <cellStyle name="Moneda 4 3 2 5" xfId="3594" xr:uid="{00000000-0005-0000-0000-0000D81C0000}"/>
    <cellStyle name="Moneda 4 3 2 6" xfId="6004" xr:uid="{00000000-0005-0000-0000-0000D91C0000}"/>
    <cellStyle name="Moneda 4 3 3" xfId="2140" xr:uid="{00000000-0005-0000-0000-0000DA1C0000}"/>
    <cellStyle name="Moneda 4 3 3 2" xfId="4550" xr:uid="{00000000-0005-0000-0000-0000DB1C0000}"/>
    <cellStyle name="Moneda 4 3 3 3" xfId="6960" xr:uid="{00000000-0005-0000-0000-0000DC1C0000}"/>
    <cellStyle name="Moneda 4 3 4" xfId="2491" xr:uid="{00000000-0005-0000-0000-0000DD1C0000}"/>
    <cellStyle name="Moneda 4 3 4 2" xfId="4902" xr:uid="{00000000-0005-0000-0000-0000DE1C0000}"/>
    <cellStyle name="Moneda 4 3 4 3" xfId="7313" xr:uid="{00000000-0005-0000-0000-0000DF1C0000}"/>
    <cellStyle name="Moneda 4 3 5" xfId="1487" xr:uid="{00000000-0005-0000-0000-0000E01C0000}"/>
    <cellStyle name="Moneda 4 3 5 2" xfId="3896" xr:uid="{00000000-0005-0000-0000-0000E11C0000}"/>
    <cellStyle name="Moneda 4 3 5 3" xfId="6306" xr:uid="{00000000-0005-0000-0000-0000E21C0000}"/>
    <cellStyle name="Moneda 4 3 6" xfId="815" xr:uid="{00000000-0005-0000-0000-0000E31C0000}"/>
    <cellStyle name="Moneda 4 3 7" xfId="3221" xr:uid="{00000000-0005-0000-0000-0000E41C0000}"/>
    <cellStyle name="Moneda 4 3 8" xfId="5631" xr:uid="{00000000-0005-0000-0000-0000E51C0000}"/>
    <cellStyle name="Moneda 4 4" xfId="111" xr:uid="{00000000-0005-0000-0000-0000E61C0000}"/>
    <cellStyle name="Moneda 4 4 2" xfId="2385" xr:uid="{00000000-0005-0000-0000-0000E71C0000}"/>
    <cellStyle name="Moneda 4 4 2 2" xfId="4796" xr:uid="{00000000-0005-0000-0000-0000E81C0000}"/>
    <cellStyle name="Moneda 4 4 2 3" xfId="7207" xr:uid="{00000000-0005-0000-0000-0000E91C0000}"/>
    <cellStyle name="Moneda 4 4 3" xfId="1733" xr:uid="{00000000-0005-0000-0000-0000EA1C0000}"/>
    <cellStyle name="Moneda 4 4 3 2" xfId="4142" xr:uid="{00000000-0005-0000-0000-0000EB1C0000}"/>
    <cellStyle name="Moneda 4 4 3 3" xfId="6552" xr:uid="{00000000-0005-0000-0000-0000EC1C0000}"/>
    <cellStyle name="Moneda 4 4 4" xfId="709" xr:uid="{00000000-0005-0000-0000-0000ED1C0000}"/>
    <cellStyle name="Moneda 4 4 5" xfId="3115" xr:uid="{00000000-0005-0000-0000-0000EE1C0000}"/>
    <cellStyle name="Moneda 4 4 6" xfId="5525" xr:uid="{00000000-0005-0000-0000-0000EF1C0000}"/>
    <cellStyle name="Moneda 4 5" xfId="590" xr:uid="{00000000-0005-0000-0000-0000F01C0000}"/>
    <cellStyle name="Moneda 4 5 2" xfId="2862" xr:uid="{00000000-0005-0000-0000-0000F11C0000}"/>
    <cellStyle name="Moneda 4 5 2 2" xfId="5273" xr:uid="{00000000-0005-0000-0000-0000F21C0000}"/>
    <cellStyle name="Moneda 4 5 2 3" xfId="7684" xr:uid="{00000000-0005-0000-0000-0000F31C0000}"/>
    <cellStyle name="Moneda 4 5 3" xfId="1664" xr:uid="{00000000-0005-0000-0000-0000F41C0000}"/>
    <cellStyle name="Moneda 4 5 3 2" xfId="4073" xr:uid="{00000000-0005-0000-0000-0000F51C0000}"/>
    <cellStyle name="Moneda 4 5 3 3" xfId="6483" xr:uid="{00000000-0005-0000-0000-0000F61C0000}"/>
    <cellStyle name="Moneda 4 5 4" xfId="1186" xr:uid="{00000000-0005-0000-0000-0000F71C0000}"/>
    <cellStyle name="Moneda 4 5 5" xfId="3592" xr:uid="{00000000-0005-0000-0000-0000F81C0000}"/>
    <cellStyle name="Moneda 4 5 6" xfId="6002" xr:uid="{00000000-0005-0000-0000-0000F91C0000}"/>
    <cellStyle name="Moneda 4 6" xfId="1256" xr:uid="{00000000-0005-0000-0000-0000FA1C0000}"/>
    <cellStyle name="Moneda 4 6 2" xfId="2933" xr:uid="{00000000-0005-0000-0000-0000FB1C0000}"/>
    <cellStyle name="Moneda 4 6 2 2" xfId="5344" xr:uid="{00000000-0005-0000-0000-0000FC1C0000}"/>
    <cellStyle name="Moneda 4 6 2 3" xfId="7755" xr:uid="{00000000-0005-0000-0000-0000FD1C0000}"/>
    <cellStyle name="Moneda 4 6 3" xfId="2034" xr:uid="{00000000-0005-0000-0000-0000FE1C0000}"/>
    <cellStyle name="Moneda 4 6 3 2" xfId="4444" xr:uid="{00000000-0005-0000-0000-0000FF1C0000}"/>
    <cellStyle name="Moneda 4 6 3 3" xfId="6854" xr:uid="{00000000-0005-0000-0000-0000001D0000}"/>
    <cellStyle name="Moneda 4 6 4" xfId="3663" xr:uid="{00000000-0005-0000-0000-0000011D0000}"/>
    <cellStyle name="Moneda 4 6 5" xfId="6073" xr:uid="{00000000-0005-0000-0000-0000021D0000}"/>
    <cellStyle name="Moneda 4 7" xfId="2251" xr:uid="{00000000-0005-0000-0000-0000031D0000}"/>
    <cellStyle name="Moneda 4 7 2" xfId="4662" xr:uid="{00000000-0005-0000-0000-0000041D0000}"/>
    <cellStyle name="Moneda 4 7 3" xfId="7072" xr:uid="{00000000-0005-0000-0000-0000051D0000}"/>
    <cellStyle name="Moneda 4 8" xfId="2316" xr:uid="{00000000-0005-0000-0000-0000061D0000}"/>
    <cellStyle name="Moneda 4 8 2" xfId="4727" xr:uid="{00000000-0005-0000-0000-0000071D0000}"/>
    <cellStyle name="Moneda 4 8 3" xfId="7138" xr:uid="{00000000-0005-0000-0000-0000081D0000}"/>
    <cellStyle name="Moneda 4 9" xfId="1381" xr:uid="{00000000-0005-0000-0000-0000091D0000}"/>
    <cellStyle name="Moneda 4 9 2" xfId="3790" xr:uid="{00000000-0005-0000-0000-00000A1D0000}"/>
    <cellStyle name="Moneda 4 9 3" xfId="6200" xr:uid="{00000000-0005-0000-0000-00000B1D0000}"/>
    <cellStyle name="Moneda 40" xfId="615" xr:uid="{00000000-0005-0000-0000-00000C1D0000}"/>
    <cellStyle name="Moneda 41" xfId="616" xr:uid="{00000000-0005-0000-0000-00000D1D0000}"/>
    <cellStyle name="Moneda 42" xfId="617" xr:uid="{00000000-0005-0000-0000-00000E1D0000}"/>
    <cellStyle name="Moneda 43" xfId="7843" xr:uid="{00000000-0005-0000-0000-00000F1D0000}"/>
    <cellStyle name="Moneda 44" xfId="7844" xr:uid="{00000000-0005-0000-0000-0000101D0000}"/>
    <cellStyle name="Moneda 5" xfId="32" xr:uid="{00000000-0005-0000-0000-0000111D0000}"/>
    <cellStyle name="Moneda 5 10" xfId="3047" xr:uid="{00000000-0005-0000-0000-0000121D0000}"/>
    <cellStyle name="Moneda 5 11" xfId="5457" xr:uid="{00000000-0005-0000-0000-0000131D0000}"/>
    <cellStyle name="Moneda 5 2" xfId="161" xr:uid="{00000000-0005-0000-0000-0000141D0000}"/>
    <cellStyle name="Moneda 5 2 2" xfId="594" xr:uid="{00000000-0005-0000-0000-0000151D0000}"/>
    <cellStyle name="Moneda 5 2 2 2" xfId="2866" xr:uid="{00000000-0005-0000-0000-0000161D0000}"/>
    <cellStyle name="Moneda 5 2 2 2 2" xfId="5277" xr:uid="{00000000-0005-0000-0000-0000171D0000}"/>
    <cellStyle name="Moneda 5 2 2 2 3" xfId="7688" xr:uid="{00000000-0005-0000-0000-0000181D0000}"/>
    <cellStyle name="Moneda 5 2 2 3" xfId="1786" xr:uid="{00000000-0005-0000-0000-0000191D0000}"/>
    <cellStyle name="Moneda 5 2 2 3 2" xfId="4195" xr:uid="{00000000-0005-0000-0000-00001A1D0000}"/>
    <cellStyle name="Moneda 5 2 2 3 3" xfId="6605" xr:uid="{00000000-0005-0000-0000-00001B1D0000}"/>
    <cellStyle name="Moneda 5 2 2 4" xfId="1190" xr:uid="{00000000-0005-0000-0000-00001C1D0000}"/>
    <cellStyle name="Moneda 5 2 2 5" xfId="3596" xr:uid="{00000000-0005-0000-0000-00001D1D0000}"/>
    <cellStyle name="Moneda 5 2 2 6" xfId="6006" xr:uid="{00000000-0005-0000-0000-00001E1D0000}"/>
    <cellStyle name="Moneda 5 2 3" xfId="2087" xr:uid="{00000000-0005-0000-0000-00001F1D0000}"/>
    <cellStyle name="Moneda 5 2 3 2" xfId="4497" xr:uid="{00000000-0005-0000-0000-0000201D0000}"/>
    <cellStyle name="Moneda 5 2 3 3" xfId="6907" xr:uid="{00000000-0005-0000-0000-0000211D0000}"/>
    <cellStyle name="Moneda 5 2 4" xfId="2438" xr:uid="{00000000-0005-0000-0000-0000221D0000}"/>
    <cellStyle name="Moneda 5 2 4 2" xfId="4849" xr:uid="{00000000-0005-0000-0000-0000231D0000}"/>
    <cellStyle name="Moneda 5 2 4 3" xfId="7260" xr:uid="{00000000-0005-0000-0000-0000241D0000}"/>
    <cellStyle name="Moneda 5 2 5" xfId="1434" xr:uid="{00000000-0005-0000-0000-0000251D0000}"/>
    <cellStyle name="Moneda 5 2 5 2" xfId="3843" xr:uid="{00000000-0005-0000-0000-0000261D0000}"/>
    <cellStyle name="Moneda 5 2 5 3" xfId="6253" xr:uid="{00000000-0005-0000-0000-0000271D0000}"/>
    <cellStyle name="Moneda 5 2 6" xfId="762" xr:uid="{00000000-0005-0000-0000-0000281D0000}"/>
    <cellStyle name="Moneda 5 2 7" xfId="3168" xr:uid="{00000000-0005-0000-0000-0000291D0000}"/>
    <cellStyle name="Moneda 5 2 8" xfId="5578" xr:uid="{00000000-0005-0000-0000-00002A1D0000}"/>
    <cellStyle name="Moneda 5 3" xfId="215" xr:uid="{00000000-0005-0000-0000-00002B1D0000}"/>
    <cellStyle name="Moneda 5 3 2" xfId="595" xr:uid="{00000000-0005-0000-0000-00002C1D0000}"/>
    <cellStyle name="Moneda 5 3 2 2" xfId="2867" xr:uid="{00000000-0005-0000-0000-00002D1D0000}"/>
    <cellStyle name="Moneda 5 3 2 2 2" xfId="5278" xr:uid="{00000000-0005-0000-0000-00002E1D0000}"/>
    <cellStyle name="Moneda 5 3 2 2 3" xfId="7689" xr:uid="{00000000-0005-0000-0000-00002F1D0000}"/>
    <cellStyle name="Moneda 5 3 2 3" xfId="1840" xr:uid="{00000000-0005-0000-0000-0000301D0000}"/>
    <cellStyle name="Moneda 5 3 2 3 2" xfId="4249" xr:uid="{00000000-0005-0000-0000-0000311D0000}"/>
    <cellStyle name="Moneda 5 3 2 3 3" xfId="6659" xr:uid="{00000000-0005-0000-0000-0000321D0000}"/>
    <cellStyle name="Moneda 5 3 2 4" xfId="1191" xr:uid="{00000000-0005-0000-0000-0000331D0000}"/>
    <cellStyle name="Moneda 5 3 2 5" xfId="3597" xr:uid="{00000000-0005-0000-0000-0000341D0000}"/>
    <cellStyle name="Moneda 5 3 2 6" xfId="6007" xr:uid="{00000000-0005-0000-0000-0000351D0000}"/>
    <cellStyle name="Moneda 5 3 3" xfId="2141" xr:uid="{00000000-0005-0000-0000-0000361D0000}"/>
    <cellStyle name="Moneda 5 3 3 2" xfId="4551" xr:uid="{00000000-0005-0000-0000-0000371D0000}"/>
    <cellStyle name="Moneda 5 3 3 3" xfId="6961" xr:uid="{00000000-0005-0000-0000-0000381D0000}"/>
    <cellStyle name="Moneda 5 3 4" xfId="2492" xr:uid="{00000000-0005-0000-0000-0000391D0000}"/>
    <cellStyle name="Moneda 5 3 4 2" xfId="4903" xr:uid="{00000000-0005-0000-0000-00003A1D0000}"/>
    <cellStyle name="Moneda 5 3 4 3" xfId="7314" xr:uid="{00000000-0005-0000-0000-00003B1D0000}"/>
    <cellStyle name="Moneda 5 3 5" xfId="1488" xr:uid="{00000000-0005-0000-0000-00003C1D0000}"/>
    <cellStyle name="Moneda 5 3 5 2" xfId="3897" xr:uid="{00000000-0005-0000-0000-00003D1D0000}"/>
    <cellStyle name="Moneda 5 3 5 3" xfId="6307" xr:uid="{00000000-0005-0000-0000-00003E1D0000}"/>
    <cellStyle name="Moneda 5 3 6" xfId="816" xr:uid="{00000000-0005-0000-0000-00003F1D0000}"/>
    <cellStyle name="Moneda 5 3 7" xfId="3222" xr:uid="{00000000-0005-0000-0000-0000401D0000}"/>
    <cellStyle name="Moneda 5 3 8" xfId="5632" xr:uid="{00000000-0005-0000-0000-0000411D0000}"/>
    <cellStyle name="Moneda 5 4" xfId="112" xr:uid="{00000000-0005-0000-0000-0000421D0000}"/>
    <cellStyle name="Moneda 5 4 2" xfId="2386" xr:uid="{00000000-0005-0000-0000-0000431D0000}"/>
    <cellStyle name="Moneda 5 4 2 2" xfId="4797" xr:uid="{00000000-0005-0000-0000-0000441D0000}"/>
    <cellStyle name="Moneda 5 4 2 3" xfId="7208" xr:uid="{00000000-0005-0000-0000-0000451D0000}"/>
    <cellStyle name="Moneda 5 4 3" xfId="1734" xr:uid="{00000000-0005-0000-0000-0000461D0000}"/>
    <cellStyle name="Moneda 5 4 3 2" xfId="4143" xr:uid="{00000000-0005-0000-0000-0000471D0000}"/>
    <cellStyle name="Moneda 5 4 3 3" xfId="6553" xr:uid="{00000000-0005-0000-0000-0000481D0000}"/>
    <cellStyle name="Moneda 5 4 4" xfId="710" xr:uid="{00000000-0005-0000-0000-0000491D0000}"/>
    <cellStyle name="Moneda 5 4 5" xfId="3116" xr:uid="{00000000-0005-0000-0000-00004A1D0000}"/>
    <cellStyle name="Moneda 5 4 6" xfId="5526" xr:uid="{00000000-0005-0000-0000-00004B1D0000}"/>
    <cellStyle name="Moneda 5 5" xfId="593" xr:uid="{00000000-0005-0000-0000-00004C1D0000}"/>
    <cellStyle name="Moneda 5 5 2" xfId="2865" xr:uid="{00000000-0005-0000-0000-00004D1D0000}"/>
    <cellStyle name="Moneda 5 5 2 2" xfId="5276" xr:uid="{00000000-0005-0000-0000-00004E1D0000}"/>
    <cellStyle name="Moneda 5 5 2 3" xfId="7687" xr:uid="{00000000-0005-0000-0000-00004F1D0000}"/>
    <cellStyle name="Moneda 5 5 3" xfId="1665" xr:uid="{00000000-0005-0000-0000-0000501D0000}"/>
    <cellStyle name="Moneda 5 5 3 2" xfId="4074" xr:uid="{00000000-0005-0000-0000-0000511D0000}"/>
    <cellStyle name="Moneda 5 5 3 3" xfId="6484" xr:uid="{00000000-0005-0000-0000-0000521D0000}"/>
    <cellStyle name="Moneda 5 5 4" xfId="1189" xr:uid="{00000000-0005-0000-0000-0000531D0000}"/>
    <cellStyle name="Moneda 5 5 5" xfId="3595" xr:uid="{00000000-0005-0000-0000-0000541D0000}"/>
    <cellStyle name="Moneda 5 5 6" xfId="6005" xr:uid="{00000000-0005-0000-0000-0000551D0000}"/>
    <cellStyle name="Moneda 5 6" xfId="2035" xr:uid="{00000000-0005-0000-0000-0000561D0000}"/>
    <cellStyle name="Moneda 5 6 2" xfId="4445" xr:uid="{00000000-0005-0000-0000-0000571D0000}"/>
    <cellStyle name="Moneda 5 6 3" xfId="6855" xr:uid="{00000000-0005-0000-0000-0000581D0000}"/>
    <cellStyle name="Moneda 5 7" xfId="2317" xr:uid="{00000000-0005-0000-0000-0000591D0000}"/>
    <cellStyle name="Moneda 5 7 2" xfId="4728" xr:uid="{00000000-0005-0000-0000-00005A1D0000}"/>
    <cellStyle name="Moneda 5 7 3" xfId="7139" xr:uid="{00000000-0005-0000-0000-00005B1D0000}"/>
    <cellStyle name="Moneda 5 8" xfId="1382" xr:uid="{00000000-0005-0000-0000-00005C1D0000}"/>
    <cellStyle name="Moneda 5 8 2" xfId="3791" xr:uid="{00000000-0005-0000-0000-00005D1D0000}"/>
    <cellStyle name="Moneda 5 8 3" xfId="6201" xr:uid="{00000000-0005-0000-0000-00005E1D0000}"/>
    <cellStyle name="Moneda 5 9" xfId="641" xr:uid="{00000000-0005-0000-0000-00005F1D0000}"/>
    <cellStyle name="Moneda 6" xfId="33" xr:uid="{00000000-0005-0000-0000-0000601D0000}"/>
    <cellStyle name="Moneda 6 10" xfId="3048" xr:uid="{00000000-0005-0000-0000-0000611D0000}"/>
    <cellStyle name="Moneda 6 11" xfId="5458" xr:uid="{00000000-0005-0000-0000-0000621D0000}"/>
    <cellStyle name="Moneda 6 2" xfId="162" xr:uid="{00000000-0005-0000-0000-0000631D0000}"/>
    <cellStyle name="Moneda 6 2 2" xfId="597" xr:uid="{00000000-0005-0000-0000-0000641D0000}"/>
    <cellStyle name="Moneda 6 2 2 2" xfId="2869" xr:uid="{00000000-0005-0000-0000-0000651D0000}"/>
    <cellStyle name="Moneda 6 2 2 2 2" xfId="5280" xr:uid="{00000000-0005-0000-0000-0000661D0000}"/>
    <cellStyle name="Moneda 6 2 2 2 3" xfId="7691" xr:uid="{00000000-0005-0000-0000-0000671D0000}"/>
    <cellStyle name="Moneda 6 2 2 3" xfId="1787" xr:uid="{00000000-0005-0000-0000-0000681D0000}"/>
    <cellStyle name="Moneda 6 2 2 3 2" xfId="4196" xr:uid="{00000000-0005-0000-0000-0000691D0000}"/>
    <cellStyle name="Moneda 6 2 2 3 3" xfId="6606" xr:uid="{00000000-0005-0000-0000-00006A1D0000}"/>
    <cellStyle name="Moneda 6 2 2 4" xfId="1193" xr:uid="{00000000-0005-0000-0000-00006B1D0000}"/>
    <cellStyle name="Moneda 6 2 2 5" xfId="3599" xr:uid="{00000000-0005-0000-0000-00006C1D0000}"/>
    <cellStyle name="Moneda 6 2 2 6" xfId="6009" xr:uid="{00000000-0005-0000-0000-00006D1D0000}"/>
    <cellStyle name="Moneda 6 2 3" xfId="2088" xr:uid="{00000000-0005-0000-0000-00006E1D0000}"/>
    <cellStyle name="Moneda 6 2 3 2" xfId="4498" xr:uid="{00000000-0005-0000-0000-00006F1D0000}"/>
    <cellStyle name="Moneda 6 2 3 3" xfId="6908" xr:uid="{00000000-0005-0000-0000-0000701D0000}"/>
    <cellStyle name="Moneda 6 2 4" xfId="2439" xr:uid="{00000000-0005-0000-0000-0000711D0000}"/>
    <cellStyle name="Moneda 6 2 4 2" xfId="4850" xr:uid="{00000000-0005-0000-0000-0000721D0000}"/>
    <cellStyle name="Moneda 6 2 4 3" xfId="7261" xr:uid="{00000000-0005-0000-0000-0000731D0000}"/>
    <cellStyle name="Moneda 6 2 5" xfId="1435" xr:uid="{00000000-0005-0000-0000-0000741D0000}"/>
    <cellStyle name="Moneda 6 2 5 2" xfId="3844" xr:uid="{00000000-0005-0000-0000-0000751D0000}"/>
    <cellStyle name="Moneda 6 2 5 3" xfId="6254" xr:uid="{00000000-0005-0000-0000-0000761D0000}"/>
    <cellStyle name="Moneda 6 2 6" xfId="763" xr:uid="{00000000-0005-0000-0000-0000771D0000}"/>
    <cellStyle name="Moneda 6 2 7" xfId="3169" xr:uid="{00000000-0005-0000-0000-0000781D0000}"/>
    <cellStyle name="Moneda 6 2 8" xfId="5579" xr:uid="{00000000-0005-0000-0000-0000791D0000}"/>
    <cellStyle name="Moneda 6 3" xfId="216" xr:uid="{00000000-0005-0000-0000-00007A1D0000}"/>
    <cellStyle name="Moneda 6 3 2" xfId="598" xr:uid="{00000000-0005-0000-0000-00007B1D0000}"/>
    <cellStyle name="Moneda 6 3 2 2" xfId="2870" xr:uid="{00000000-0005-0000-0000-00007C1D0000}"/>
    <cellStyle name="Moneda 6 3 2 2 2" xfId="5281" xr:uid="{00000000-0005-0000-0000-00007D1D0000}"/>
    <cellStyle name="Moneda 6 3 2 2 3" xfId="7692" xr:uid="{00000000-0005-0000-0000-00007E1D0000}"/>
    <cellStyle name="Moneda 6 3 2 3" xfId="1841" xr:uid="{00000000-0005-0000-0000-00007F1D0000}"/>
    <cellStyle name="Moneda 6 3 2 3 2" xfId="4250" xr:uid="{00000000-0005-0000-0000-0000801D0000}"/>
    <cellStyle name="Moneda 6 3 2 3 3" xfId="6660" xr:uid="{00000000-0005-0000-0000-0000811D0000}"/>
    <cellStyle name="Moneda 6 3 2 4" xfId="1194" xr:uid="{00000000-0005-0000-0000-0000821D0000}"/>
    <cellStyle name="Moneda 6 3 2 5" xfId="3600" xr:uid="{00000000-0005-0000-0000-0000831D0000}"/>
    <cellStyle name="Moneda 6 3 2 6" xfId="6010" xr:uid="{00000000-0005-0000-0000-0000841D0000}"/>
    <cellStyle name="Moneda 6 3 3" xfId="2142" xr:uid="{00000000-0005-0000-0000-0000851D0000}"/>
    <cellStyle name="Moneda 6 3 3 2" xfId="4552" xr:uid="{00000000-0005-0000-0000-0000861D0000}"/>
    <cellStyle name="Moneda 6 3 3 3" xfId="6962" xr:uid="{00000000-0005-0000-0000-0000871D0000}"/>
    <cellStyle name="Moneda 6 3 4" xfId="2493" xr:uid="{00000000-0005-0000-0000-0000881D0000}"/>
    <cellStyle name="Moneda 6 3 4 2" xfId="4904" xr:uid="{00000000-0005-0000-0000-0000891D0000}"/>
    <cellStyle name="Moneda 6 3 4 3" xfId="7315" xr:uid="{00000000-0005-0000-0000-00008A1D0000}"/>
    <cellStyle name="Moneda 6 3 5" xfId="1489" xr:uid="{00000000-0005-0000-0000-00008B1D0000}"/>
    <cellStyle name="Moneda 6 3 5 2" xfId="3898" xr:uid="{00000000-0005-0000-0000-00008C1D0000}"/>
    <cellStyle name="Moneda 6 3 5 3" xfId="6308" xr:uid="{00000000-0005-0000-0000-00008D1D0000}"/>
    <cellStyle name="Moneda 6 3 6" xfId="817" xr:uid="{00000000-0005-0000-0000-00008E1D0000}"/>
    <cellStyle name="Moneda 6 3 7" xfId="3223" xr:uid="{00000000-0005-0000-0000-00008F1D0000}"/>
    <cellStyle name="Moneda 6 3 8" xfId="5633" xr:uid="{00000000-0005-0000-0000-0000901D0000}"/>
    <cellStyle name="Moneda 6 4" xfId="113" xr:uid="{00000000-0005-0000-0000-0000911D0000}"/>
    <cellStyle name="Moneda 6 4 2" xfId="2387" xr:uid="{00000000-0005-0000-0000-0000921D0000}"/>
    <cellStyle name="Moneda 6 4 2 2" xfId="4798" xr:uid="{00000000-0005-0000-0000-0000931D0000}"/>
    <cellStyle name="Moneda 6 4 2 3" xfId="7209" xr:uid="{00000000-0005-0000-0000-0000941D0000}"/>
    <cellStyle name="Moneda 6 4 3" xfId="1735" xr:uid="{00000000-0005-0000-0000-0000951D0000}"/>
    <cellStyle name="Moneda 6 4 3 2" xfId="4144" xr:uid="{00000000-0005-0000-0000-0000961D0000}"/>
    <cellStyle name="Moneda 6 4 3 3" xfId="6554" xr:uid="{00000000-0005-0000-0000-0000971D0000}"/>
    <cellStyle name="Moneda 6 4 4" xfId="711" xr:uid="{00000000-0005-0000-0000-0000981D0000}"/>
    <cellStyle name="Moneda 6 4 5" xfId="3117" xr:uid="{00000000-0005-0000-0000-0000991D0000}"/>
    <cellStyle name="Moneda 6 4 6" xfId="5527" xr:uid="{00000000-0005-0000-0000-00009A1D0000}"/>
    <cellStyle name="Moneda 6 5" xfId="596" xr:uid="{00000000-0005-0000-0000-00009B1D0000}"/>
    <cellStyle name="Moneda 6 5 2" xfId="2868" xr:uid="{00000000-0005-0000-0000-00009C1D0000}"/>
    <cellStyle name="Moneda 6 5 2 2" xfId="5279" xr:uid="{00000000-0005-0000-0000-00009D1D0000}"/>
    <cellStyle name="Moneda 6 5 2 3" xfId="7690" xr:uid="{00000000-0005-0000-0000-00009E1D0000}"/>
    <cellStyle name="Moneda 6 5 3" xfId="1666" xr:uid="{00000000-0005-0000-0000-00009F1D0000}"/>
    <cellStyle name="Moneda 6 5 3 2" xfId="4075" xr:uid="{00000000-0005-0000-0000-0000A01D0000}"/>
    <cellStyle name="Moneda 6 5 3 3" xfId="6485" xr:uid="{00000000-0005-0000-0000-0000A11D0000}"/>
    <cellStyle name="Moneda 6 5 4" xfId="1192" xr:uid="{00000000-0005-0000-0000-0000A21D0000}"/>
    <cellStyle name="Moneda 6 5 5" xfId="3598" xr:uid="{00000000-0005-0000-0000-0000A31D0000}"/>
    <cellStyle name="Moneda 6 5 6" xfId="6008" xr:uid="{00000000-0005-0000-0000-0000A41D0000}"/>
    <cellStyle name="Moneda 6 6" xfId="2036" xr:uid="{00000000-0005-0000-0000-0000A51D0000}"/>
    <cellStyle name="Moneda 6 6 2" xfId="4446" xr:uid="{00000000-0005-0000-0000-0000A61D0000}"/>
    <cellStyle name="Moneda 6 6 3" xfId="6856" xr:uid="{00000000-0005-0000-0000-0000A71D0000}"/>
    <cellStyle name="Moneda 6 7" xfId="2318" xr:uid="{00000000-0005-0000-0000-0000A81D0000}"/>
    <cellStyle name="Moneda 6 7 2" xfId="4729" xr:uid="{00000000-0005-0000-0000-0000A91D0000}"/>
    <cellStyle name="Moneda 6 7 3" xfId="7140" xr:uid="{00000000-0005-0000-0000-0000AA1D0000}"/>
    <cellStyle name="Moneda 6 8" xfId="1383" xr:uid="{00000000-0005-0000-0000-0000AB1D0000}"/>
    <cellStyle name="Moneda 6 8 2" xfId="3792" xr:uid="{00000000-0005-0000-0000-0000AC1D0000}"/>
    <cellStyle name="Moneda 6 8 3" xfId="6202" xr:uid="{00000000-0005-0000-0000-0000AD1D0000}"/>
    <cellStyle name="Moneda 6 9" xfId="642" xr:uid="{00000000-0005-0000-0000-0000AE1D0000}"/>
    <cellStyle name="Moneda 7" xfId="34" xr:uid="{00000000-0005-0000-0000-0000AF1D0000}"/>
    <cellStyle name="Moneda 7 10" xfId="3049" xr:uid="{00000000-0005-0000-0000-0000B01D0000}"/>
    <cellStyle name="Moneda 7 11" xfId="5459" xr:uid="{00000000-0005-0000-0000-0000B11D0000}"/>
    <cellStyle name="Moneda 7 2" xfId="163" xr:uid="{00000000-0005-0000-0000-0000B21D0000}"/>
    <cellStyle name="Moneda 7 2 2" xfId="600" xr:uid="{00000000-0005-0000-0000-0000B31D0000}"/>
    <cellStyle name="Moneda 7 2 2 2" xfId="2872" xr:uid="{00000000-0005-0000-0000-0000B41D0000}"/>
    <cellStyle name="Moneda 7 2 2 2 2" xfId="5283" xr:uid="{00000000-0005-0000-0000-0000B51D0000}"/>
    <cellStyle name="Moneda 7 2 2 2 3" xfId="7694" xr:uid="{00000000-0005-0000-0000-0000B61D0000}"/>
    <cellStyle name="Moneda 7 2 2 3" xfId="1788" xr:uid="{00000000-0005-0000-0000-0000B71D0000}"/>
    <cellStyle name="Moneda 7 2 2 3 2" xfId="4197" xr:uid="{00000000-0005-0000-0000-0000B81D0000}"/>
    <cellStyle name="Moneda 7 2 2 3 3" xfId="6607" xr:uid="{00000000-0005-0000-0000-0000B91D0000}"/>
    <cellStyle name="Moneda 7 2 2 4" xfId="1196" xr:uid="{00000000-0005-0000-0000-0000BA1D0000}"/>
    <cellStyle name="Moneda 7 2 2 5" xfId="3602" xr:uid="{00000000-0005-0000-0000-0000BB1D0000}"/>
    <cellStyle name="Moneda 7 2 2 6" xfId="6012" xr:uid="{00000000-0005-0000-0000-0000BC1D0000}"/>
    <cellStyle name="Moneda 7 2 3" xfId="2089" xr:uid="{00000000-0005-0000-0000-0000BD1D0000}"/>
    <cellStyle name="Moneda 7 2 3 2" xfId="4499" xr:uid="{00000000-0005-0000-0000-0000BE1D0000}"/>
    <cellStyle name="Moneda 7 2 3 3" xfId="6909" xr:uid="{00000000-0005-0000-0000-0000BF1D0000}"/>
    <cellStyle name="Moneda 7 2 4" xfId="2440" xr:uid="{00000000-0005-0000-0000-0000C01D0000}"/>
    <cellStyle name="Moneda 7 2 4 2" xfId="4851" xr:uid="{00000000-0005-0000-0000-0000C11D0000}"/>
    <cellStyle name="Moneda 7 2 4 3" xfId="7262" xr:uid="{00000000-0005-0000-0000-0000C21D0000}"/>
    <cellStyle name="Moneda 7 2 5" xfId="1436" xr:uid="{00000000-0005-0000-0000-0000C31D0000}"/>
    <cellStyle name="Moneda 7 2 5 2" xfId="3845" xr:uid="{00000000-0005-0000-0000-0000C41D0000}"/>
    <cellStyle name="Moneda 7 2 5 3" xfId="6255" xr:uid="{00000000-0005-0000-0000-0000C51D0000}"/>
    <cellStyle name="Moneda 7 2 6" xfId="764" xr:uid="{00000000-0005-0000-0000-0000C61D0000}"/>
    <cellStyle name="Moneda 7 2 7" xfId="3170" xr:uid="{00000000-0005-0000-0000-0000C71D0000}"/>
    <cellStyle name="Moneda 7 2 8" xfId="5580" xr:uid="{00000000-0005-0000-0000-0000C81D0000}"/>
    <cellStyle name="Moneda 7 3" xfId="217" xr:uid="{00000000-0005-0000-0000-0000C91D0000}"/>
    <cellStyle name="Moneda 7 3 2" xfId="601" xr:uid="{00000000-0005-0000-0000-0000CA1D0000}"/>
    <cellStyle name="Moneda 7 3 2 2" xfId="2873" xr:uid="{00000000-0005-0000-0000-0000CB1D0000}"/>
    <cellStyle name="Moneda 7 3 2 2 2" xfId="5284" xr:uid="{00000000-0005-0000-0000-0000CC1D0000}"/>
    <cellStyle name="Moneda 7 3 2 2 3" xfId="7695" xr:uid="{00000000-0005-0000-0000-0000CD1D0000}"/>
    <cellStyle name="Moneda 7 3 2 3" xfId="1842" xr:uid="{00000000-0005-0000-0000-0000CE1D0000}"/>
    <cellStyle name="Moneda 7 3 2 3 2" xfId="4251" xr:uid="{00000000-0005-0000-0000-0000CF1D0000}"/>
    <cellStyle name="Moneda 7 3 2 3 3" xfId="6661" xr:uid="{00000000-0005-0000-0000-0000D01D0000}"/>
    <cellStyle name="Moneda 7 3 2 4" xfId="1197" xr:uid="{00000000-0005-0000-0000-0000D11D0000}"/>
    <cellStyle name="Moneda 7 3 2 5" xfId="3603" xr:uid="{00000000-0005-0000-0000-0000D21D0000}"/>
    <cellStyle name="Moneda 7 3 2 6" xfId="6013" xr:uid="{00000000-0005-0000-0000-0000D31D0000}"/>
    <cellStyle name="Moneda 7 3 3" xfId="2143" xr:uid="{00000000-0005-0000-0000-0000D41D0000}"/>
    <cellStyle name="Moneda 7 3 3 2" xfId="4553" xr:uid="{00000000-0005-0000-0000-0000D51D0000}"/>
    <cellStyle name="Moneda 7 3 3 3" xfId="6963" xr:uid="{00000000-0005-0000-0000-0000D61D0000}"/>
    <cellStyle name="Moneda 7 3 4" xfId="2494" xr:uid="{00000000-0005-0000-0000-0000D71D0000}"/>
    <cellStyle name="Moneda 7 3 4 2" xfId="4905" xr:uid="{00000000-0005-0000-0000-0000D81D0000}"/>
    <cellStyle name="Moneda 7 3 4 3" xfId="7316" xr:uid="{00000000-0005-0000-0000-0000D91D0000}"/>
    <cellStyle name="Moneda 7 3 5" xfId="1490" xr:uid="{00000000-0005-0000-0000-0000DA1D0000}"/>
    <cellStyle name="Moneda 7 3 5 2" xfId="3899" xr:uid="{00000000-0005-0000-0000-0000DB1D0000}"/>
    <cellStyle name="Moneda 7 3 5 3" xfId="6309" xr:uid="{00000000-0005-0000-0000-0000DC1D0000}"/>
    <cellStyle name="Moneda 7 3 6" xfId="818" xr:uid="{00000000-0005-0000-0000-0000DD1D0000}"/>
    <cellStyle name="Moneda 7 3 7" xfId="3224" xr:uid="{00000000-0005-0000-0000-0000DE1D0000}"/>
    <cellStyle name="Moneda 7 3 8" xfId="5634" xr:uid="{00000000-0005-0000-0000-0000DF1D0000}"/>
    <cellStyle name="Moneda 7 4" xfId="114" xr:uid="{00000000-0005-0000-0000-0000E01D0000}"/>
    <cellStyle name="Moneda 7 4 2" xfId="2388" xr:uid="{00000000-0005-0000-0000-0000E11D0000}"/>
    <cellStyle name="Moneda 7 4 2 2" xfId="4799" xr:uid="{00000000-0005-0000-0000-0000E21D0000}"/>
    <cellStyle name="Moneda 7 4 2 3" xfId="7210" xr:uid="{00000000-0005-0000-0000-0000E31D0000}"/>
    <cellStyle name="Moneda 7 4 3" xfId="1736" xr:uid="{00000000-0005-0000-0000-0000E41D0000}"/>
    <cellStyle name="Moneda 7 4 3 2" xfId="4145" xr:uid="{00000000-0005-0000-0000-0000E51D0000}"/>
    <cellStyle name="Moneda 7 4 3 3" xfId="6555" xr:uid="{00000000-0005-0000-0000-0000E61D0000}"/>
    <cellStyle name="Moneda 7 4 4" xfId="712" xr:uid="{00000000-0005-0000-0000-0000E71D0000}"/>
    <cellStyle name="Moneda 7 4 5" xfId="3118" xr:uid="{00000000-0005-0000-0000-0000E81D0000}"/>
    <cellStyle name="Moneda 7 4 6" xfId="5528" xr:uid="{00000000-0005-0000-0000-0000E91D0000}"/>
    <cellStyle name="Moneda 7 5" xfId="599" xr:uid="{00000000-0005-0000-0000-0000EA1D0000}"/>
    <cellStyle name="Moneda 7 5 2" xfId="2871" xr:uid="{00000000-0005-0000-0000-0000EB1D0000}"/>
    <cellStyle name="Moneda 7 5 2 2" xfId="5282" xr:uid="{00000000-0005-0000-0000-0000EC1D0000}"/>
    <cellStyle name="Moneda 7 5 2 3" xfId="7693" xr:uid="{00000000-0005-0000-0000-0000ED1D0000}"/>
    <cellStyle name="Moneda 7 5 3" xfId="1667" xr:uid="{00000000-0005-0000-0000-0000EE1D0000}"/>
    <cellStyle name="Moneda 7 5 3 2" xfId="4076" xr:uid="{00000000-0005-0000-0000-0000EF1D0000}"/>
    <cellStyle name="Moneda 7 5 3 3" xfId="6486" xr:uid="{00000000-0005-0000-0000-0000F01D0000}"/>
    <cellStyle name="Moneda 7 5 4" xfId="1195" xr:uid="{00000000-0005-0000-0000-0000F11D0000}"/>
    <cellStyle name="Moneda 7 5 5" xfId="3601" xr:uid="{00000000-0005-0000-0000-0000F21D0000}"/>
    <cellStyle name="Moneda 7 5 6" xfId="6011" xr:uid="{00000000-0005-0000-0000-0000F31D0000}"/>
    <cellStyle name="Moneda 7 6" xfId="2037" xr:uid="{00000000-0005-0000-0000-0000F41D0000}"/>
    <cellStyle name="Moneda 7 6 2" xfId="4447" xr:uid="{00000000-0005-0000-0000-0000F51D0000}"/>
    <cellStyle name="Moneda 7 6 3" xfId="6857" xr:uid="{00000000-0005-0000-0000-0000F61D0000}"/>
    <cellStyle name="Moneda 7 7" xfId="2319" xr:uid="{00000000-0005-0000-0000-0000F71D0000}"/>
    <cellStyle name="Moneda 7 7 2" xfId="4730" xr:uid="{00000000-0005-0000-0000-0000F81D0000}"/>
    <cellStyle name="Moneda 7 7 3" xfId="7141" xr:uid="{00000000-0005-0000-0000-0000F91D0000}"/>
    <cellStyle name="Moneda 7 8" xfId="1384" xr:uid="{00000000-0005-0000-0000-0000FA1D0000}"/>
    <cellStyle name="Moneda 7 8 2" xfId="3793" xr:uid="{00000000-0005-0000-0000-0000FB1D0000}"/>
    <cellStyle name="Moneda 7 8 3" xfId="6203" xr:uid="{00000000-0005-0000-0000-0000FC1D0000}"/>
    <cellStyle name="Moneda 7 9" xfId="643" xr:uid="{00000000-0005-0000-0000-0000FD1D0000}"/>
    <cellStyle name="Moneda 8" xfId="41" xr:uid="{00000000-0005-0000-0000-0000FE1D0000}"/>
    <cellStyle name="Moneda 8 10" xfId="3056" xr:uid="{00000000-0005-0000-0000-0000FF1D0000}"/>
    <cellStyle name="Moneda 8 11" xfId="5466" xr:uid="{00000000-0005-0000-0000-0000001E0000}"/>
    <cellStyle name="Moneda 8 2" xfId="170" xr:uid="{00000000-0005-0000-0000-0000011E0000}"/>
    <cellStyle name="Moneda 8 2 2" xfId="603" xr:uid="{00000000-0005-0000-0000-0000021E0000}"/>
    <cellStyle name="Moneda 8 2 2 2" xfId="2875" xr:uid="{00000000-0005-0000-0000-0000031E0000}"/>
    <cellStyle name="Moneda 8 2 2 2 2" xfId="5286" xr:uid="{00000000-0005-0000-0000-0000041E0000}"/>
    <cellStyle name="Moneda 8 2 2 2 3" xfId="7697" xr:uid="{00000000-0005-0000-0000-0000051E0000}"/>
    <cellStyle name="Moneda 8 2 2 3" xfId="1795" xr:uid="{00000000-0005-0000-0000-0000061E0000}"/>
    <cellStyle name="Moneda 8 2 2 3 2" xfId="4204" xr:uid="{00000000-0005-0000-0000-0000071E0000}"/>
    <cellStyle name="Moneda 8 2 2 3 3" xfId="6614" xr:uid="{00000000-0005-0000-0000-0000081E0000}"/>
    <cellStyle name="Moneda 8 2 2 4" xfId="1199" xr:uid="{00000000-0005-0000-0000-0000091E0000}"/>
    <cellStyle name="Moneda 8 2 2 5" xfId="3605" xr:uid="{00000000-0005-0000-0000-00000A1E0000}"/>
    <cellStyle name="Moneda 8 2 2 6" xfId="6015" xr:uid="{00000000-0005-0000-0000-00000B1E0000}"/>
    <cellStyle name="Moneda 8 2 3" xfId="2096" xr:uid="{00000000-0005-0000-0000-00000C1E0000}"/>
    <cellStyle name="Moneda 8 2 3 2" xfId="4506" xr:uid="{00000000-0005-0000-0000-00000D1E0000}"/>
    <cellStyle name="Moneda 8 2 3 3" xfId="6916" xr:uid="{00000000-0005-0000-0000-00000E1E0000}"/>
    <cellStyle name="Moneda 8 2 4" xfId="2447" xr:uid="{00000000-0005-0000-0000-00000F1E0000}"/>
    <cellStyle name="Moneda 8 2 4 2" xfId="4858" xr:uid="{00000000-0005-0000-0000-0000101E0000}"/>
    <cellStyle name="Moneda 8 2 4 3" xfId="7269" xr:uid="{00000000-0005-0000-0000-0000111E0000}"/>
    <cellStyle name="Moneda 8 2 5" xfId="1443" xr:uid="{00000000-0005-0000-0000-0000121E0000}"/>
    <cellStyle name="Moneda 8 2 5 2" xfId="3852" xr:uid="{00000000-0005-0000-0000-0000131E0000}"/>
    <cellStyle name="Moneda 8 2 5 3" xfId="6262" xr:uid="{00000000-0005-0000-0000-0000141E0000}"/>
    <cellStyle name="Moneda 8 2 6" xfId="771" xr:uid="{00000000-0005-0000-0000-0000151E0000}"/>
    <cellStyle name="Moneda 8 2 7" xfId="3177" xr:uid="{00000000-0005-0000-0000-0000161E0000}"/>
    <cellStyle name="Moneda 8 2 8" xfId="5587" xr:uid="{00000000-0005-0000-0000-0000171E0000}"/>
    <cellStyle name="Moneda 8 3" xfId="224" xr:uid="{00000000-0005-0000-0000-0000181E0000}"/>
    <cellStyle name="Moneda 8 3 2" xfId="604" xr:uid="{00000000-0005-0000-0000-0000191E0000}"/>
    <cellStyle name="Moneda 8 3 2 2" xfId="2876" xr:uid="{00000000-0005-0000-0000-00001A1E0000}"/>
    <cellStyle name="Moneda 8 3 2 2 2" xfId="5287" xr:uid="{00000000-0005-0000-0000-00001B1E0000}"/>
    <cellStyle name="Moneda 8 3 2 2 3" xfId="7698" xr:uid="{00000000-0005-0000-0000-00001C1E0000}"/>
    <cellStyle name="Moneda 8 3 2 3" xfId="1849" xr:uid="{00000000-0005-0000-0000-00001D1E0000}"/>
    <cellStyle name="Moneda 8 3 2 3 2" xfId="4258" xr:uid="{00000000-0005-0000-0000-00001E1E0000}"/>
    <cellStyle name="Moneda 8 3 2 3 3" xfId="6668" xr:uid="{00000000-0005-0000-0000-00001F1E0000}"/>
    <cellStyle name="Moneda 8 3 2 4" xfId="1200" xr:uid="{00000000-0005-0000-0000-0000201E0000}"/>
    <cellStyle name="Moneda 8 3 2 5" xfId="3606" xr:uid="{00000000-0005-0000-0000-0000211E0000}"/>
    <cellStyle name="Moneda 8 3 2 6" xfId="6016" xr:uid="{00000000-0005-0000-0000-0000221E0000}"/>
    <cellStyle name="Moneda 8 3 3" xfId="2150" xr:uid="{00000000-0005-0000-0000-0000231E0000}"/>
    <cellStyle name="Moneda 8 3 3 2" xfId="4560" xr:uid="{00000000-0005-0000-0000-0000241E0000}"/>
    <cellStyle name="Moneda 8 3 3 3" xfId="6970" xr:uid="{00000000-0005-0000-0000-0000251E0000}"/>
    <cellStyle name="Moneda 8 3 4" xfId="2501" xr:uid="{00000000-0005-0000-0000-0000261E0000}"/>
    <cellStyle name="Moneda 8 3 4 2" xfId="4912" xr:uid="{00000000-0005-0000-0000-0000271E0000}"/>
    <cellStyle name="Moneda 8 3 4 3" xfId="7323" xr:uid="{00000000-0005-0000-0000-0000281E0000}"/>
    <cellStyle name="Moneda 8 3 5" xfId="1497" xr:uid="{00000000-0005-0000-0000-0000291E0000}"/>
    <cellStyle name="Moneda 8 3 5 2" xfId="3906" xr:uid="{00000000-0005-0000-0000-00002A1E0000}"/>
    <cellStyle name="Moneda 8 3 5 3" xfId="6316" xr:uid="{00000000-0005-0000-0000-00002B1E0000}"/>
    <cellStyle name="Moneda 8 3 6" xfId="825" xr:uid="{00000000-0005-0000-0000-00002C1E0000}"/>
    <cellStyle name="Moneda 8 3 7" xfId="3231" xr:uid="{00000000-0005-0000-0000-00002D1E0000}"/>
    <cellStyle name="Moneda 8 3 8" xfId="5641" xr:uid="{00000000-0005-0000-0000-00002E1E0000}"/>
    <cellStyle name="Moneda 8 4" xfId="120" xr:uid="{00000000-0005-0000-0000-00002F1E0000}"/>
    <cellStyle name="Moneda 8 4 2" xfId="2394" xr:uid="{00000000-0005-0000-0000-0000301E0000}"/>
    <cellStyle name="Moneda 8 4 2 2" xfId="4805" xr:uid="{00000000-0005-0000-0000-0000311E0000}"/>
    <cellStyle name="Moneda 8 4 2 3" xfId="7216" xr:uid="{00000000-0005-0000-0000-0000321E0000}"/>
    <cellStyle name="Moneda 8 4 3" xfId="1742" xr:uid="{00000000-0005-0000-0000-0000331E0000}"/>
    <cellStyle name="Moneda 8 4 3 2" xfId="4151" xr:uid="{00000000-0005-0000-0000-0000341E0000}"/>
    <cellStyle name="Moneda 8 4 3 3" xfId="6561" xr:uid="{00000000-0005-0000-0000-0000351E0000}"/>
    <cellStyle name="Moneda 8 4 4" xfId="718" xr:uid="{00000000-0005-0000-0000-0000361E0000}"/>
    <cellStyle name="Moneda 8 4 5" xfId="3124" xr:uid="{00000000-0005-0000-0000-0000371E0000}"/>
    <cellStyle name="Moneda 8 4 6" xfId="5534" xr:uid="{00000000-0005-0000-0000-0000381E0000}"/>
    <cellStyle name="Moneda 8 5" xfId="602" xr:uid="{00000000-0005-0000-0000-0000391E0000}"/>
    <cellStyle name="Moneda 8 5 2" xfId="2874" xr:uid="{00000000-0005-0000-0000-00003A1E0000}"/>
    <cellStyle name="Moneda 8 5 2 2" xfId="5285" xr:uid="{00000000-0005-0000-0000-00003B1E0000}"/>
    <cellStyle name="Moneda 8 5 2 3" xfId="7696" xr:uid="{00000000-0005-0000-0000-00003C1E0000}"/>
    <cellStyle name="Moneda 8 5 3" xfId="1674" xr:uid="{00000000-0005-0000-0000-00003D1E0000}"/>
    <cellStyle name="Moneda 8 5 3 2" xfId="4083" xr:uid="{00000000-0005-0000-0000-00003E1E0000}"/>
    <cellStyle name="Moneda 8 5 3 3" xfId="6493" xr:uid="{00000000-0005-0000-0000-00003F1E0000}"/>
    <cellStyle name="Moneda 8 5 4" xfId="1198" xr:uid="{00000000-0005-0000-0000-0000401E0000}"/>
    <cellStyle name="Moneda 8 5 5" xfId="3604" xr:uid="{00000000-0005-0000-0000-0000411E0000}"/>
    <cellStyle name="Moneda 8 5 6" xfId="6014" xr:uid="{00000000-0005-0000-0000-0000421E0000}"/>
    <cellStyle name="Moneda 8 6" xfId="2043" xr:uid="{00000000-0005-0000-0000-0000431E0000}"/>
    <cellStyle name="Moneda 8 6 2" xfId="4453" xr:uid="{00000000-0005-0000-0000-0000441E0000}"/>
    <cellStyle name="Moneda 8 6 3" xfId="6863" xr:uid="{00000000-0005-0000-0000-0000451E0000}"/>
    <cellStyle name="Moneda 8 7" xfId="2326" xr:uid="{00000000-0005-0000-0000-0000461E0000}"/>
    <cellStyle name="Moneda 8 7 2" xfId="4737" xr:uid="{00000000-0005-0000-0000-0000471E0000}"/>
    <cellStyle name="Moneda 8 7 3" xfId="7148" xr:uid="{00000000-0005-0000-0000-0000481E0000}"/>
    <cellStyle name="Moneda 8 8" xfId="1390" xr:uid="{00000000-0005-0000-0000-0000491E0000}"/>
    <cellStyle name="Moneda 8 8 2" xfId="3799" xr:uid="{00000000-0005-0000-0000-00004A1E0000}"/>
    <cellStyle name="Moneda 8 8 3" xfId="6209" xr:uid="{00000000-0005-0000-0000-00004B1E0000}"/>
    <cellStyle name="Moneda 8 9" xfId="650" xr:uid="{00000000-0005-0000-0000-00004C1E0000}"/>
    <cellStyle name="Moneda 9" xfId="56" xr:uid="{00000000-0005-0000-0000-00004D1E0000}"/>
    <cellStyle name="Moneda 9 10" xfId="3071" xr:uid="{00000000-0005-0000-0000-00004E1E0000}"/>
    <cellStyle name="Moneda 9 11" xfId="5481" xr:uid="{00000000-0005-0000-0000-00004F1E0000}"/>
    <cellStyle name="Moneda 9 2" xfId="185" xr:uid="{00000000-0005-0000-0000-0000501E0000}"/>
    <cellStyle name="Moneda 9 2 2" xfId="606" xr:uid="{00000000-0005-0000-0000-0000511E0000}"/>
    <cellStyle name="Moneda 9 2 2 2" xfId="2878" xr:uid="{00000000-0005-0000-0000-0000521E0000}"/>
    <cellStyle name="Moneda 9 2 2 2 2" xfId="5289" xr:uid="{00000000-0005-0000-0000-0000531E0000}"/>
    <cellStyle name="Moneda 9 2 2 2 3" xfId="7700" xr:uid="{00000000-0005-0000-0000-0000541E0000}"/>
    <cellStyle name="Moneda 9 2 2 3" xfId="1810" xr:uid="{00000000-0005-0000-0000-0000551E0000}"/>
    <cellStyle name="Moneda 9 2 2 3 2" xfId="4219" xr:uid="{00000000-0005-0000-0000-0000561E0000}"/>
    <cellStyle name="Moneda 9 2 2 3 3" xfId="6629" xr:uid="{00000000-0005-0000-0000-0000571E0000}"/>
    <cellStyle name="Moneda 9 2 2 4" xfId="1202" xr:uid="{00000000-0005-0000-0000-0000581E0000}"/>
    <cellStyle name="Moneda 9 2 2 5" xfId="3608" xr:uid="{00000000-0005-0000-0000-0000591E0000}"/>
    <cellStyle name="Moneda 9 2 2 6" xfId="6018" xr:uid="{00000000-0005-0000-0000-00005A1E0000}"/>
    <cellStyle name="Moneda 9 2 3" xfId="2111" xr:uid="{00000000-0005-0000-0000-00005B1E0000}"/>
    <cellStyle name="Moneda 9 2 3 2" xfId="4521" xr:uid="{00000000-0005-0000-0000-00005C1E0000}"/>
    <cellStyle name="Moneda 9 2 3 3" xfId="6931" xr:uid="{00000000-0005-0000-0000-00005D1E0000}"/>
    <cellStyle name="Moneda 9 2 4" xfId="2462" xr:uid="{00000000-0005-0000-0000-00005E1E0000}"/>
    <cellStyle name="Moneda 9 2 4 2" xfId="4873" xr:uid="{00000000-0005-0000-0000-00005F1E0000}"/>
    <cellStyle name="Moneda 9 2 4 3" xfId="7284" xr:uid="{00000000-0005-0000-0000-0000601E0000}"/>
    <cellStyle name="Moneda 9 2 5" xfId="1458" xr:uid="{00000000-0005-0000-0000-0000611E0000}"/>
    <cellStyle name="Moneda 9 2 5 2" xfId="3867" xr:uid="{00000000-0005-0000-0000-0000621E0000}"/>
    <cellStyle name="Moneda 9 2 5 3" xfId="6277" xr:uid="{00000000-0005-0000-0000-0000631E0000}"/>
    <cellStyle name="Moneda 9 2 6" xfId="786" xr:uid="{00000000-0005-0000-0000-0000641E0000}"/>
    <cellStyle name="Moneda 9 2 7" xfId="3192" xr:uid="{00000000-0005-0000-0000-0000651E0000}"/>
    <cellStyle name="Moneda 9 2 8" xfId="5602" xr:uid="{00000000-0005-0000-0000-0000661E0000}"/>
    <cellStyle name="Moneda 9 3" xfId="239" xr:uid="{00000000-0005-0000-0000-0000671E0000}"/>
    <cellStyle name="Moneda 9 3 2" xfId="607" xr:uid="{00000000-0005-0000-0000-0000681E0000}"/>
    <cellStyle name="Moneda 9 3 2 2" xfId="2879" xr:uid="{00000000-0005-0000-0000-0000691E0000}"/>
    <cellStyle name="Moneda 9 3 2 2 2" xfId="5290" xr:uid="{00000000-0005-0000-0000-00006A1E0000}"/>
    <cellStyle name="Moneda 9 3 2 2 3" xfId="7701" xr:uid="{00000000-0005-0000-0000-00006B1E0000}"/>
    <cellStyle name="Moneda 9 3 2 3" xfId="1864" xr:uid="{00000000-0005-0000-0000-00006C1E0000}"/>
    <cellStyle name="Moneda 9 3 2 3 2" xfId="4273" xr:uid="{00000000-0005-0000-0000-00006D1E0000}"/>
    <cellStyle name="Moneda 9 3 2 3 3" xfId="6683" xr:uid="{00000000-0005-0000-0000-00006E1E0000}"/>
    <cellStyle name="Moneda 9 3 2 4" xfId="1203" xr:uid="{00000000-0005-0000-0000-00006F1E0000}"/>
    <cellStyle name="Moneda 9 3 2 5" xfId="3609" xr:uid="{00000000-0005-0000-0000-0000701E0000}"/>
    <cellStyle name="Moneda 9 3 2 6" xfId="6019" xr:uid="{00000000-0005-0000-0000-0000711E0000}"/>
    <cellStyle name="Moneda 9 3 3" xfId="2165" xr:uid="{00000000-0005-0000-0000-0000721E0000}"/>
    <cellStyle name="Moneda 9 3 3 2" xfId="4575" xr:uid="{00000000-0005-0000-0000-0000731E0000}"/>
    <cellStyle name="Moneda 9 3 3 3" xfId="6985" xr:uid="{00000000-0005-0000-0000-0000741E0000}"/>
    <cellStyle name="Moneda 9 3 4" xfId="2516" xr:uid="{00000000-0005-0000-0000-0000751E0000}"/>
    <cellStyle name="Moneda 9 3 4 2" xfId="4927" xr:uid="{00000000-0005-0000-0000-0000761E0000}"/>
    <cellStyle name="Moneda 9 3 4 3" xfId="7338" xr:uid="{00000000-0005-0000-0000-0000771E0000}"/>
    <cellStyle name="Moneda 9 3 5" xfId="1512" xr:uid="{00000000-0005-0000-0000-0000781E0000}"/>
    <cellStyle name="Moneda 9 3 5 2" xfId="3921" xr:uid="{00000000-0005-0000-0000-0000791E0000}"/>
    <cellStyle name="Moneda 9 3 5 3" xfId="6331" xr:uid="{00000000-0005-0000-0000-00007A1E0000}"/>
    <cellStyle name="Moneda 9 3 6" xfId="840" xr:uid="{00000000-0005-0000-0000-00007B1E0000}"/>
    <cellStyle name="Moneda 9 3 7" xfId="3246" xr:uid="{00000000-0005-0000-0000-00007C1E0000}"/>
    <cellStyle name="Moneda 9 3 8" xfId="5656" xr:uid="{00000000-0005-0000-0000-00007D1E0000}"/>
    <cellStyle name="Moneda 9 4" xfId="134" xr:uid="{00000000-0005-0000-0000-00007E1E0000}"/>
    <cellStyle name="Moneda 9 4 2" xfId="2408" xr:uid="{00000000-0005-0000-0000-00007F1E0000}"/>
    <cellStyle name="Moneda 9 4 2 2" xfId="4819" xr:uid="{00000000-0005-0000-0000-0000801E0000}"/>
    <cellStyle name="Moneda 9 4 2 3" xfId="7230" xr:uid="{00000000-0005-0000-0000-0000811E0000}"/>
    <cellStyle name="Moneda 9 4 3" xfId="1756" xr:uid="{00000000-0005-0000-0000-0000821E0000}"/>
    <cellStyle name="Moneda 9 4 3 2" xfId="4165" xr:uid="{00000000-0005-0000-0000-0000831E0000}"/>
    <cellStyle name="Moneda 9 4 3 3" xfId="6575" xr:uid="{00000000-0005-0000-0000-0000841E0000}"/>
    <cellStyle name="Moneda 9 4 4" xfId="732" xr:uid="{00000000-0005-0000-0000-0000851E0000}"/>
    <cellStyle name="Moneda 9 4 5" xfId="3138" xr:uid="{00000000-0005-0000-0000-0000861E0000}"/>
    <cellStyle name="Moneda 9 4 6" xfId="5548" xr:uid="{00000000-0005-0000-0000-0000871E0000}"/>
    <cellStyle name="Moneda 9 5" xfId="605" xr:uid="{00000000-0005-0000-0000-0000881E0000}"/>
    <cellStyle name="Moneda 9 5 2" xfId="2877" xr:uid="{00000000-0005-0000-0000-0000891E0000}"/>
    <cellStyle name="Moneda 9 5 2 2" xfId="5288" xr:uid="{00000000-0005-0000-0000-00008A1E0000}"/>
    <cellStyle name="Moneda 9 5 2 3" xfId="7699" xr:uid="{00000000-0005-0000-0000-00008B1E0000}"/>
    <cellStyle name="Moneda 9 5 3" xfId="1689" xr:uid="{00000000-0005-0000-0000-00008C1E0000}"/>
    <cellStyle name="Moneda 9 5 3 2" xfId="4098" xr:uid="{00000000-0005-0000-0000-00008D1E0000}"/>
    <cellStyle name="Moneda 9 5 3 3" xfId="6508" xr:uid="{00000000-0005-0000-0000-00008E1E0000}"/>
    <cellStyle name="Moneda 9 5 4" xfId="1201" xr:uid="{00000000-0005-0000-0000-00008F1E0000}"/>
    <cellStyle name="Moneda 9 5 5" xfId="3607" xr:uid="{00000000-0005-0000-0000-0000901E0000}"/>
    <cellStyle name="Moneda 9 5 6" xfId="6017" xr:uid="{00000000-0005-0000-0000-0000911E0000}"/>
    <cellStyle name="Moneda 9 6" xfId="2057" xr:uid="{00000000-0005-0000-0000-0000921E0000}"/>
    <cellStyle name="Moneda 9 6 2" xfId="4467" xr:uid="{00000000-0005-0000-0000-0000931E0000}"/>
    <cellStyle name="Moneda 9 6 3" xfId="6877" xr:uid="{00000000-0005-0000-0000-0000941E0000}"/>
    <cellStyle name="Moneda 9 7" xfId="2341" xr:uid="{00000000-0005-0000-0000-0000951E0000}"/>
    <cellStyle name="Moneda 9 7 2" xfId="4752" xr:uid="{00000000-0005-0000-0000-0000961E0000}"/>
    <cellStyle name="Moneda 9 7 3" xfId="7163" xr:uid="{00000000-0005-0000-0000-0000971E0000}"/>
    <cellStyle name="Moneda 9 8" xfId="1404" xr:uid="{00000000-0005-0000-0000-0000981E0000}"/>
    <cellStyle name="Moneda 9 8 2" xfId="3813" xr:uid="{00000000-0005-0000-0000-0000991E0000}"/>
    <cellStyle name="Moneda 9 8 3" xfId="6223" xr:uid="{00000000-0005-0000-0000-00009A1E0000}"/>
    <cellStyle name="Moneda 9 9" xfId="665" xr:uid="{00000000-0005-0000-0000-00009B1E0000}"/>
    <cellStyle name="Normal" xfId="0" builtinId="0"/>
    <cellStyle name="Normal 2" xfId="2" xr:uid="{00000000-0005-0000-0000-00009D1E0000}"/>
    <cellStyle name="Normal 2 2" xfId="73" xr:uid="{00000000-0005-0000-0000-00009E1E0000}"/>
    <cellStyle name="Normal 2 3" xfId="291" xr:uid="{00000000-0005-0000-0000-00009F1E0000}"/>
    <cellStyle name="Normal 2 4" xfId="608" xr:uid="{00000000-0005-0000-0000-0000A01E0000}"/>
    <cellStyle name="Normal 3" xfId="10" xr:uid="{00000000-0005-0000-0000-0000A11E0000}"/>
    <cellStyle name="Normal 4" xfId="11" xr:uid="{00000000-0005-0000-0000-0000A21E0000}"/>
    <cellStyle name="Normal 6" xfId="7" xr:uid="{00000000-0005-0000-0000-0000A31E0000}"/>
    <cellStyle name="Normal 6 2" xfId="8" xr:uid="{00000000-0005-0000-0000-0000A41E0000}"/>
    <cellStyle name="Normal 8" xfId="3" xr:uid="{00000000-0005-0000-0000-0000A51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'CUADRO HEREDIA'!$N$13</c:f>
              <c:strCache>
                <c:ptCount val="1"/>
                <c:pt idx="0">
                  <c:v>TONELADAS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'CUADRO HEREDIA'!$M$14:$M$25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'CUADRO HEREDIA'!$N$14:$N$25</c:f>
              <c:numCache>
                <c:formatCode>0.00</c:formatCode>
                <c:ptCount val="12"/>
                <c:pt idx="0">
                  <c:v>3813.9399999999996</c:v>
                </c:pt>
                <c:pt idx="1">
                  <c:v>3429.81</c:v>
                </c:pt>
                <c:pt idx="2">
                  <c:v>3322.99</c:v>
                </c:pt>
                <c:pt idx="3">
                  <c:v>3633.5800000000008</c:v>
                </c:pt>
                <c:pt idx="4">
                  <c:v>4249.3599999999997</c:v>
                </c:pt>
                <c:pt idx="5">
                  <c:v>3843.66</c:v>
                </c:pt>
                <c:pt idx="6">
                  <c:v>3751.67</c:v>
                </c:pt>
                <c:pt idx="7">
                  <c:v>4096.18</c:v>
                </c:pt>
                <c:pt idx="8">
                  <c:v>3510.58</c:v>
                </c:pt>
                <c:pt idx="9">
                  <c:v>3952.4000000000005</c:v>
                </c:pt>
                <c:pt idx="10">
                  <c:v>4017.3300000000004</c:v>
                </c:pt>
                <c:pt idx="11">
                  <c:v>3620.03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6-4A24-B54A-29E8FA93D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762256"/>
        <c:axId val="161763824"/>
      </c:barChart>
      <c:catAx>
        <c:axId val="16176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1763824"/>
        <c:crosses val="autoZero"/>
        <c:auto val="1"/>
        <c:lblAlgn val="ctr"/>
        <c:lblOffset val="100"/>
        <c:noMultiLvlLbl val="0"/>
      </c:catAx>
      <c:valAx>
        <c:axId val="16176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176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Cantidad de residuos</a:t>
            </a:r>
            <a:r>
              <a:rPr lang="en-US" sz="1050" baseline="0"/>
              <a:t> No Tradicionales recolectados en el </a:t>
            </a:r>
          </a:p>
          <a:p>
            <a:pPr>
              <a:defRPr sz="1050"/>
            </a:pPr>
            <a:r>
              <a:rPr lang="en-US" sz="1050" baseline="0"/>
              <a:t>Periódo 2018</a:t>
            </a:r>
            <a:endParaRPr lang="en-US" sz="1050"/>
          </a:p>
        </c:rich>
      </c:tx>
      <c:layout>
        <c:manualLayout>
          <c:xMode val="edge"/>
          <c:yMode val="edge"/>
          <c:x val="0.26034931367013847"/>
          <c:y val="2.14392270359170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6426189969497E-2"/>
          <c:y val="0.24902553164644975"/>
          <c:w val="0.88113215577782511"/>
          <c:h val="0.626874283106713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'No tradicional'!$I$4</c:f>
              <c:strCache>
                <c:ptCount val="1"/>
                <c:pt idx="0">
                  <c:v>Toneladas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2.3640661938534278E-3"/>
                  <c:y val="-2.15633423180593E-2"/>
                </c:manualLayout>
              </c:layout>
              <c:numFmt formatCode="#,##0.0;[Red]#,##0.0" sourceLinked="0"/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FF0000"/>
                      </a:solidFill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A5-46A7-A8C5-B93BED6D76CE}"/>
                </c:ext>
              </c:extLst>
            </c:dLbl>
            <c:dLbl>
              <c:idx val="7"/>
              <c:layout>
                <c:manualLayout>
                  <c:x val="2.2526753180041438E-3"/>
                  <c:y val="-2.5074624508203157E-2"/>
                </c:manualLayout>
              </c:layout>
              <c:numFmt formatCode="#,##0.0;[Red]#,##0.0" sourceLinked="0"/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FF0000"/>
                      </a:solidFill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A5-46A7-A8C5-B93BED6D76CE}"/>
                </c:ext>
              </c:extLst>
            </c:dLbl>
            <c:dLbl>
              <c:idx val="11"/>
              <c:layout>
                <c:manualLayout>
                  <c:x val="7.0921985815602835E-3"/>
                  <c:y val="-2.5157232704402517E-2"/>
                </c:manualLayout>
              </c:layout>
              <c:numFmt formatCode="#,##0.0;[Red]#,##0.0" sourceLinked="0"/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FF0000"/>
                      </a:solidFill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A5-46A7-A8C5-B93BED6D76CE}"/>
                </c:ext>
              </c:extLst>
            </c:dLbl>
            <c:dLbl>
              <c:idx val="12"/>
              <c:numFmt formatCode="#,##0.0;[Red]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0" baseline="0">
                      <a:solidFill>
                        <a:sysClr val="windowText" lastClr="000000"/>
                      </a:solidFill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DA5-46A7-A8C5-B93BED6D76CE}"/>
                </c:ext>
              </c:extLst>
            </c:dLbl>
            <c:dLbl>
              <c:idx val="13"/>
              <c:numFmt formatCode="#,##0.0;[Red]#,##0.0" sourceLinked="0"/>
              <c:spPr/>
              <c:txPr>
                <a:bodyPr/>
                <a:lstStyle/>
                <a:p>
                  <a:pPr>
                    <a:defRPr sz="800" baseline="0">
                      <a:solidFill>
                        <a:sysClr val="windowText" lastClr="000000"/>
                      </a:solidFill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DA5-46A7-A8C5-B93BED6D76CE}"/>
                </c:ext>
              </c:extLst>
            </c:dLbl>
            <c:dLbl>
              <c:idx val="15"/>
              <c:numFmt formatCode="#,##0.0;[Red]#,##0.0" sourceLinked="0"/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FF0000"/>
                      </a:solidFill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DA5-46A7-A8C5-B93BED6D76CE}"/>
                </c:ext>
              </c:extLst>
            </c:dLbl>
            <c:dLbl>
              <c:idx val="16"/>
              <c:numFmt formatCode="#,##0.0;[Red]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baseline="0">
                      <a:solidFill>
                        <a:srgbClr val="FF0000"/>
                      </a:solidFill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DA5-46A7-A8C5-B93BED6D76CE}"/>
                </c:ext>
              </c:extLst>
            </c:dLbl>
            <c:dLbl>
              <c:idx val="17"/>
              <c:numFmt formatCode="#,##0.0;[Red]#,##0.0" sourceLinked="0"/>
              <c:spPr/>
              <c:txPr>
                <a:bodyPr/>
                <a:lstStyle/>
                <a:p>
                  <a:pPr>
                    <a:defRPr sz="800" baseline="0">
                      <a:solidFill>
                        <a:srgbClr val="FF0000"/>
                      </a:solidFill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DA5-46A7-A8C5-B93BED6D76CE}"/>
                </c:ext>
              </c:extLst>
            </c:dLbl>
            <c:numFmt formatCode="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 tradicional'!$G$5:$G$20</c:f>
              <c:strCache>
                <c:ptCount val="13"/>
                <c:pt idx="0">
                  <c:v>I</c:v>
                </c:pt>
                <c:pt idx="4">
                  <c:v>II</c:v>
                </c:pt>
                <c:pt idx="8">
                  <c:v>III</c:v>
                </c:pt>
                <c:pt idx="12">
                  <c:v>IV</c:v>
                </c:pt>
              </c:strCache>
            </c:strRef>
          </c:cat>
          <c:val>
            <c:numRef>
              <c:f>'No tradicional'!$I$5:$I$20</c:f>
              <c:numCache>
                <c:formatCode>0.00</c:formatCode>
                <c:ptCount val="16"/>
                <c:pt idx="0">
                  <c:v>98.08</c:v>
                </c:pt>
                <c:pt idx="1">
                  <c:v>75.680000000000007</c:v>
                </c:pt>
                <c:pt idx="2">
                  <c:v>128.5</c:v>
                </c:pt>
                <c:pt idx="3">
                  <c:v>302.26</c:v>
                </c:pt>
                <c:pt idx="4">
                  <c:v>113.63</c:v>
                </c:pt>
                <c:pt idx="5">
                  <c:v>90.53</c:v>
                </c:pt>
                <c:pt idx="6">
                  <c:v>132.51</c:v>
                </c:pt>
                <c:pt idx="7">
                  <c:v>336.66999999999996</c:v>
                </c:pt>
                <c:pt idx="8">
                  <c:v>150.22</c:v>
                </c:pt>
                <c:pt idx="9">
                  <c:v>98.11</c:v>
                </c:pt>
                <c:pt idx="10">
                  <c:v>137.97</c:v>
                </c:pt>
                <c:pt idx="11">
                  <c:v>386.29999999999995</c:v>
                </c:pt>
                <c:pt idx="12">
                  <c:v>157.14000000000001</c:v>
                </c:pt>
                <c:pt idx="13">
                  <c:v>134.47999999999999</c:v>
                </c:pt>
                <c:pt idx="14">
                  <c:v>155.71</c:v>
                </c:pt>
                <c:pt idx="15">
                  <c:v>447.33000000000004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A5-46A7-A8C5-B93BED6D7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764216"/>
        <c:axId val="161764608"/>
        <c:axId val="0"/>
      </c:bar3DChart>
      <c:catAx>
        <c:axId val="16176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764608"/>
        <c:crosses val="autoZero"/>
        <c:auto val="1"/>
        <c:lblAlgn val="ctr"/>
        <c:lblOffset val="100"/>
        <c:noMultiLvlLbl val="0"/>
      </c:catAx>
      <c:valAx>
        <c:axId val="16176460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1764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Toneladas  aproximadas de Basura NoTradicional en Guarari por mes  periodo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tradicional'!$I$30:$I$31</c:f>
              <c:strCache>
                <c:ptCount val="2"/>
                <c:pt idx="0">
                  <c:v>Toneladas </c:v>
                </c:pt>
                <c:pt idx="1">
                  <c:v>aproximadas en Guarari por mes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 tradicional'!$H$32:$H$38</c:f>
              <c:strCache>
                <c:ptCount val="7"/>
                <c:pt idx="0">
                  <c:v>enero </c:v>
                </c:pt>
                <c:pt idx="1">
                  <c:v>febrero 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'No tradicional'!$I$32:$I$38</c:f>
              <c:numCache>
                <c:formatCode>General</c:formatCode>
                <c:ptCount val="7"/>
                <c:pt idx="0">
                  <c:v>37.520000000000003</c:v>
                </c:pt>
                <c:pt idx="1">
                  <c:v>17.080000000000002</c:v>
                </c:pt>
                <c:pt idx="2" formatCode="#,##0.00">
                  <c:v>51.69</c:v>
                </c:pt>
                <c:pt idx="3" formatCode="#,##0.00">
                  <c:v>32.47</c:v>
                </c:pt>
                <c:pt idx="4" formatCode="#,##0.00">
                  <c:v>30.54</c:v>
                </c:pt>
                <c:pt idx="5" formatCode="#,##0.00">
                  <c:v>41.61</c:v>
                </c:pt>
                <c:pt idx="6" formatCode="#,##0.00">
                  <c:v>58.650000000000006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3-4C7E-81B5-37CDC64ED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765392"/>
        <c:axId val="161761864"/>
      </c:barChart>
      <c:catAx>
        <c:axId val="16176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1761864"/>
        <c:crosses val="autoZero"/>
        <c:auto val="1"/>
        <c:lblAlgn val="ctr"/>
        <c:lblOffset val="100"/>
        <c:noMultiLvlLbl val="0"/>
      </c:catAx>
      <c:valAx>
        <c:axId val="16176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176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1</xdr:row>
      <xdr:rowOff>66675</xdr:rowOff>
    </xdr:from>
    <xdr:ext cx="1362074" cy="976580"/>
    <xdr:pic>
      <xdr:nvPicPr>
        <xdr:cNvPr id="2" name="138 Imagen" descr="logo luma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257175"/>
          <a:ext cx="1362074" cy="976580"/>
        </a:xfrm>
        <a:prstGeom prst="rect">
          <a:avLst/>
        </a:prstGeom>
      </xdr:spPr>
    </xdr:pic>
    <xdr:clientData/>
  </xdr:oneCellAnchor>
  <xdr:oneCellAnchor>
    <xdr:from>
      <xdr:col>0</xdr:col>
      <xdr:colOff>228601</xdr:colOff>
      <xdr:row>97</xdr:row>
      <xdr:rowOff>57150</xdr:rowOff>
    </xdr:from>
    <xdr:ext cx="1362074" cy="976580"/>
    <xdr:pic>
      <xdr:nvPicPr>
        <xdr:cNvPr id="3" name="138 Imagen" descr="logo lumar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57150"/>
          <a:ext cx="1362074" cy="976580"/>
        </a:xfrm>
        <a:prstGeom prst="rect">
          <a:avLst/>
        </a:prstGeom>
      </xdr:spPr>
    </xdr:pic>
    <xdr:clientData/>
  </xdr:oneCellAnchor>
  <xdr:oneCellAnchor>
    <xdr:from>
      <xdr:col>0</xdr:col>
      <xdr:colOff>361950</xdr:colOff>
      <xdr:row>195</xdr:row>
      <xdr:rowOff>104775</xdr:rowOff>
    </xdr:from>
    <xdr:ext cx="1362074" cy="976580"/>
    <xdr:pic>
      <xdr:nvPicPr>
        <xdr:cNvPr id="4" name="138 Imagen" descr="logo lumar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295275"/>
          <a:ext cx="1362074" cy="976580"/>
        </a:xfrm>
        <a:prstGeom prst="rect">
          <a:avLst/>
        </a:prstGeom>
      </xdr:spPr>
    </xdr:pic>
    <xdr:clientData/>
  </xdr:oneCellAnchor>
  <xdr:oneCellAnchor>
    <xdr:from>
      <xdr:col>0</xdr:col>
      <xdr:colOff>228601</xdr:colOff>
      <xdr:row>291</xdr:row>
      <xdr:rowOff>57150</xdr:rowOff>
    </xdr:from>
    <xdr:ext cx="1362074" cy="976580"/>
    <xdr:pic>
      <xdr:nvPicPr>
        <xdr:cNvPr id="5" name="138 Imagen" descr="logo lumar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247650"/>
          <a:ext cx="1362074" cy="976580"/>
        </a:xfrm>
        <a:prstGeom prst="rect">
          <a:avLst/>
        </a:prstGeom>
      </xdr:spPr>
    </xdr:pic>
    <xdr:clientData/>
  </xdr:oneCellAnchor>
  <xdr:oneCellAnchor>
    <xdr:from>
      <xdr:col>0</xdr:col>
      <xdr:colOff>228601</xdr:colOff>
      <xdr:row>401</xdr:row>
      <xdr:rowOff>57150</xdr:rowOff>
    </xdr:from>
    <xdr:ext cx="1362074" cy="976580"/>
    <xdr:pic>
      <xdr:nvPicPr>
        <xdr:cNvPr id="6" name="138 Imagen" descr="logo lumar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247650"/>
          <a:ext cx="1362074" cy="976580"/>
        </a:xfrm>
        <a:prstGeom prst="rect">
          <a:avLst/>
        </a:prstGeom>
      </xdr:spPr>
    </xdr:pic>
    <xdr:clientData/>
  </xdr:oneCellAnchor>
  <xdr:oneCellAnchor>
    <xdr:from>
      <xdr:col>0</xdr:col>
      <xdr:colOff>228601</xdr:colOff>
      <xdr:row>464</xdr:row>
      <xdr:rowOff>57150</xdr:rowOff>
    </xdr:from>
    <xdr:ext cx="1362074" cy="976580"/>
    <xdr:pic>
      <xdr:nvPicPr>
        <xdr:cNvPr id="7" name="138 Imagen" descr="logo lumar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12906375"/>
          <a:ext cx="1362074" cy="976580"/>
        </a:xfrm>
        <a:prstGeom prst="rect">
          <a:avLst/>
        </a:prstGeom>
      </xdr:spPr>
    </xdr:pic>
    <xdr:clientData/>
  </xdr:oneCellAnchor>
  <xdr:oneCellAnchor>
    <xdr:from>
      <xdr:col>0</xdr:col>
      <xdr:colOff>161925</xdr:colOff>
      <xdr:row>619</xdr:row>
      <xdr:rowOff>66675</xdr:rowOff>
    </xdr:from>
    <xdr:ext cx="1362074" cy="976580"/>
    <xdr:pic>
      <xdr:nvPicPr>
        <xdr:cNvPr id="8" name="138 Imagen" descr="logo lumar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257175"/>
          <a:ext cx="1362074" cy="976580"/>
        </a:xfrm>
        <a:prstGeom prst="rect">
          <a:avLst/>
        </a:prstGeom>
      </xdr:spPr>
    </xdr:pic>
    <xdr:clientData/>
  </xdr:oneCellAnchor>
  <xdr:oneCellAnchor>
    <xdr:from>
      <xdr:col>0</xdr:col>
      <xdr:colOff>409575</xdr:colOff>
      <xdr:row>737</xdr:row>
      <xdr:rowOff>161925</xdr:rowOff>
    </xdr:from>
    <xdr:ext cx="1362074" cy="976580"/>
    <xdr:pic>
      <xdr:nvPicPr>
        <xdr:cNvPr id="9" name="138 Imagen" descr="logo lumar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61925"/>
          <a:ext cx="1362074" cy="976580"/>
        </a:xfrm>
        <a:prstGeom prst="rect">
          <a:avLst/>
        </a:prstGeom>
      </xdr:spPr>
    </xdr:pic>
    <xdr:clientData/>
  </xdr:oneCellAnchor>
  <xdr:twoCellAnchor editAs="oneCell">
    <xdr:from>
      <xdr:col>0</xdr:col>
      <xdr:colOff>600075</xdr:colOff>
      <xdr:row>859</xdr:row>
      <xdr:rowOff>133350</xdr:rowOff>
    </xdr:from>
    <xdr:to>
      <xdr:col>0</xdr:col>
      <xdr:colOff>1624292</xdr:colOff>
      <xdr:row>866</xdr:row>
      <xdr:rowOff>61831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323850"/>
          <a:ext cx="1024217" cy="12619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920</xdr:row>
      <xdr:rowOff>0</xdr:rowOff>
    </xdr:from>
    <xdr:to>
      <xdr:col>0</xdr:col>
      <xdr:colOff>1024217</xdr:colOff>
      <xdr:row>926</xdr:row>
      <xdr:rowOff>118981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734925"/>
          <a:ext cx="1024217" cy="12619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975</xdr:row>
      <xdr:rowOff>0</xdr:rowOff>
    </xdr:from>
    <xdr:to>
      <xdr:col>0</xdr:col>
      <xdr:colOff>1024217</xdr:colOff>
      <xdr:row>981</xdr:row>
      <xdr:rowOff>118981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136350"/>
          <a:ext cx="1024217" cy="1261981"/>
        </a:xfrm>
        <a:prstGeom prst="rect">
          <a:avLst/>
        </a:prstGeom>
      </xdr:spPr>
    </xdr:pic>
    <xdr:clientData/>
  </xdr:twoCellAnchor>
  <xdr:oneCellAnchor>
    <xdr:from>
      <xdr:col>0</xdr:col>
      <xdr:colOff>352425</xdr:colOff>
      <xdr:row>512</xdr:row>
      <xdr:rowOff>47625</xdr:rowOff>
    </xdr:from>
    <xdr:ext cx="1362074" cy="976580"/>
    <xdr:pic>
      <xdr:nvPicPr>
        <xdr:cNvPr id="15" name="138 Imagen" descr="logo lumar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619125"/>
          <a:ext cx="1362074" cy="976580"/>
        </a:xfrm>
        <a:prstGeom prst="rect">
          <a:avLst/>
        </a:prstGeom>
      </xdr:spPr>
    </xdr:pic>
    <xdr:clientData/>
  </xdr:oneCellAnchor>
  <xdr:oneCellAnchor>
    <xdr:from>
      <xdr:col>0</xdr:col>
      <xdr:colOff>457200</xdr:colOff>
      <xdr:row>1070</xdr:row>
      <xdr:rowOff>104775</xdr:rowOff>
    </xdr:from>
    <xdr:ext cx="878709" cy="108585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04775"/>
          <a:ext cx="878709" cy="1085850"/>
        </a:xfrm>
        <a:prstGeom prst="rect">
          <a:avLst/>
        </a:prstGeom>
      </xdr:spPr>
    </xdr:pic>
    <xdr:clientData/>
  </xdr:oneCellAnchor>
  <xdr:oneCellAnchor>
    <xdr:from>
      <xdr:col>0</xdr:col>
      <xdr:colOff>276226</xdr:colOff>
      <xdr:row>1440</xdr:row>
      <xdr:rowOff>142875</xdr:rowOff>
    </xdr:from>
    <xdr:ext cx="1692139" cy="721998"/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142875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276226</xdr:colOff>
      <xdr:row>1336</xdr:row>
      <xdr:rowOff>142875</xdr:rowOff>
    </xdr:from>
    <xdr:ext cx="1692139" cy="721998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142875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2060</xdr:row>
      <xdr:rowOff>180975</xdr:rowOff>
    </xdr:from>
    <xdr:ext cx="1692139" cy="721998"/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80975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400050</xdr:colOff>
      <xdr:row>2194</xdr:row>
      <xdr:rowOff>133350</xdr:rowOff>
    </xdr:from>
    <xdr:ext cx="1692139" cy="721998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04850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447675</xdr:colOff>
      <xdr:row>2281</xdr:row>
      <xdr:rowOff>0</xdr:rowOff>
    </xdr:from>
    <xdr:ext cx="1692139" cy="721998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71500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285751</xdr:colOff>
      <xdr:row>2308</xdr:row>
      <xdr:rowOff>104775</xdr:rowOff>
    </xdr:from>
    <xdr:ext cx="1692139" cy="721998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866775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257176</xdr:colOff>
      <xdr:row>2403</xdr:row>
      <xdr:rowOff>76200</xdr:rowOff>
    </xdr:from>
    <xdr:ext cx="1692139" cy="721998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266700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257176</xdr:colOff>
      <xdr:row>2500</xdr:row>
      <xdr:rowOff>76200</xdr:rowOff>
    </xdr:from>
    <xdr:ext cx="1692139" cy="721998"/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266700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257176</xdr:colOff>
      <xdr:row>2599</xdr:row>
      <xdr:rowOff>76200</xdr:rowOff>
    </xdr:from>
    <xdr:ext cx="1692139" cy="721998"/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266700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219076</xdr:colOff>
      <xdr:row>2810</xdr:row>
      <xdr:rowOff>0</xdr:rowOff>
    </xdr:from>
    <xdr:ext cx="1692139" cy="721998"/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200027</xdr:colOff>
      <xdr:row>2905</xdr:row>
      <xdr:rowOff>28575</xdr:rowOff>
    </xdr:from>
    <xdr:ext cx="1692139" cy="721998"/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7" y="28575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238125</xdr:colOff>
      <xdr:row>3003</xdr:row>
      <xdr:rowOff>57150</xdr:rowOff>
    </xdr:from>
    <xdr:ext cx="1692139" cy="721998"/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7150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3104</xdr:row>
      <xdr:rowOff>161925</xdr:rowOff>
    </xdr:from>
    <xdr:ext cx="1692139" cy="721998"/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2925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619125</xdr:colOff>
      <xdr:row>3160</xdr:row>
      <xdr:rowOff>133350</xdr:rowOff>
    </xdr:from>
    <xdr:ext cx="1692139" cy="721998"/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514350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200027</xdr:colOff>
      <xdr:row>3207</xdr:row>
      <xdr:rowOff>28575</xdr:rowOff>
    </xdr:from>
    <xdr:ext cx="1692139" cy="721998"/>
    <xdr:pic>
      <xdr:nvPicPr>
        <xdr:cNvPr id="32" name="Imagen 5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7" y="219075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371477</xdr:colOff>
      <xdr:row>3328</xdr:row>
      <xdr:rowOff>180975</xdr:rowOff>
    </xdr:from>
    <xdr:ext cx="1692139" cy="721998"/>
    <xdr:pic>
      <xdr:nvPicPr>
        <xdr:cNvPr id="33" name="Imagen 5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7" y="371475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200027</xdr:colOff>
      <xdr:row>3441</xdr:row>
      <xdr:rowOff>28575</xdr:rowOff>
    </xdr:from>
    <xdr:ext cx="1692139" cy="721998"/>
    <xdr:pic>
      <xdr:nvPicPr>
        <xdr:cNvPr id="31" name="Imagen 5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7" y="219075"/>
          <a:ext cx="1692139" cy="721998"/>
        </a:xfrm>
        <a:prstGeom prst="rect">
          <a:avLst/>
        </a:prstGeom>
      </xdr:spPr>
    </xdr:pic>
    <xdr:clientData/>
  </xdr:oneCellAnchor>
  <xdr:oneCellAnchor>
    <xdr:from>
      <xdr:col>0</xdr:col>
      <xdr:colOff>200027</xdr:colOff>
      <xdr:row>3567</xdr:row>
      <xdr:rowOff>28575</xdr:rowOff>
    </xdr:from>
    <xdr:ext cx="1692139" cy="721998"/>
    <xdr:pic>
      <xdr:nvPicPr>
        <xdr:cNvPr id="34" name="Imagen 5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7" y="219075"/>
          <a:ext cx="1692139" cy="7219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1</xdr:row>
      <xdr:rowOff>9525</xdr:rowOff>
    </xdr:from>
    <xdr:ext cx="2052433" cy="542677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257175"/>
          <a:ext cx="2052433" cy="542677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24</xdr:row>
      <xdr:rowOff>209549</xdr:rowOff>
    </xdr:from>
    <xdr:ext cx="2052433" cy="54267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209549"/>
          <a:ext cx="2052433" cy="542677"/>
        </a:xfrm>
        <a:prstGeom prst="rect">
          <a:avLst/>
        </a:prstGeom>
      </xdr:spPr>
    </xdr:pic>
    <xdr:clientData/>
  </xdr:oneCellAnchor>
  <xdr:oneCellAnchor>
    <xdr:from>
      <xdr:col>4</xdr:col>
      <xdr:colOff>352425</xdr:colOff>
      <xdr:row>40</xdr:row>
      <xdr:rowOff>200025</xdr:rowOff>
    </xdr:from>
    <xdr:ext cx="2052433" cy="542677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200025"/>
          <a:ext cx="2052433" cy="542677"/>
        </a:xfrm>
        <a:prstGeom prst="rect">
          <a:avLst/>
        </a:prstGeom>
      </xdr:spPr>
    </xdr:pic>
    <xdr:clientData/>
  </xdr:oneCellAnchor>
  <xdr:oneCellAnchor>
    <xdr:from>
      <xdr:col>4</xdr:col>
      <xdr:colOff>180975</xdr:colOff>
      <xdr:row>57</xdr:row>
      <xdr:rowOff>190500</xdr:rowOff>
    </xdr:from>
    <xdr:ext cx="2052433" cy="542677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90500"/>
          <a:ext cx="2052433" cy="542677"/>
        </a:xfrm>
        <a:prstGeom prst="rect">
          <a:avLst/>
        </a:prstGeom>
      </xdr:spPr>
    </xdr:pic>
    <xdr:clientData/>
  </xdr:oneCellAnchor>
  <xdr:oneCellAnchor>
    <xdr:from>
      <xdr:col>4</xdr:col>
      <xdr:colOff>476250</xdr:colOff>
      <xdr:row>75</xdr:row>
      <xdr:rowOff>180975</xdr:rowOff>
    </xdr:from>
    <xdr:ext cx="2052433" cy="542677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80975"/>
          <a:ext cx="2052433" cy="542677"/>
        </a:xfrm>
        <a:prstGeom prst="rect">
          <a:avLst/>
        </a:prstGeom>
      </xdr:spPr>
    </xdr:pic>
    <xdr:clientData/>
  </xdr:oneCellAnchor>
  <xdr:oneCellAnchor>
    <xdr:from>
      <xdr:col>4</xdr:col>
      <xdr:colOff>285750</xdr:colOff>
      <xdr:row>92</xdr:row>
      <xdr:rowOff>171450</xdr:rowOff>
    </xdr:from>
    <xdr:ext cx="2052433" cy="542677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3962400"/>
          <a:ext cx="2052433" cy="542677"/>
        </a:xfrm>
        <a:prstGeom prst="rect">
          <a:avLst/>
        </a:prstGeom>
      </xdr:spPr>
    </xdr:pic>
    <xdr:clientData/>
  </xdr:oneCellAnchor>
  <xdr:oneCellAnchor>
    <xdr:from>
      <xdr:col>4</xdr:col>
      <xdr:colOff>600075</xdr:colOff>
      <xdr:row>125</xdr:row>
      <xdr:rowOff>180975</xdr:rowOff>
    </xdr:from>
    <xdr:ext cx="2052433" cy="542677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180975"/>
          <a:ext cx="2052433" cy="542677"/>
        </a:xfrm>
        <a:prstGeom prst="rect">
          <a:avLst/>
        </a:prstGeom>
      </xdr:spPr>
    </xdr:pic>
    <xdr:clientData/>
  </xdr:oneCellAnchor>
  <xdr:oneCellAnchor>
    <xdr:from>
      <xdr:col>4</xdr:col>
      <xdr:colOff>314325</xdr:colOff>
      <xdr:row>142</xdr:row>
      <xdr:rowOff>209550</xdr:rowOff>
    </xdr:from>
    <xdr:ext cx="2052433" cy="542677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209550"/>
          <a:ext cx="2052433" cy="542677"/>
        </a:xfrm>
        <a:prstGeom prst="rect">
          <a:avLst/>
        </a:prstGeom>
      </xdr:spPr>
    </xdr:pic>
    <xdr:clientData/>
  </xdr:oneCellAnchor>
  <xdr:twoCellAnchor>
    <xdr:from>
      <xdr:col>17</xdr:col>
      <xdr:colOff>33617</xdr:colOff>
      <xdr:row>12</xdr:row>
      <xdr:rowOff>6723</xdr:rowOff>
    </xdr:from>
    <xdr:to>
      <xdr:col>19</xdr:col>
      <xdr:colOff>1411941</xdr:colOff>
      <xdr:row>25</xdr:row>
      <xdr:rowOff>82923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3</xdr:row>
      <xdr:rowOff>10582</xdr:rowOff>
    </xdr:from>
    <xdr:to>
      <xdr:col>5</xdr:col>
      <xdr:colOff>2264832</xdr:colOff>
      <xdr:row>20</xdr:row>
      <xdr:rowOff>22412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1252818</xdr:colOff>
      <xdr:row>18</xdr:row>
      <xdr:rowOff>79562</xdr:rowOff>
    </xdr:from>
    <xdr:to>
      <xdr:col>5</xdr:col>
      <xdr:colOff>2108640</xdr:colOff>
      <xdr:row>20</xdr:row>
      <xdr:rowOff>183440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81868" y="3660962"/>
          <a:ext cx="855822" cy="51345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 b="1"/>
            <a:t>Trimestre</a:t>
          </a:r>
        </a:p>
      </xdr:txBody>
    </xdr:sp>
    <xdr:clientData/>
  </xdr:twoCellAnchor>
  <xdr:twoCellAnchor>
    <xdr:from>
      <xdr:col>1</xdr:col>
      <xdr:colOff>145676</xdr:colOff>
      <xdr:row>29</xdr:row>
      <xdr:rowOff>1</xdr:rowOff>
    </xdr:from>
    <xdr:to>
      <xdr:col>5</xdr:col>
      <xdr:colOff>1895038</xdr:colOff>
      <xdr:row>37</xdr:row>
      <xdr:rowOff>179295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0.00668</cdr:x>
      <cdr:y>0.16026</cdr:y>
    </cdr:from>
    <cdr:to>
      <cdr:x>0.17064</cdr:x>
      <cdr:y>0.30184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485" y="348033"/>
          <a:ext cx="748063" cy="307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TON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664"/>
  <sheetViews>
    <sheetView workbookViewId="0">
      <selection activeCell="F3675" sqref="F3675"/>
    </sheetView>
  </sheetViews>
  <sheetFormatPr baseColWidth="10" defaultRowHeight="15" x14ac:dyDescent="0.25"/>
  <cols>
    <col min="1" max="1" width="37.140625" bestFit="1" customWidth="1"/>
    <col min="2" max="2" width="12.140625" bestFit="1" customWidth="1"/>
    <col min="7" max="7" width="19" customWidth="1"/>
    <col min="8" max="9" width="21" bestFit="1" customWidth="1"/>
  </cols>
  <sheetData>
    <row r="3" spans="1:8" x14ac:dyDescent="0.25">
      <c r="G3" s="43"/>
    </row>
    <row r="4" spans="1:8" x14ac:dyDescent="0.25">
      <c r="B4" s="31"/>
      <c r="C4" s="31"/>
      <c r="D4" s="31"/>
      <c r="E4" s="32"/>
      <c r="F4" s="32"/>
      <c r="G4" s="43"/>
    </row>
    <row r="5" spans="1:8" ht="23.25" x14ac:dyDescent="0.35">
      <c r="A5" s="516" t="s">
        <v>28</v>
      </c>
      <c r="B5" s="516"/>
      <c r="C5" s="516"/>
      <c r="D5" s="516"/>
      <c r="E5" s="516"/>
      <c r="F5" s="516"/>
      <c r="G5" s="516"/>
      <c r="H5" s="516"/>
    </row>
    <row r="6" spans="1:8" ht="19.5" x14ac:dyDescent="0.3">
      <c r="A6" s="517" t="s">
        <v>29</v>
      </c>
      <c r="B6" s="517"/>
      <c r="C6" s="517"/>
      <c r="D6" s="517"/>
      <c r="E6" s="517"/>
      <c r="F6" s="517"/>
      <c r="G6" s="517"/>
      <c r="H6" s="517"/>
    </row>
    <row r="7" spans="1:8" ht="15.75" x14ac:dyDescent="0.25">
      <c r="A7" s="33"/>
      <c r="B7" s="33"/>
      <c r="C7" s="33"/>
      <c r="D7" s="33"/>
      <c r="E7" s="34"/>
      <c r="F7" s="34"/>
      <c r="G7" s="33"/>
      <c r="H7" s="35"/>
    </row>
    <row r="8" spans="1:8" ht="15.75" x14ac:dyDescent="0.25">
      <c r="A8" s="33"/>
      <c r="B8" s="33"/>
      <c r="C8" s="33"/>
      <c r="D8" s="33"/>
      <c r="E8" s="34"/>
      <c r="F8" s="34"/>
      <c r="G8" s="33"/>
      <c r="H8" s="35"/>
    </row>
    <row r="9" spans="1:8" ht="15.75" x14ac:dyDescent="0.25">
      <c r="A9" s="36" t="s">
        <v>30</v>
      </c>
      <c r="B9" s="36">
        <v>2604</v>
      </c>
      <c r="C9" s="33"/>
      <c r="D9" s="31"/>
      <c r="E9" s="34"/>
      <c r="F9" s="34"/>
      <c r="G9" s="37"/>
      <c r="H9" s="35"/>
    </row>
    <row r="10" spans="1:8" ht="15.75" x14ac:dyDescent="0.25">
      <c r="A10" s="38" t="s">
        <v>31</v>
      </c>
      <c r="B10" s="39">
        <v>43106</v>
      </c>
      <c r="C10" s="33"/>
      <c r="D10" s="31"/>
      <c r="E10" s="34"/>
      <c r="F10" s="34"/>
      <c r="G10" s="37"/>
      <c r="H10" s="35"/>
    </row>
    <row r="11" spans="1:8" ht="15.75" x14ac:dyDescent="0.25">
      <c r="A11" s="37" t="s">
        <v>32</v>
      </c>
      <c r="B11" s="518" t="s">
        <v>33</v>
      </c>
      <c r="C11" s="518"/>
      <c r="D11" s="518"/>
      <c r="E11" s="34"/>
      <c r="F11" s="34"/>
      <c r="G11" s="37"/>
      <c r="H11" s="35"/>
    </row>
    <row r="12" spans="1:8" ht="15.75" thickBot="1" x14ac:dyDescent="0.3">
      <c r="B12" s="31"/>
      <c r="C12" s="31"/>
      <c r="D12" s="31"/>
      <c r="E12" s="32"/>
      <c r="F12" s="32"/>
    </row>
    <row r="13" spans="1:8" ht="32.25" thickBot="1" x14ac:dyDescent="0.3">
      <c r="A13" s="44" t="s">
        <v>34</v>
      </c>
      <c r="B13" s="44" t="s">
        <v>35</v>
      </c>
      <c r="C13" s="44" t="s">
        <v>36</v>
      </c>
      <c r="D13" s="44" t="s">
        <v>37</v>
      </c>
      <c r="E13" s="44" t="s">
        <v>38</v>
      </c>
      <c r="F13" s="46" t="s">
        <v>39</v>
      </c>
      <c r="G13" s="44" t="s">
        <v>40</v>
      </c>
      <c r="H13" s="44" t="s">
        <v>41</v>
      </c>
    </row>
    <row r="14" spans="1:8" x14ac:dyDescent="0.25">
      <c r="A14" s="47" t="s">
        <v>42</v>
      </c>
      <c r="B14" s="41">
        <v>43102</v>
      </c>
      <c r="C14" s="40" t="s">
        <v>43</v>
      </c>
      <c r="D14" s="40">
        <v>185226</v>
      </c>
      <c r="E14" s="40" t="s">
        <v>44</v>
      </c>
      <c r="F14" s="45">
        <v>13.04</v>
      </c>
      <c r="G14" s="48">
        <v>18285.12</v>
      </c>
      <c r="H14" s="48">
        <v>9766.69</v>
      </c>
    </row>
    <row r="15" spans="1:8" x14ac:dyDescent="0.25">
      <c r="A15" s="47" t="s">
        <v>45</v>
      </c>
      <c r="B15" s="41">
        <v>43102</v>
      </c>
      <c r="C15" s="40" t="s">
        <v>46</v>
      </c>
      <c r="D15" s="40">
        <v>185228</v>
      </c>
      <c r="E15" s="40" t="s">
        <v>47</v>
      </c>
      <c r="F15" s="45">
        <v>12.93</v>
      </c>
      <c r="G15" s="48">
        <v>18285.12</v>
      </c>
      <c r="H15" s="48">
        <v>9766.69</v>
      </c>
    </row>
    <row r="16" spans="1:8" x14ac:dyDescent="0.25">
      <c r="A16" s="47" t="s">
        <v>48</v>
      </c>
      <c r="B16" s="41">
        <v>43102</v>
      </c>
      <c r="C16" s="40" t="s">
        <v>49</v>
      </c>
      <c r="D16" s="40">
        <v>185230</v>
      </c>
      <c r="E16" s="40" t="s">
        <v>50</v>
      </c>
      <c r="F16" s="45">
        <v>13.93</v>
      </c>
      <c r="G16" s="48">
        <v>18285.12</v>
      </c>
      <c r="H16" s="48">
        <v>9766.69</v>
      </c>
    </row>
    <row r="17" spans="1:8" x14ac:dyDescent="0.25">
      <c r="A17" s="47" t="s">
        <v>51</v>
      </c>
      <c r="B17" s="41">
        <v>43102</v>
      </c>
      <c r="C17" s="40" t="s">
        <v>52</v>
      </c>
      <c r="D17" s="40">
        <v>185237</v>
      </c>
      <c r="E17" s="40" t="s">
        <v>53</v>
      </c>
      <c r="F17" s="45">
        <v>14.22</v>
      </c>
      <c r="G17" s="48">
        <v>18285.12</v>
      </c>
      <c r="H17" s="48">
        <v>9766.69</v>
      </c>
    </row>
    <row r="18" spans="1:8" x14ac:dyDescent="0.25">
      <c r="A18" s="47" t="s">
        <v>45</v>
      </c>
      <c r="B18" s="41">
        <v>43102</v>
      </c>
      <c r="C18" s="40" t="s">
        <v>54</v>
      </c>
      <c r="D18" s="40">
        <v>185257</v>
      </c>
      <c r="E18" s="40" t="s">
        <v>55</v>
      </c>
      <c r="F18" s="45">
        <v>1.0900000000000001</v>
      </c>
      <c r="G18" s="48">
        <v>18285.12</v>
      </c>
      <c r="H18" s="48">
        <v>9766.69</v>
      </c>
    </row>
    <row r="19" spans="1:8" x14ac:dyDescent="0.25">
      <c r="A19" s="47" t="s">
        <v>42</v>
      </c>
      <c r="B19" s="41">
        <v>43102</v>
      </c>
      <c r="C19" s="40" t="s">
        <v>56</v>
      </c>
      <c r="D19" s="40">
        <v>185264</v>
      </c>
      <c r="E19" s="40" t="s">
        <v>44</v>
      </c>
      <c r="F19" s="45">
        <v>12.07</v>
      </c>
      <c r="G19" s="48">
        <v>18285.12</v>
      </c>
      <c r="H19" s="48">
        <v>9766.69</v>
      </c>
    </row>
    <row r="20" spans="1:8" x14ac:dyDescent="0.25">
      <c r="A20" s="47" t="s">
        <v>45</v>
      </c>
      <c r="B20" s="41">
        <v>43102</v>
      </c>
      <c r="C20" s="40" t="s">
        <v>57</v>
      </c>
      <c r="D20" s="40">
        <v>185277</v>
      </c>
      <c r="E20" s="40" t="s">
        <v>47</v>
      </c>
      <c r="F20" s="45">
        <v>13.81</v>
      </c>
      <c r="G20" s="48">
        <v>18285.12</v>
      </c>
      <c r="H20" s="48">
        <v>9766.69</v>
      </c>
    </row>
    <row r="21" spans="1:8" x14ac:dyDescent="0.25">
      <c r="A21" s="47" t="s">
        <v>51</v>
      </c>
      <c r="B21" s="41">
        <v>43102</v>
      </c>
      <c r="C21" s="40" t="s">
        <v>58</v>
      </c>
      <c r="D21" s="40">
        <v>185299</v>
      </c>
      <c r="E21" s="40" t="s">
        <v>53</v>
      </c>
      <c r="F21" s="45">
        <v>13.94</v>
      </c>
      <c r="G21" s="48">
        <v>18285.12</v>
      </c>
      <c r="H21" s="48">
        <v>9766.69</v>
      </c>
    </row>
    <row r="22" spans="1:8" x14ac:dyDescent="0.25">
      <c r="A22" s="47" t="s">
        <v>45</v>
      </c>
      <c r="B22" s="41">
        <v>43102</v>
      </c>
      <c r="C22" s="40" t="s">
        <v>59</v>
      </c>
      <c r="D22" s="40">
        <v>185322</v>
      </c>
      <c r="E22" s="40" t="s">
        <v>47</v>
      </c>
      <c r="F22" s="45">
        <v>12.02</v>
      </c>
      <c r="G22" s="48">
        <v>18285.12</v>
      </c>
      <c r="H22" s="48">
        <v>9766.69</v>
      </c>
    </row>
    <row r="23" spans="1:8" x14ac:dyDescent="0.25">
      <c r="A23" s="47" t="s">
        <v>51</v>
      </c>
      <c r="B23" s="41">
        <v>43102</v>
      </c>
      <c r="C23" s="40" t="s">
        <v>60</v>
      </c>
      <c r="D23" s="40">
        <v>185326</v>
      </c>
      <c r="E23" s="40" t="s">
        <v>44</v>
      </c>
      <c r="F23" s="45">
        <v>13.04</v>
      </c>
      <c r="G23" s="48">
        <v>18285.12</v>
      </c>
      <c r="H23" s="48">
        <v>9766.69</v>
      </c>
    </row>
    <row r="24" spans="1:8" x14ac:dyDescent="0.25">
      <c r="A24" s="47" t="s">
        <v>48</v>
      </c>
      <c r="B24" s="41">
        <v>43102</v>
      </c>
      <c r="C24" s="40" t="s">
        <v>61</v>
      </c>
      <c r="D24" s="40">
        <v>185327</v>
      </c>
      <c r="E24" s="40" t="s">
        <v>50</v>
      </c>
      <c r="F24" s="45">
        <v>15.14</v>
      </c>
      <c r="G24" s="48">
        <v>18285.12</v>
      </c>
      <c r="H24" s="48">
        <v>9766.69</v>
      </c>
    </row>
    <row r="25" spans="1:8" x14ac:dyDescent="0.25">
      <c r="A25" s="47" t="s">
        <v>45</v>
      </c>
      <c r="B25" s="41">
        <v>43102</v>
      </c>
      <c r="C25" s="40" t="s">
        <v>62</v>
      </c>
      <c r="D25" s="40">
        <v>185343</v>
      </c>
      <c r="E25" s="40" t="s">
        <v>63</v>
      </c>
      <c r="F25" s="45">
        <v>0.84</v>
      </c>
      <c r="G25" s="48">
        <v>18285.12</v>
      </c>
      <c r="H25" s="48">
        <v>9766.69</v>
      </c>
    </row>
    <row r="26" spans="1:8" x14ac:dyDescent="0.25">
      <c r="A26" s="47" t="s">
        <v>64</v>
      </c>
      <c r="B26" s="41">
        <v>43103</v>
      </c>
      <c r="C26" s="40" t="s">
        <v>65</v>
      </c>
      <c r="D26" s="40">
        <v>185380</v>
      </c>
      <c r="E26" s="40" t="s">
        <v>44</v>
      </c>
      <c r="F26" s="45">
        <v>13.3</v>
      </c>
      <c r="G26" s="48">
        <v>18285.12</v>
      </c>
      <c r="H26" s="48">
        <v>9766.69</v>
      </c>
    </row>
    <row r="27" spans="1:8" x14ac:dyDescent="0.25">
      <c r="A27" s="47" t="s">
        <v>66</v>
      </c>
      <c r="B27" s="41">
        <v>43103</v>
      </c>
      <c r="C27" s="40" t="s">
        <v>67</v>
      </c>
      <c r="D27" s="40">
        <v>185391</v>
      </c>
      <c r="E27" s="40" t="s">
        <v>50</v>
      </c>
      <c r="F27" s="45">
        <v>14.26</v>
      </c>
      <c r="G27" s="48">
        <v>18285.12</v>
      </c>
      <c r="H27" s="48">
        <v>9766.69</v>
      </c>
    </row>
    <row r="28" spans="1:8" x14ac:dyDescent="0.25">
      <c r="A28" s="47" t="s">
        <v>68</v>
      </c>
      <c r="B28" s="41">
        <v>43103</v>
      </c>
      <c r="C28" s="40" t="s">
        <v>69</v>
      </c>
      <c r="D28" s="40">
        <v>185395</v>
      </c>
      <c r="E28" s="40" t="s">
        <v>53</v>
      </c>
      <c r="F28" s="45">
        <v>14.16</v>
      </c>
      <c r="G28" s="48">
        <v>18285.12</v>
      </c>
      <c r="H28" s="48">
        <v>9766.69</v>
      </c>
    </row>
    <row r="29" spans="1:8" x14ac:dyDescent="0.25">
      <c r="A29" s="47" t="s">
        <v>64</v>
      </c>
      <c r="B29" s="41">
        <v>43103</v>
      </c>
      <c r="C29" s="40" t="s">
        <v>70</v>
      </c>
      <c r="D29" s="40">
        <v>185405</v>
      </c>
      <c r="E29" s="40" t="s">
        <v>55</v>
      </c>
      <c r="F29" s="45">
        <v>1.25</v>
      </c>
      <c r="G29" s="48">
        <v>18285.12</v>
      </c>
      <c r="H29" s="48">
        <v>9766.69</v>
      </c>
    </row>
    <row r="30" spans="1:8" x14ac:dyDescent="0.25">
      <c r="A30" s="47" t="s">
        <v>64</v>
      </c>
      <c r="B30" s="41">
        <v>43103</v>
      </c>
      <c r="C30" s="40" t="s">
        <v>71</v>
      </c>
      <c r="D30" s="40">
        <v>185418</v>
      </c>
      <c r="E30" s="40" t="s">
        <v>44</v>
      </c>
      <c r="F30" s="45">
        <v>12.63</v>
      </c>
      <c r="G30" s="48">
        <v>18285.12</v>
      </c>
      <c r="H30" s="48">
        <v>9766.69</v>
      </c>
    </row>
    <row r="31" spans="1:8" x14ac:dyDescent="0.25">
      <c r="A31" s="47" t="s">
        <v>66</v>
      </c>
      <c r="B31" s="41">
        <v>43103</v>
      </c>
      <c r="C31" s="40" t="s">
        <v>72</v>
      </c>
      <c r="D31" s="40">
        <v>185451</v>
      </c>
      <c r="E31" s="40" t="s">
        <v>50</v>
      </c>
      <c r="F31" s="45">
        <v>10.23</v>
      </c>
      <c r="G31" s="48">
        <v>18285.12</v>
      </c>
      <c r="H31" s="48">
        <v>9766.69</v>
      </c>
    </row>
    <row r="32" spans="1:8" x14ac:dyDescent="0.25">
      <c r="A32" s="47" t="s">
        <v>64</v>
      </c>
      <c r="B32" s="41">
        <v>43103</v>
      </c>
      <c r="C32" s="40" t="s">
        <v>73</v>
      </c>
      <c r="D32" s="40">
        <v>185454</v>
      </c>
      <c r="E32" s="40" t="s">
        <v>55</v>
      </c>
      <c r="F32" s="45">
        <v>1.18</v>
      </c>
      <c r="G32" s="48">
        <v>18285.12</v>
      </c>
      <c r="H32" s="48">
        <v>9766.69</v>
      </c>
    </row>
    <row r="33" spans="1:8" x14ac:dyDescent="0.25">
      <c r="A33" s="47" t="s">
        <v>68</v>
      </c>
      <c r="B33" s="41">
        <v>43103</v>
      </c>
      <c r="C33" s="40" t="s">
        <v>74</v>
      </c>
      <c r="D33" s="40">
        <v>185463</v>
      </c>
      <c r="E33" s="40" t="s">
        <v>53</v>
      </c>
      <c r="F33" s="45">
        <v>14.11</v>
      </c>
      <c r="G33" s="48">
        <v>18285.12</v>
      </c>
      <c r="H33" s="48">
        <v>9766.69</v>
      </c>
    </row>
    <row r="34" spans="1:8" x14ac:dyDescent="0.25">
      <c r="A34" s="47" t="s">
        <v>64</v>
      </c>
      <c r="B34" s="41">
        <v>43103</v>
      </c>
      <c r="C34" s="40" t="s">
        <v>75</v>
      </c>
      <c r="D34" s="40">
        <v>185466</v>
      </c>
      <c r="E34" s="40" t="s">
        <v>44</v>
      </c>
      <c r="F34" s="45">
        <v>7.07</v>
      </c>
      <c r="G34" s="48">
        <v>18285.12</v>
      </c>
      <c r="H34" s="48">
        <v>9766.69</v>
      </c>
    </row>
    <row r="35" spans="1:8" x14ac:dyDescent="0.25">
      <c r="A35" s="47" t="s">
        <v>64</v>
      </c>
      <c r="B35" s="41">
        <v>43103</v>
      </c>
      <c r="C35" s="40" t="s">
        <v>76</v>
      </c>
      <c r="D35" s="40">
        <v>185473</v>
      </c>
      <c r="E35" s="40" t="s">
        <v>63</v>
      </c>
      <c r="F35" s="45">
        <v>0.41</v>
      </c>
      <c r="G35" s="48">
        <v>18285.12</v>
      </c>
      <c r="H35" s="48">
        <v>9766.69</v>
      </c>
    </row>
    <row r="36" spans="1:8" x14ac:dyDescent="0.25">
      <c r="A36" s="47" t="s">
        <v>77</v>
      </c>
      <c r="B36" s="41">
        <v>43103</v>
      </c>
      <c r="C36" s="40" t="s">
        <v>78</v>
      </c>
      <c r="D36" s="40">
        <v>185480</v>
      </c>
      <c r="E36" s="40" t="s">
        <v>79</v>
      </c>
      <c r="F36" s="45">
        <v>12.67</v>
      </c>
      <c r="G36" s="48">
        <v>18285.12</v>
      </c>
      <c r="H36" s="48">
        <v>9766.69</v>
      </c>
    </row>
    <row r="37" spans="1:8" x14ac:dyDescent="0.25">
      <c r="A37" s="47" t="s">
        <v>64</v>
      </c>
      <c r="B37" s="41">
        <v>43103</v>
      </c>
      <c r="C37" s="40" t="s">
        <v>80</v>
      </c>
      <c r="D37" s="40">
        <v>185501</v>
      </c>
      <c r="E37" s="40" t="s">
        <v>55</v>
      </c>
      <c r="F37" s="45">
        <v>1.23</v>
      </c>
      <c r="G37" s="48">
        <v>18285.12</v>
      </c>
      <c r="H37" s="48">
        <v>9766.69</v>
      </c>
    </row>
    <row r="38" spans="1:8" x14ac:dyDescent="0.25">
      <c r="A38" s="47" t="s">
        <v>66</v>
      </c>
      <c r="B38" s="41">
        <v>43103</v>
      </c>
      <c r="C38" s="40" t="s">
        <v>81</v>
      </c>
      <c r="D38" s="40">
        <v>185502</v>
      </c>
      <c r="E38" s="40" t="s">
        <v>50</v>
      </c>
      <c r="F38" s="45">
        <v>9.99</v>
      </c>
      <c r="G38" s="48">
        <v>18285.12</v>
      </c>
      <c r="H38" s="48">
        <v>9766.69</v>
      </c>
    </row>
    <row r="39" spans="1:8" x14ac:dyDescent="0.25">
      <c r="A39" s="47" t="s">
        <v>77</v>
      </c>
      <c r="B39" s="41">
        <v>43103</v>
      </c>
      <c r="C39" s="40" t="s">
        <v>82</v>
      </c>
      <c r="D39" s="40">
        <v>185507</v>
      </c>
      <c r="E39" s="40" t="s">
        <v>44</v>
      </c>
      <c r="F39" s="45">
        <v>9.69</v>
      </c>
      <c r="G39" s="48">
        <v>18285.12</v>
      </c>
      <c r="H39" s="48">
        <v>9766.69</v>
      </c>
    </row>
    <row r="40" spans="1:8" x14ac:dyDescent="0.25">
      <c r="A40" s="47" t="s">
        <v>68</v>
      </c>
      <c r="B40" s="41">
        <v>43103</v>
      </c>
      <c r="C40" s="40" t="s">
        <v>83</v>
      </c>
      <c r="D40" s="40">
        <v>185523</v>
      </c>
      <c r="E40" s="40" t="s">
        <v>53</v>
      </c>
      <c r="F40" s="45">
        <v>10.42</v>
      </c>
      <c r="G40" s="48">
        <v>18285.12</v>
      </c>
      <c r="H40" s="48">
        <v>9766.69</v>
      </c>
    </row>
    <row r="41" spans="1:8" x14ac:dyDescent="0.25">
      <c r="A41" s="47" t="s">
        <v>77</v>
      </c>
      <c r="B41" s="41">
        <v>43103</v>
      </c>
      <c r="C41" s="40" t="s">
        <v>84</v>
      </c>
      <c r="D41" s="40">
        <v>185524</v>
      </c>
      <c r="E41" s="40" t="s">
        <v>85</v>
      </c>
      <c r="F41" s="45">
        <v>8.32</v>
      </c>
      <c r="G41" s="48">
        <v>18285.12</v>
      </c>
      <c r="H41" s="48">
        <v>9766.69</v>
      </c>
    </row>
    <row r="42" spans="1:8" x14ac:dyDescent="0.25">
      <c r="A42" s="47" t="s">
        <v>86</v>
      </c>
      <c r="B42" s="41">
        <v>43103</v>
      </c>
      <c r="C42" s="40" t="s">
        <v>87</v>
      </c>
      <c r="D42" s="40">
        <v>185536</v>
      </c>
      <c r="E42" s="40" t="s">
        <v>63</v>
      </c>
      <c r="F42" s="45">
        <v>0.5</v>
      </c>
      <c r="G42" s="48">
        <v>18285.12</v>
      </c>
      <c r="H42" s="48">
        <v>9766.69</v>
      </c>
    </row>
    <row r="43" spans="1:8" x14ac:dyDescent="0.25">
      <c r="A43" s="47" t="s">
        <v>86</v>
      </c>
      <c r="B43" s="41">
        <v>43103</v>
      </c>
      <c r="C43" s="40" t="s">
        <v>88</v>
      </c>
      <c r="D43" s="40">
        <v>185537</v>
      </c>
      <c r="E43" s="40" t="s">
        <v>50</v>
      </c>
      <c r="F43" s="45">
        <v>12.39</v>
      </c>
      <c r="G43" s="48">
        <v>18285.12</v>
      </c>
      <c r="H43" s="48">
        <v>9766.69</v>
      </c>
    </row>
    <row r="44" spans="1:8" x14ac:dyDescent="0.25">
      <c r="A44" s="47" t="s">
        <v>86</v>
      </c>
      <c r="B44" s="41">
        <v>43103</v>
      </c>
      <c r="C44" s="40" t="s">
        <v>89</v>
      </c>
      <c r="D44" s="40">
        <v>185538</v>
      </c>
      <c r="E44" s="40" t="s">
        <v>90</v>
      </c>
      <c r="F44" s="45">
        <v>11.14</v>
      </c>
      <c r="G44" s="48">
        <v>18285.12</v>
      </c>
      <c r="H44" s="48">
        <v>9766.69</v>
      </c>
    </row>
    <row r="45" spans="1:8" x14ac:dyDescent="0.25">
      <c r="A45" s="47" t="s">
        <v>86</v>
      </c>
      <c r="B45" s="41">
        <v>43103</v>
      </c>
      <c r="C45" s="40" t="s">
        <v>91</v>
      </c>
      <c r="D45" s="40">
        <v>185539</v>
      </c>
      <c r="E45" s="40" t="s">
        <v>44</v>
      </c>
      <c r="F45" s="45">
        <v>11.66</v>
      </c>
      <c r="G45" s="48">
        <v>18285.12</v>
      </c>
      <c r="H45" s="48">
        <v>9766.69</v>
      </c>
    </row>
    <row r="46" spans="1:8" x14ac:dyDescent="0.25">
      <c r="A46" s="47" t="s">
        <v>86</v>
      </c>
      <c r="B46" s="41">
        <v>43103</v>
      </c>
      <c r="C46" s="40" t="s">
        <v>92</v>
      </c>
      <c r="D46" s="40">
        <v>185541</v>
      </c>
      <c r="E46" s="40" t="s">
        <v>53</v>
      </c>
      <c r="F46" s="45">
        <v>11.22</v>
      </c>
      <c r="G46" s="48">
        <v>18285.12</v>
      </c>
      <c r="H46" s="48">
        <v>9766.69</v>
      </c>
    </row>
    <row r="47" spans="1:8" x14ac:dyDescent="0.25">
      <c r="A47" s="47" t="s">
        <v>86</v>
      </c>
      <c r="B47" s="41">
        <v>43103</v>
      </c>
      <c r="C47" s="40" t="s">
        <v>93</v>
      </c>
      <c r="D47" s="40">
        <v>185542</v>
      </c>
      <c r="E47" s="40" t="s">
        <v>47</v>
      </c>
      <c r="F47" s="45">
        <v>11.59</v>
      </c>
      <c r="G47" s="48">
        <v>18285.12</v>
      </c>
      <c r="H47" s="48">
        <v>9766.69</v>
      </c>
    </row>
    <row r="48" spans="1:8" x14ac:dyDescent="0.25">
      <c r="A48" s="47" t="s">
        <v>94</v>
      </c>
      <c r="B48" s="41">
        <v>43104</v>
      </c>
      <c r="C48" s="40" t="s">
        <v>95</v>
      </c>
      <c r="D48" s="40">
        <v>185554</v>
      </c>
      <c r="E48" s="40" t="s">
        <v>47</v>
      </c>
      <c r="F48" s="45">
        <v>14.21</v>
      </c>
      <c r="G48" s="48">
        <v>18285.12</v>
      </c>
      <c r="H48" s="48">
        <v>9766.69</v>
      </c>
    </row>
    <row r="49" spans="1:8" x14ac:dyDescent="0.25">
      <c r="A49" s="47" t="s">
        <v>96</v>
      </c>
      <c r="B49" s="41">
        <v>43104</v>
      </c>
      <c r="C49" s="40" t="s">
        <v>97</v>
      </c>
      <c r="D49" s="40">
        <v>185555</v>
      </c>
      <c r="E49" s="40" t="s">
        <v>44</v>
      </c>
      <c r="F49" s="45">
        <v>14.95</v>
      </c>
      <c r="G49" s="48">
        <v>18285.12</v>
      </c>
      <c r="H49" s="48">
        <v>9766.69</v>
      </c>
    </row>
    <row r="50" spans="1:8" x14ac:dyDescent="0.25">
      <c r="A50" s="47" t="s">
        <v>98</v>
      </c>
      <c r="B50" s="41">
        <v>43104</v>
      </c>
      <c r="C50" s="40" t="s">
        <v>99</v>
      </c>
      <c r="D50" s="40">
        <v>185558</v>
      </c>
      <c r="E50" s="40" t="s">
        <v>50</v>
      </c>
      <c r="F50" s="45">
        <v>14</v>
      </c>
      <c r="G50" s="48">
        <v>18285.12</v>
      </c>
      <c r="H50" s="48">
        <v>9766.69</v>
      </c>
    </row>
    <row r="51" spans="1:8" x14ac:dyDescent="0.25">
      <c r="A51" s="47" t="s">
        <v>100</v>
      </c>
      <c r="B51" s="41">
        <v>43104</v>
      </c>
      <c r="C51" s="40" t="s">
        <v>101</v>
      </c>
      <c r="D51" s="40">
        <v>185562</v>
      </c>
      <c r="E51" s="40" t="s">
        <v>53</v>
      </c>
      <c r="F51" s="45">
        <v>13.87</v>
      </c>
      <c r="G51" s="48">
        <v>18285.12</v>
      </c>
      <c r="H51" s="48">
        <v>9766.69</v>
      </c>
    </row>
    <row r="52" spans="1:8" x14ac:dyDescent="0.25">
      <c r="A52" s="47" t="s">
        <v>102</v>
      </c>
      <c r="B52" s="41">
        <v>43104</v>
      </c>
      <c r="C52" s="40" t="s">
        <v>103</v>
      </c>
      <c r="D52" s="40">
        <v>185588</v>
      </c>
      <c r="E52" s="40" t="s">
        <v>104</v>
      </c>
      <c r="F52" s="45">
        <v>6.13</v>
      </c>
      <c r="G52" s="48">
        <v>18285.12</v>
      </c>
      <c r="H52" s="48">
        <v>9766.69</v>
      </c>
    </row>
    <row r="53" spans="1:8" x14ac:dyDescent="0.25">
      <c r="A53" s="47" t="s">
        <v>96</v>
      </c>
      <c r="B53" s="41">
        <v>43104</v>
      </c>
      <c r="C53" s="40" t="s">
        <v>105</v>
      </c>
      <c r="D53" s="40">
        <v>185600</v>
      </c>
      <c r="E53" s="40" t="s">
        <v>44</v>
      </c>
      <c r="F53" s="45">
        <v>14.1</v>
      </c>
      <c r="G53" s="48">
        <v>18285.12</v>
      </c>
      <c r="H53" s="48">
        <v>9766.69</v>
      </c>
    </row>
    <row r="54" spans="1:8" x14ac:dyDescent="0.25">
      <c r="A54" s="47" t="s">
        <v>94</v>
      </c>
      <c r="B54" s="41">
        <v>43104</v>
      </c>
      <c r="C54" s="40" t="s">
        <v>106</v>
      </c>
      <c r="D54" s="40">
        <v>185601</v>
      </c>
      <c r="E54" s="40" t="s">
        <v>107</v>
      </c>
      <c r="F54" s="45">
        <v>12.78</v>
      </c>
      <c r="G54" s="48">
        <v>18285.12</v>
      </c>
      <c r="H54" s="48">
        <v>9766.69</v>
      </c>
    </row>
    <row r="55" spans="1:8" x14ac:dyDescent="0.25">
      <c r="A55" s="47" t="s">
        <v>100</v>
      </c>
      <c r="B55" s="41">
        <v>43104</v>
      </c>
      <c r="C55" s="40" t="s">
        <v>108</v>
      </c>
      <c r="D55" s="40">
        <v>185604</v>
      </c>
      <c r="E55" s="40" t="s">
        <v>53</v>
      </c>
      <c r="F55" s="45">
        <v>11.29</v>
      </c>
      <c r="G55" s="48">
        <v>18285.12</v>
      </c>
      <c r="H55" s="48">
        <v>9766.69</v>
      </c>
    </row>
    <row r="56" spans="1:8" x14ac:dyDescent="0.25">
      <c r="A56" s="47" t="s">
        <v>98</v>
      </c>
      <c r="B56" s="41">
        <v>43104</v>
      </c>
      <c r="C56" s="40" t="s">
        <v>109</v>
      </c>
      <c r="D56" s="40">
        <v>185611</v>
      </c>
      <c r="E56" s="40" t="s">
        <v>50</v>
      </c>
      <c r="F56" s="45">
        <v>14.08</v>
      </c>
      <c r="G56" s="48">
        <v>18285.12</v>
      </c>
      <c r="H56" s="48">
        <v>9766.69</v>
      </c>
    </row>
    <row r="57" spans="1:8" x14ac:dyDescent="0.25">
      <c r="A57" s="47" t="s">
        <v>94</v>
      </c>
      <c r="B57" s="41">
        <v>43104</v>
      </c>
      <c r="C57" s="40" t="s">
        <v>110</v>
      </c>
      <c r="D57" s="40">
        <v>185614</v>
      </c>
      <c r="E57" s="40" t="s">
        <v>47</v>
      </c>
      <c r="F57" s="45">
        <v>14.02</v>
      </c>
      <c r="G57" s="48">
        <v>18285.12</v>
      </c>
      <c r="H57" s="48">
        <v>9766.69</v>
      </c>
    </row>
    <row r="58" spans="1:8" x14ac:dyDescent="0.25">
      <c r="A58" s="47" t="s">
        <v>102</v>
      </c>
      <c r="B58" s="41">
        <v>43104</v>
      </c>
      <c r="C58" s="40" t="s">
        <v>111</v>
      </c>
      <c r="D58" s="40">
        <v>185636</v>
      </c>
      <c r="E58" s="40" t="s">
        <v>104</v>
      </c>
      <c r="F58" s="45">
        <v>4.18</v>
      </c>
      <c r="G58" s="48">
        <v>18285.12</v>
      </c>
      <c r="H58" s="48">
        <v>9766.69</v>
      </c>
    </row>
    <row r="59" spans="1:8" x14ac:dyDescent="0.25">
      <c r="A59" s="47" t="s">
        <v>96</v>
      </c>
      <c r="B59" s="41">
        <v>43104</v>
      </c>
      <c r="C59" s="40" t="s">
        <v>112</v>
      </c>
      <c r="D59" s="40">
        <v>185643</v>
      </c>
      <c r="E59" s="40" t="s">
        <v>55</v>
      </c>
      <c r="F59" s="45">
        <v>1.19</v>
      </c>
      <c r="G59" s="48">
        <v>18285.12</v>
      </c>
      <c r="H59" s="48">
        <v>9766.69</v>
      </c>
    </row>
    <row r="60" spans="1:8" x14ac:dyDescent="0.25">
      <c r="A60" s="47" t="s">
        <v>96</v>
      </c>
      <c r="B60" s="41">
        <v>43104</v>
      </c>
      <c r="C60" s="40" t="s">
        <v>113</v>
      </c>
      <c r="D60" s="40">
        <v>185644</v>
      </c>
      <c r="E60" s="40" t="s">
        <v>44</v>
      </c>
      <c r="F60" s="45">
        <v>11.17</v>
      </c>
      <c r="G60" s="48">
        <v>18285.12</v>
      </c>
      <c r="H60" s="48">
        <v>9766.69</v>
      </c>
    </row>
    <row r="61" spans="1:8" x14ac:dyDescent="0.25">
      <c r="A61" s="47" t="s">
        <v>96</v>
      </c>
      <c r="B61" s="41">
        <v>43104</v>
      </c>
      <c r="C61" s="40" t="s">
        <v>114</v>
      </c>
      <c r="D61" s="40">
        <v>185648</v>
      </c>
      <c r="E61" s="40" t="s">
        <v>107</v>
      </c>
      <c r="F61" s="45">
        <v>8.73</v>
      </c>
      <c r="G61" s="48">
        <v>18285.12</v>
      </c>
      <c r="H61" s="48">
        <v>9766.69</v>
      </c>
    </row>
    <row r="62" spans="1:8" x14ac:dyDescent="0.25">
      <c r="A62" s="47" t="s">
        <v>100</v>
      </c>
      <c r="B62" s="41">
        <v>43104</v>
      </c>
      <c r="C62" s="40" t="s">
        <v>115</v>
      </c>
      <c r="D62" s="40">
        <v>185654</v>
      </c>
      <c r="E62" s="40" t="s">
        <v>53</v>
      </c>
      <c r="F62" s="45">
        <v>8.5500000000000007</v>
      </c>
      <c r="G62" s="48">
        <v>18285.12</v>
      </c>
      <c r="H62" s="48">
        <v>9766.69</v>
      </c>
    </row>
    <row r="63" spans="1:8" x14ac:dyDescent="0.25">
      <c r="A63" s="47" t="s">
        <v>94</v>
      </c>
      <c r="B63" s="41">
        <v>43104</v>
      </c>
      <c r="C63" s="40" t="s">
        <v>116</v>
      </c>
      <c r="D63" s="40">
        <v>185656</v>
      </c>
      <c r="E63" s="40" t="s">
        <v>47</v>
      </c>
      <c r="F63" s="45">
        <v>10.210000000000001</v>
      </c>
      <c r="G63" s="48">
        <v>18285.12</v>
      </c>
      <c r="H63" s="48">
        <v>9766.69</v>
      </c>
    </row>
    <row r="64" spans="1:8" x14ac:dyDescent="0.25">
      <c r="A64" s="47" t="s">
        <v>98</v>
      </c>
      <c r="B64" s="41">
        <v>43104</v>
      </c>
      <c r="C64" s="40" t="s">
        <v>117</v>
      </c>
      <c r="D64" s="40">
        <v>185668</v>
      </c>
      <c r="E64" s="40" t="s">
        <v>50</v>
      </c>
      <c r="F64" s="45">
        <v>11.88</v>
      </c>
      <c r="G64" s="48">
        <v>18285.12</v>
      </c>
      <c r="H64" s="48">
        <v>9766.69</v>
      </c>
    </row>
    <row r="65" spans="1:8" x14ac:dyDescent="0.25">
      <c r="A65" s="47" t="s">
        <v>98</v>
      </c>
      <c r="B65" s="41">
        <v>43105</v>
      </c>
      <c r="C65" s="40" t="s">
        <v>118</v>
      </c>
      <c r="D65" s="40">
        <v>185727</v>
      </c>
      <c r="E65" s="40" t="s">
        <v>50</v>
      </c>
      <c r="F65" s="45">
        <v>6.93</v>
      </c>
      <c r="G65" s="48">
        <v>18285.12</v>
      </c>
      <c r="H65" s="48">
        <v>9766.69</v>
      </c>
    </row>
    <row r="66" spans="1:8" x14ac:dyDescent="0.25">
      <c r="A66" s="47" t="s">
        <v>48</v>
      </c>
      <c r="B66" s="41">
        <v>43105</v>
      </c>
      <c r="C66" s="40" t="s">
        <v>119</v>
      </c>
      <c r="D66" s="40">
        <v>185757</v>
      </c>
      <c r="E66" s="40" t="s">
        <v>50</v>
      </c>
      <c r="F66" s="45">
        <v>13.34</v>
      </c>
      <c r="G66" s="48">
        <v>18285.12</v>
      </c>
      <c r="H66" s="48">
        <v>9766.69</v>
      </c>
    </row>
    <row r="67" spans="1:8" x14ac:dyDescent="0.25">
      <c r="A67" s="47" t="s">
        <v>45</v>
      </c>
      <c r="B67" s="41">
        <v>43105</v>
      </c>
      <c r="C67" s="40" t="s">
        <v>120</v>
      </c>
      <c r="D67" s="40">
        <v>185760</v>
      </c>
      <c r="E67" s="40" t="s">
        <v>47</v>
      </c>
      <c r="F67" s="45">
        <v>13.69</v>
      </c>
      <c r="G67" s="48">
        <v>18285.12</v>
      </c>
      <c r="H67" s="48">
        <v>9766.69</v>
      </c>
    </row>
    <row r="68" spans="1:8" x14ac:dyDescent="0.25">
      <c r="A68" s="47" t="s">
        <v>42</v>
      </c>
      <c r="B68" s="41">
        <v>43105</v>
      </c>
      <c r="C68" s="40" t="s">
        <v>121</v>
      </c>
      <c r="D68" s="40">
        <v>185763</v>
      </c>
      <c r="E68" s="40" t="s">
        <v>44</v>
      </c>
      <c r="F68" s="45">
        <v>14.51</v>
      </c>
      <c r="G68" s="48">
        <v>18285.12</v>
      </c>
      <c r="H68" s="48">
        <v>9766.69</v>
      </c>
    </row>
    <row r="69" spans="1:8" x14ac:dyDescent="0.25">
      <c r="A69" s="47" t="s">
        <v>51</v>
      </c>
      <c r="B69" s="41">
        <v>43105</v>
      </c>
      <c r="C69" s="40" t="s">
        <v>122</v>
      </c>
      <c r="D69" s="40">
        <v>185769</v>
      </c>
      <c r="E69" s="40" t="s">
        <v>53</v>
      </c>
      <c r="F69" s="45">
        <v>14.02</v>
      </c>
      <c r="G69" s="48">
        <v>18285.12</v>
      </c>
      <c r="H69" s="48">
        <v>9766.69</v>
      </c>
    </row>
    <row r="70" spans="1:8" x14ac:dyDescent="0.25">
      <c r="A70" s="47" t="s">
        <v>42</v>
      </c>
      <c r="B70" s="41">
        <v>43105</v>
      </c>
      <c r="C70" s="40" t="s">
        <v>123</v>
      </c>
      <c r="D70" s="40">
        <v>185811</v>
      </c>
      <c r="E70" s="40" t="s">
        <v>44</v>
      </c>
      <c r="F70" s="45">
        <v>10.7</v>
      </c>
      <c r="G70" s="48">
        <v>18285.12</v>
      </c>
      <c r="H70" s="48">
        <v>9766.69</v>
      </c>
    </row>
    <row r="71" spans="1:8" x14ac:dyDescent="0.25">
      <c r="A71" s="47" t="s">
        <v>48</v>
      </c>
      <c r="B71" s="41">
        <v>43105</v>
      </c>
      <c r="C71" s="40" t="s">
        <v>124</v>
      </c>
      <c r="D71" s="40">
        <v>185814</v>
      </c>
      <c r="E71" s="40" t="s">
        <v>50</v>
      </c>
      <c r="F71" s="45">
        <v>11.47</v>
      </c>
      <c r="G71" s="48">
        <v>18285.12</v>
      </c>
      <c r="H71" s="48">
        <v>9766.69</v>
      </c>
    </row>
    <row r="72" spans="1:8" x14ac:dyDescent="0.25">
      <c r="A72" s="47" t="s">
        <v>45</v>
      </c>
      <c r="B72" s="41">
        <v>43105</v>
      </c>
      <c r="C72" s="40" t="s">
        <v>125</v>
      </c>
      <c r="D72" s="40">
        <v>185815</v>
      </c>
      <c r="E72" s="40" t="s">
        <v>55</v>
      </c>
      <c r="F72" s="45">
        <v>1.1399999999999999</v>
      </c>
      <c r="G72" s="48">
        <v>18285.12</v>
      </c>
      <c r="H72" s="48">
        <v>9766.69</v>
      </c>
    </row>
    <row r="73" spans="1:8" x14ac:dyDescent="0.25">
      <c r="A73" s="47" t="s">
        <v>45</v>
      </c>
      <c r="B73" s="41">
        <v>43105</v>
      </c>
      <c r="C73" s="40" t="s">
        <v>126</v>
      </c>
      <c r="D73" s="40">
        <v>185820</v>
      </c>
      <c r="E73" s="40" t="s">
        <v>47</v>
      </c>
      <c r="F73" s="45">
        <v>13.62</v>
      </c>
      <c r="G73" s="48">
        <v>18285.12</v>
      </c>
      <c r="H73" s="48">
        <v>9766.69</v>
      </c>
    </row>
    <row r="74" spans="1:8" x14ac:dyDescent="0.25">
      <c r="A74" s="47" t="s">
        <v>45</v>
      </c>
      <c r="B74" s="41">
        <v>43105</v>
      </c>
      <c r="C74" s="40" t="s">
        <v>127</v>
      </c>
      <c r="D74" s="40">
        <v>185834</v>
      </c>
      <c r="E74" s="40" t="s">
        <v>63</v>
      </c>
      <c r="F74" s="45">
        <v>0.35</v>
      </c>
      <c r="G74" s="48">
        <v>18285.12</v>
      </c>
      <c r="H74" s="48">
        <v>9766.69</v>
      </c>
    </row>
    <row r="75" spans="1:8" x14ac:dyDescent="0.25">
      <c r="A75" s="47" t="s">
        <v>51</v>
      </c>
      <c r="B75" s="41">
        <v>43105</v>
      </c>
      <c r="C75" s="40" t="s">
        <v>128</v>
      </c>
      <c r="D75" s="40">
        <v>185855</v>
      </c>
      <c r="E75" s="40" t="s">
        <v>44</v>
      </c>
      <c r="F75" s="45">
        <v>12.49</v>
      </c>
      <c r="G75" s="48">
        <v>18285.12</v>
      </c>
      <c r="H75" s="48">
        <v>9766.69</v>
      </c>
    </row>
    <row r="76" spans="1:8" x14ac:dyDescent="0.25">
      <c r="A76" s="47" t="s">
        <v>45</v>
      </c>
      <c r="B76" s="41">
        <v>43105</v>
      </c>
      <c r="C76" s="40" t="s">
        <v>129</v>
      </c>
      <c r="D76" s="40">
        <v>185859</v>
      </c>
      <c r="E76" s="40" t="s">
        <v>47</v>
      </c>
      <c r="F76" s="45">
        <v>11.13</v>
      </c>
      <c r="G76" s="48">
        <v>18285.12</v>
      </c>
      <c r="H76" s="48">
        <v>9766.69</v>
      </c>
    </row>
    <row r="77" spans="1:8" x14ac:dyDescent="0.25">
      <c r="A77" s="47" t="s">
        <v>51</v>
      </c>
      <c r="B77" s="41">
        <v>43105</v>
      </c>
      <c r="C77" s="40" t="s">
        <v>130</v>
      </c>
      <c r="D77" s="40">
        <v>185860</v>
      </c>
      <c r="E77" s="40" t="s">
        <v>53</v>
      </c>
      <c r="F77" s="45">
        <v>14.71</v>
      </c>
      <c r="G77" s="48">
        <v>18285.12</v>
      </c>
      <c r="H77" s="48">
        <v>9766.69</v>
      </c>
    </row>
    <row r="78" spans="1:8" x14ac:dyDescent="0.25">
      <c r="A78" s="47" t="s">
        <v>48</v>
      </c>
      <c r="B78" s="41">
        <v>43105</v>
      </c>
      <c r="C78" s="40" t="s">
        <v>84</v>
      </c>
      <c r="D78" s="40">
        <v>185873</v>
      </c>
      <c r="E78" s="40" t="s">
        <v>50</v>
      </c>
      <c r="F78" s="45">
        <v>11.39</v>
      </c>
      <c r="G78" s="48">
        <v>18285.12</v>
      </c>
      <c r="H78" s="48">
        <v>9766.69</v>
      </c>
    </row>
    <row r="79" spans="1:8" x14ac:dyDescent="0.25">
      <c r="A79" s="47" t="s">
        <v>86</v>
      </c>
      <c r="B79" s="41">
        <v>43105</v>
      </c>
      <c r="C79" s="40" t="s">
        <v>131</v>
      </c>
      <c r="D79" s="40">
        <v>185890</v>
      </c>
      <c r="E79" s="40" t="s">
        <v>55</v>
      </c>
      <c r="F79" s="45">
        <v>0.32</v>
      </c>
      <c r="G79" s="48">
        <v>18285.12</v>
      </c>
      <c r="H79" s="48">
        <v>9766.69</v>
      </c>
    </row>
    <row r="80" spans="1:8" x14ac:dyDescent="0.25">
      <c r="A80" s="47" t="s">
        <v>86</v>
      </c>
      <c r="B80" s="41">
        <v>43105</v>
      </c>
      <c r="C80" s="40" t="s">
        <v>132</v>
      </c>
      <c r="D80" s="40">
        <v>185891</v>
      </c>
      <c r="E80" s="40" t="s">
        <v>44</v>
      </c>
      <c r="F80" s="45">
        <v>6.76</v>
      </c>
      <c r="G80" s="48">
        <v>18285.12</v>
      </c>
      <c r="H80" s="48">
        <v>9766.69</v>
      </c>
    </row>
    <row r="81" spans="1:8" x14ac:dyDescent="0.25">
      <c r="A81" s="47" t="s">
        <v>86</v>
      </c>
      <c r="B81" s="41">
        <v>43105</v>
      </c>
      <c r="C81" s="40" t="s">
        <v>133</v>
      </c>
      <c r="D81" s="40">
        <v>185892</v>
      </c>
      <c r="E81" s="40" t="s">
        <v>90</v>
      </c>
      <c r="F81" s="45">
        <v>6.77</v>
      </c>
      <c r="G81" s="48">
        <v>18285.12</v>
      </c>
      <c r="H81" s="48">
        <v>9766.69</v>
      </c>
    </row>
    <row r="82" spans="1:8" x14ac:dyDescent="0.25">
      <c r="A82" s="47" t="s">
        <v>86</v>
      </c>
      <c r="B82" s="41">
        <v>43105</v>
      </c>
      <c r="C82" s="40" t="s">
        <v>134</v>
      </c>
      <c r="D82" s="40">
        <v>185893</v>
      </c>
      <c r="E82" s="40" t="s">
        <v>50</v>
      </c>
      <c r="F82" s="45">
        <v>7.82</v>
      </c>
      <c r="G82" s="48">
        <v>18285.12</v>
      </c>
      <c r="H82" s="48">
        <v>9766.69</v>
      </c>
    </row>
    <row r="83" spans="1:8" x14ac:dyDescent="0.25">
      <c r="A83" s="47" t="s">
        <v>86</v>
      </c>
      <c r="B83" s="41">
        <v>43105</v>
      </c>
      <c r="C83" s="40" t="s">
        <v>135</v>
      </c>
      <c r="D83" s="40">
        <v>185894</v>
      </c>
      <c r="E83" s="40" t="s">
        <v>53</v>
      </c>
      <c r="F83" s="45">
        <v>7.13</v>
      </c>
      <c r="G83" s="48">
        <v>18285.12</v>
      </c>
      <c r="H83" s="48">
        <v>9766.69</v>
      </c>
    </row>
    <row r="84" spans="1:8" x14ac:dyDescent="0.25">
      <c r="A84" s="47" t="s">
        <v>68</v>
      </c>
      <c r="B84" s="41">
        <v>43106</v>
      </c>
      <c r="C84" s="40" t="s">
        <v>136</v>
      </c>
      <c r="D84" s="40">
        <v>185924</v>
      </c>
      <c r="E84" s="40" t="s">
        <v>53</v>
      </c>
      <c r="F84" s="45">
        <v>10.89</v>
      </c>
      <c r="G84" s="48">
        <v>18285.12</v>
      </c>
      <c r="H84" s="48">
        <v>9766.69</v>
      </c>
    </row>
    <row r="85" spans="1:8" x14ac:dyDescent="0.25">
      <c r="A85" s="47" t="s">
        <v>66</v>
      </c>
      <c r="B85" s="41">
        <v>43106</v>
      </c>
      <c r="C85" s="40" t="s">
        <v>137</v>
      </c>
      <c r="D85" s="40">
        <v>185926</v>
      </c>
      <c r="E85" s="40" t="s">
        <v>50</v>
      </c>
      <c r="F85" s="45">
        <v>14.43</v>
      </c>
      <c r="G85" s="48">
        <v>18285.12</v>
      </c>
      <c r="H85" s="48">
        <v>9766.69</v>
      </c>
    </row>
    <row r="86" spans="1:8" x14ac:dyDescent="0.25">
      <c r="A86" s="47" t="s">
        <v>64</v>
      </c>
      <c r="B86" s="41">
        <v>43106</v>
      </c>
      <c r="C86" s="40" t="s">
        <v>138</v>
      </c>
      <c r="D86" s="40">
        <v>185934</v>
      </c>
      <c r="E86" s="40" t="s">
        <v>55</v>
      </c>
      <c r="F86" s="45">
        <v>1.7</v>
      </c>
      <c r="G86" s="48">
        <v>18285.12</v>
      </c>
      <c r="H86" s="48">
        <v>9766.69</v>
      </c>
    </row>
    <row r="87" spans="1:8" x14ac:dyDescent="0.25">
      <c r="A87" s="47" t="s">
        <v>64</v>
      </c>
      <c r="B87" s="41">
        <v>43106</v>
      </c>
      <c r="C87" s="40" t="s">
        <v>139</v>
      </c>
      <c r="D87" s="40">
        <v>185935</v>
      </c>
      <c r="E87" s="40" t="s">
        <v>140</v>
      </c>
      <c r="F87" s="45">
        <v>14.65</v>
      </c>
      <c r="G87" s="48">
        <v>18285.12</v>
      </c>
      <c r="H87" s="48">
        <v>9766.69</v>
      </c>
    </row>
    <row r="88" spans="1:8" x14ac:dyDescent="0.25">
      <c r="A88" s="47" t="s">
        <v>77</v>
      </c>
      <c r="B88" s="41">
        <v>43106</v>
      </c>
      <c r="C88" s="40" t="s">
        <v>141</v>
      </c>
      <c r="D88" s="40">
        <v>185941</v>
      </c>
      <c r="E88" s="40" t="s">
        <v>142</v>
      </c>
      <c r="F88" s="45">
        <v>14.22</v>
      </c>
      <c r="G88" s="48">
        <v>18285.12</v>
      </c>
      <c r="H88" s="48">
        <v>9766.69</v>
      </c>
    </row>
    <row r="89" spans="1:8" x14ac:dyDescent="0.25">
      <c r="A89" s="47" t="s">
        <v>64</v>
      </c>
      <c r="B89" s="41">
        <v>43106</v>
      </c>
      <c r="C89" s="40" t="s">
        <v>143</v>
      </c>
      <c r="D89" s="40">
        <v>185989</v>
      </c>
      <c r="E89" s="40" t="s">
        <v>55</v>
      </c>
      <c r="F89" s="45">
        <v>0.77</v>
      </c>
      <c r="G89" s="48">
        <v>18285.12</v>
      </c>
      <c r="H89" s="48">
        <v>9766.69</v>
      </c>
    </row>
    <row r="90" spans="1:8" x14ac:dyDescent="0.25">
      <c r="A90" s="47" t="s">
        <v>68</v>
      </c>
      <c r="B90" s="41">
        <v>43106</v>
      </c>
      <c r="C90" s="40" t="s">
        <v>144</v>
      </c>
      <c r="D90" s="40">
        <v>185989</v>
      </c>
      <c r="E90" s="40" t="s">
        <v>53</v>
      </c>
      <c r="F90" s="45">
        <v>10.119999999999999</v>
      </c>
      <c r="G90" s="48">
        <v>18285.12</v>
      </c>
      <c r="H90" s="48">
        <v>9766.69</v>
      </c>
    </row>
    <row r="91" spans="1:8" x14ac:dyDescent="0.25">
      <c r="A91" s="47" t="s">
        <v>66</v>
      </c>
      <c r="B91" s="41">
        <v>43106</v>
      </c>
      <c r="C91" s="40" t="s">
        <v>145</v>
      </c>
      <c r="D91" s="40">
        <v>185993</v>
      </c>
      <c r="E91" s="40" t="s">
        <v>50</v>
      </c>
      <c r="F91" s="45">
        <v>12.25</v>
      </c>
      <c r="G91" s="48">
        <v>18285.12</v>
      </c>
      <c r="H91" s="48">
        <v>9766.69</v>
      </c>
    </row>
    <row r="92" spans="1:8" x14ac:dyDescent="0.25">
      <c r="A92" s="47" t="s">
        <v>64</v>
      </c>
      <c r="B92" s="41">
        <v>43106</v>
      </c>
      <c r="C92" s="40" t="s">
        <v>146</v>
      </c>
      <c r="D92" s="40">
        <v>186000</v>
      </c>
      <c r="E92" s="40" t="s">
        <v>140</v>
      </c>
      <c r="F92" s="45">
        <v>11.61</v>
      </c>
      <c r="G92" s="48">
        <v>18285.12</v>
      </c>
      <c r="H92" s="48">
        <v>9766.69</v>
      </c>
    </row>
    <row r="93" spans="1:8" x14ac:dyDescent="0.25">
      <c r="A93" s="47" t="s">
        <v>77</v>
      </c>
      <c r="B93" s="41">
        <v>43106</v>
      </c>
      <c r="C93" s="40" t="s">
        <v>147</v>
      </c>
      <c r="D93" s="40">
        <v>186002</v>
      </c>
      <c r="E93" s="40" t="s">
        <v>44</v>
      </c>
      <c r="F93" s="45">
        <v>10.88</v>
      </c>
      <c r="G93" s="48">
        <v>18285.12</v>
      </c>
      <c r="H93" s="48">
        <v>9766.69</v>
      </c>
    </row>
    <row r="94" spans="1:8" x14ac:dyDescent="0.25">
      <c r="A94" s="47" t="s">
        <v>148</v>
      </c>
      <c r="B94" s="41">
        <v>43106</v>
      </c>
      <c r="C94" s="40" t="s">
        <v>149</v>
      </c>
      <c r="D94" s="40">
        <v>186021</v>
      </c>
      <c r="E94" s="40" t="s">
        <v>90</v>
      </c>
      <c r="F94" s="45">
        <v>4.41</v>
      </c>
      <c r="G94" s="48">
        <v>18285.12</v>
      </c>
      <c r="H94" s="48">
        <v>9766.69</v>
      </c>
    </row>
    <row r="95" spans="1:8" x14ac:dyDescent="0.25">
      <c r="A95" s="47" t="s">
        <v>148</v>
      </c>
      <c r="B95" s="41">
        <v>43106</v>
      </c>
      <c r="C95" s="40" t="s">
        <v>150</v>
      </c>
      <c r="D95" s="40">
        <v>186022</v>
      </c>
      <c r="E95" s="40" t="s">
        <v>85</v>
      </c>
      <c r="F95" s="45">
        <v>4.0999999999999996</v>
      </c>
      <c r="G95" s="48">
        <v>18285.12</v>
      </c>
      <c r="H95" s="48">
        <v>9766.69</v>
      </c>
    </row>
    <row r="96" spans="1:8" ht="15.75" thickBot="1" x14ac:dyDescent="0.3">
      <c r="A96" s="31"/>
      <c r="B96" s="31"/>
      <c r="C96" s="31"/>
      <c r="D96" s="31"/>
      <c r="E96" s="42" t="s">
        <v>151</v>
      </c>
      <c r="F96" s="42">
        <v>809.1500000000002</v>
      </c>
    </row>
    <row r="97" spans="1:9" x14ac:dyDescent="0.25">
      <c r="A97" s="31"/>
      <c r="B97" s="31"/>
      <c r="C97" s="31"/>
      <c r="D97" s="31"/>
      <c r="E97" s="31"/>
      <c r="F97" s="31"/>
    </row>
    <row r="99" spans="1:9" x14ac:dyDescent="0.25">
      <c r="G99" s="43"/>
    </row>
    <row r="100" spans="1:9" x14ac:dyDescent="0.25">
      <c r="B100" s="31"/>
      <c r="C100" s="31"/>
      <c r="D100" s="31"/>
      <c r="E100" s="32"/>
      <c r="F100" s="32"/>
      <c r="G100" s="43"/>
    </row>
    <row r="101" spans="1:9" ht="23.25" x14ac:dyDescent="0.35">
      <c r="A101" s="516" t="s">
        <v>28</v>
      </c>
      <c r="B101" s="516"/>
      <c r="C101" s="516"/>
      <c r="D101" s="516"/>
      <c r="E101" s="516"/>
      <c r="F101" s="516"/>
      <c r="G101" s="516"/>
      <c r="H101" s="516"/>
    </row>
    <row r="102" spans="1:9" ht="19.5" x14ac:dyDescent="0.3">
      <c r="A102" s="517" t="s">
        <v>29</v>
      </c>
      <c r="B102" s="517"/>
      <c r="C102" s="517"/>
      <c r="D102" s="517"/>
      <c r="E102" s="517"/>
      <c r="F102" s="517"/>
      <c r="G102" s="517"/>
      <c r="H102" s="517"/>
    </row>
    <row r="103" spans="1:9" ht="15.75" x14ac:dyDescent="0.25">
      <c r="A103" s="33"/>
      <c r="B103" s="33"/>
      <c r="C103" s="33"/>
      <c r="D103" s="33"/>
      <c r="E103" s="34"/>
      <c r="F103" s="34"/>
      <c r="G103" s="33"/>
      <c r="H103" s="35"/>
    </row>
    <row r="104" spans="1:9" ht="15.75" x14ac:dyDescent="0.25">
      <c r="A104" s="33"/>
      <c r="B104" s="33"/>
      <c r="C104" s="33"/>
      <c r="D104" s="33"/>
      <c r="E104" s="34"/>
      <c r="F104" s="34"/>
      <c r="G104" s="33"/>
      <c r="H104" s="35"/>
    </row>
    <row r="105" spans="1:9" ht="15.75" x14ac:dyDescent="0.25">
      <c r="A105" s="36" t="s">
        <v>30</v>
      </c>
      <c r="B105" s="36">
        <v>2611</v>
      </c>
      <c r="C105" s="33"/>
      <c r="D105" s="31"/>
      <c r="E105" s="34"/>
      <c r="F105" s="34"/>
      <c r="G105" s="37"/>
      <c r="H105" s="35"/>
    </row>
    <row r="106" spans="1:9" ht="15.75" x14ac:dyDescent="0.25">
      <c r="A106" s="38" t="s">
        <v>31</v>
      </c>
      <c r="B106" s="39">
        <v>43113</v>
      </c>
      <c r="C106" s="33"/>
      <c r="D106" s="31"/>
      <c r="E106" s="34"/>
      <c r="F106" s="34"/>
      <c r="G106" s="37"/>
      <c r="H106" s="35"/>
    </row>
    <row r="107" spans="1:9" ht="15.75" x14ac:dyDescent="0.25">
      <c r="A107" s="37" t="s">
        <v>32</v>
      </c>
      <c r="B107" s="518" t="s">
        <v>33</v>
      </c>
      <c r="C107" s="518"/>
      <c r="D107" s="518"/>
      <c r="E107" s="34"/>
      <c r="F107" s="34"/>
      <c r="G107" s="37"/>
      <c r="H107" s="35"/>
    </row>
    <row r="108" spans="1:9" ht="15.75" thickBot="1" x14ac:dyDescent="0.3">
      <c r="B108" s="31"/>
      <c r="C108" s="31"/>
      <c r="D108" s="31"/>
      <c r="E108" s="32"/>
      <c r="F108" s="32"/>
    </row>
    <row r="109" spans="1:9" ht="32.25" thickBot="1" x14ac:dyDescent="0.3">
      <c r="A109" s="520" t="s">
        <v>34</v>
      </c>
      <c r="B109" s="521"/>
      <c r="C109" s="44" t="s">
        <v>35</v>
      </c>
      <c r="D109" s="44" t="s">
        <v>36</v>
      </c>
      <c r="E109" s="44" t="s">
        <v>37</v>
      </c>
      <c r="F109" s="44" t="s">
        <v>38</v>
      </c>
      <c r="G109" s="46" t="s">
        <v>39</v>
      </c>
      <c r="H109" s="44" t="s">
        <v>40</v>
      </c>
      <c r="I109" s="44" t="s">
        <v>41</v>
      </c>
    </row>
    <row r="110" spans="1:9" x14ac:dyDescent="0.25">
      <c r="A110" s="64" t="s">
        <v>96</v>
      </c>
      <c r="B110" s="65"/>
      <c r="C110" s="66">
        <v>43108</v>
      </c>
      <c r="D110" s="45" t="s">
        <v>159</v>
      </c>
      <c r="E110" s="45">
        <v>186049</v>
      </c>
      <c r="F110" s="45" t="s">
        <v>47</v>
      </c>
      <c r="G110" s="45">
        <v>13.82</v>
      </c>
      <c r="H110" s="67">
        <v>18285.12</v>
      </c>
      <c r="I110" s="67">
        <v>9766.69</v>
      </c>
    </row>
    <row r="111" spans="1:9" x14ac:dyDescent="0.25">
      <c r="A111" s="68" t="s">
        <v>98</v>
      </c>
      <c r="B111" s="69"/>
      <c r="C111" s="41">
        <v>43108</v>
      </c>
      <c r="D111" s="40" t="s">
        <v>160</v>
      </c>
      <c r="E111" s="40">
        <v>186051</v>
      </c>
      <c r="F111" s="40" t="s">
        <v>50</v>
      </c>
      <c r="G111" s="40">
        <v>14.38</v>
      </c>
      <c r="H111" s="48">
        <v>18285.12</v>
      </c>
      <c r="I111" s="48">
        <v>9766.69</v>
      </c>
    </row>
    <row r="112" spans="1:9" x14ac:dyDescent="0.25">
      <c r="A112" s="68" t="s">
        <v>96</v>
      </c>
      <c r="B112" s="69"/>
      <c r="C112" s="41">
        <v>43108</v>
      </c>
      <c r="D112" s="40" t="s">
        <v>161</v>
      </c>
      <c r="E112" s="40">
        <v>186063</v>
      </c>
      <c r="F112" s="40" t="s">
        <v>44</v>
      </c>
      <c r="G112" s="40">
        <v>15.33</v>
      </c>
      <c r="H112" s="48">
        <v>18285.12</v>
      </c>
      <c r="I112" s="48">
        <v>9766.69</v>
      </c>
    </row>
    <row r="113" spans="1:9" x14ac:dyDescent="0.25">
      <c r="A113" s="68" t="s">
        <v>100</v>
      </c>
      <c r="B113" s="69"/>
      <c r="C113" s="41">
        <v>43108</v>
      </c>
      <c r="D113" s="40" t="s">
        <v>162</v>
      </c>
      <c r="E113" s="40">
        <v>186064</v>
      </c>
      <c r="F113" s="40" t="s">
        <v>53</v>
      </c>
      <c r="G113" s="40">
        <v>14.42</v>
      </c>
      <c r="H113" s="48">
        <v>18285.12</v>
      </c>
      <c r="I113" s="48">
        <v>9766.69</v>
      </c>
    </row>
    <row r="114" spans="1:9" x14ac:dyDescent="0.25">
      <c r="A114" s="68" t="s">
        <v>96</v>
      </c>
      <c r="B114" s="69"/>
      <c r="C114" s="41">
        <v>43108</v>
      </c>
      <c r="D114" s="40" t="s">
        <v>163</v>
      </c>
      <c r="E114" s="40">
        <v>186073</v>
      </c>
      <c r="F114" s="40" t="s">
        <v>55</v>
      </c>
      <c r="G114" s="40">
        <v>1.3</v>
      </c>
      <c r="H114" s="48">
        <v>18285.12</v>
      </c>
      <c r="I114" s="48">
        <v>9766.69</v>
      </c>
    </row>
    <row r="115" spans="1:9" x14ac:dyDescent="0.25">
      <c r="A115" s="68" t="s">
        <v>94</v>
      </c>
      <c r="B115" s="69"/>
      <c r="C115" s="41">
        <v>43108</v>
      </c>
      <c r="D115" s="40" t="s">
        <v>164</v>
      </c>
      <c r="E115" s="40">
        <v>186099</v>
      </c>
      <c r="F115" s="40" t="s">
        <v>47</v>
      </c>
      <c r="G115" s="40">
        <v>10.6</v>
      </c>
      <c r="H115" s="48">
        <v>18285.12</v>
      </c>
      <c r="I115" s="48">
        <v>9766.69</v>
      </c>
    </row>
    <row r="116" spans="1:9" x14ac:dyDescent="0.25">
      <c r="A116" s="68" t="s">
        <v>100</v>
      </c>
      <c r="B116" s="69"/>
      <c r="C116" s="41">
        <v>43108</v>
      </c>
      <c r="D116" s="40" t="s">
        <v>165</v>
      </c>
      <c r="E116" s="40">
        <v>186120</v>
      </c>
      <c r="F116" s="40" t="s">
        <v>44</v>
      </c>
      <c r="G116" s="40">
        <v>13.59</v>
      </c>
      <c r="H116" s="48">
        <v>18285.12</v>
      </c>
      <c r="I116" s="48">
        <v>9766.69</v>
      </c>
    </row>
    <row r="117" spans="1:9" x14ac:dyDescent="0.25">
      <c r="A117" s="68" t="s">
        <v>98</v>
      </c>
      <c r="B117" s="69"/>
      <c r="C117" s="41">
        <v>43108</v>
      </c>
      <c r="D117" s="40" t="s">
        <v>166</v>
      </c>
      <c r="E117" s="40">
        <v>186124</v>
      </c>
      <c r="F117" s="40" t="s">
        <v>50</v>
      </c>
      <c r="G117" s="40">
        <v>13.11</v>
      </c>
      <c r="H117" s="48">
        <v>18285.12</v>
      </c>
      <c r="I117" s="48">
        <v>9766.69</v>
      </c>
    </row>
    <row r="118" spans="1:9" x14ac:dyDescent="0.25">
      <c r="A118" s="68" t="s">
        <v>96</v>
      </c>
      <c r="B118" s="69"/>
      <c r="C118" s="41">
        <v>43108</v>
      </c>
      <c r="D118" s="40" t="s">
        <v>167</v>
      </c>
      <c r="E118" s="40">
        <v>186128</v>
      </c>
      <c r="F118" s="40" t="s">
        <v>53</v>
      </c>
      <c r="G118" s="40">
        <v>12.43</v>
      </c>
      <c r="H118" s="48">
        <v>18285.12</v>
      </c>
      <c r="I118" s="48">
        <v>9766.69</v>
      </c>
    </row>
    <row r="119" spans="1:9" x14ac:dyDescent="0.25">
      <c r="A119" s="68" t="s">
        <v>94</v>
      </c>
      <c r="B119" s="69"/>
      <c r="C119" s="41">
        <v>43108</v>
      </c>
      <c r="D119" s="40" t="s">
        <v>168</v>
      </c>
      <c r="E119" s="40">
        <v>186132</v>
      </c>
      <c r="F119" s="40" t="s">
        <v>47</v>
      </c>
      <c r="G119" s="40">
        <v>7.96</v>
      </c>
      <c r="H119" s="48">
        <v>18285.12</v>
      </c>
      <c r="I119" s="48">
        <v>9766.69</v>
      </c>
    </row>
    <row r="120" spans="1:9" x14ac:dyDescent="0.25">
      <c r="A120" s="68" t="s">
        <v>86</v>
      </c>
      <c r="B120" s="69"/>
      <c r="C120" s="41">
        <v>43108</v>
      </c>
      <c r="D120" s="40" t="s">
        <v>169</v>
      </c>
      <c r="E120" s="40">
        <v>186186</v>
      </c>
      <c r="F120" s="40" t="s">
        <v>170</v>
      </c>
      <c r="G120" s="40">
        <v>0.34</v>
      </c>
      <c r="H120" s="48">
        <v>18285.12</v>
      </c>
      <c r="I120" s="48">
        <v>9766.69</v>
      </c>
    </row>
    <row r="121" spans="1:9" x14ac:dyDescent="0.25">
      <c r="A121" s="68" t="s">
        <v>86</v>
      </c>
      <c r="B121" s="69"/>
      <c r="C121" s="41">
        <v>43108</v>
      </c>
      <c r="D121" s="40" t="s">
        <v>171</v>
      </c>
      <c r="E121" s="40">
        <v>186188</v>
      </c>
      <c r="F121" s="40" t="s">
        <v>44</v>
      </c>
      <c r="G121" s="40">
        <v>9.35</v>
      </c>
      <c r="H121" s="48">
        <v>18285.12</v>
      </c>
      <c r="I121" s="48">
        <v>9766.69</v>
      </c>
    </row>
    <row r="122" spans="1:9" x14ac:dyDescent="0.25">
      <c r="A122" s="68" t="s">
        <v>86</v>
      </c>
      <c r="B122" s="69"/>
      <c r="C122" s="41">
        <v>43108</v>
      </c>
      <c r="D122" s="40" t="s">
        <v>172</v>
      </c>
      <c r="E122" s="40">
        <v>186189</v>
      </c>
      <c r="F122" s="40" t="s">
        <v>47</v>
      </c>
      <c r="G122" s="40">
        <v>8.59</v>
      </c>
      <c r="H122" s="48">
        <v>18285.12</v>
      </c>
      <c r="I122" s="48">
        <v>9766.69</v>
      </c>
    </row>
    <row r="123" spans="1:9" x14ac:dyDescent="0.25">
      <c r="A123" s="68" t="s">
        <v>86</v>
      </c>
      <c r="B123" s="69"/>
      <c r="C123" s="41">
        <v>43108</v>
      </c>
      <c r="D123" s="40" t="s">
        <v>173</v>
      </c>
      <c r="E123" s="40">
        <v>186190</v>
      </c>
      <c r="F123" s="40" t="s">
        <v>50</v>
      </c>
      <c r="G123" s="40">
        <v>10.119999999999999</v>
      </c>
      <c r="H123" s="48">
        <v>18285.12</v>
      </c>
      <c r="I123" s="48">
        <v>9766.69</v>
      </c>
    </row>
    <row r="124" spans="1:9" x14ac:dyDescent="0.25">
      <c r="A124" s="68" t="s">
        <v>86</v>
      </c>
      <c r="B124" s="69"/>
      <c r="C124" s="41">
        <v>43108</v>
      </c>
      <c r="D124" s="40" t="s">
        <v>174</v>
      </c>
      <c r="E124" s="40">
        <v>186192</v>
      </c>
      <c r="F124" s="40" t="s">
        <v>53</v>
      </c>
      <c r="G124" s="40">
        <v>9.51</v>
      </c>
      <c r="H124" s="48">
        <v>18285.12</v>
      </c>
      <c r="I124" s="48">
        <v>9766.69</v>
      </c>
    </row>
    <row r="125" spans="1:9" x14ac:dyDescent="0.25">
      <c r="A125" s="68" t="s">
        <v>42</v>
      </c>
      <c r="B125" s="69"/>
      <c r="C125" s="41">
        <v>43109</v>
      </c>
      <c r="D125" s="40" t="s">
        <v>175</v>
      </c>
      <c r="E125" s="40">
        <v>186206</v>
      </c>
      <c r="F125" s="40" t="s">
        <v>44</v>
      </c>
      <c r="G125" s="40">
        <v>14.14</v>
      </c>
      <c r="H125" s="48">
        <v>18285.12</v>
      </c>
      <c r="I125" s="48">
        <v>9766.69</v>
      </c>
    </row>
    <row r="126" spans="1:9" x14ac:dyDescent="0.25">
      <c r="A126" s="68" t="s">
        <v>45</v>
      </c>
      <c r="B126" s="69"/>
      <c r="C126" s="41">
        <v>43109</v>
      </c>
      <c r="D126" s="40" t="s">
        <v>176</v>
      </c>
      <c r="E126" s="40">
        <v>186207</v>
      </c>
      <c r="F126" s="40" t="s">
        <v>47</v>
      </c>
      <c r="G126" s="40">
        <v>14.87</v>
      </c>
      <c r="H126" s="48">
        <v>18285.12</v>
      </c>
      <c r="I126" s="48">
        <v>9766.69</v>
      </c>
    </row>
    <row r="127" spans="1:9" x14ac:dyDescent="0.25">
      <c r="A127" s="68" t="s">
        <v>51</v>
      </c>
      <c r="B127" s="69"/>
      <c r="C127" s="41">
        <v>43109</v>
      </c>
      <c r="D127" s="40" t="s">
        <v>69</v>
      </c>
      <c r="E127" s="40">
        <v>186214</v>
      </c>
      <c r="F127" s="40" t="s">
        <v>53</v>
      </c>
      <c r="G127" s="40">
        <v>14.16</v>
      </c>
      <c r="H127" s="48">
        <v>18285.12</v>
      </c>
      <c r="I127" s="48">
        <v>9766.69</v>
      </c>
    </row>
    <row r="128" spans="1:9" x14ac:dyDescent="0.25">
      <c r="A128" s="68" t="s">
        <v>48</v>
      </c>
      <c r="B128" s="69"/>
      <c r="C128" s="41">
        <v>43109</v>
      </c>
      <c r="D128" s="40" t="s">
        <v>177</v>
      </c>
      <c r="E128" s="40">
        <v>186220</v>
      </c>
      <c r="F128" s="40" t="s">
        <v>50</v>
      </c>
      <c r="G128" s="40">
        <v>12.96</v>
      </c>
      <c r="H128" s="48">
        <v>18285.12</v>
      </c>
      <c r="I128" s="48">
        <v>9766.69</v>
      </c>
    </row>
    <row r="129" spans="1:9" x14ac:dyDescent="0.25">
      <c r="A129" s="68" t="s">
        <v>45</v>
      </c>
      <c r="B129" s="69"/>
      <c r="C129" s="41">
        <v>43109</v>
      </c>
      <c r="D129" s="40" t="s">
        <v>178</v>
      </c>
      <c r="E129" s="40">
        <v>186248</v>
      </c>
      <c r="F129" s="40" t="s">
        <v>47</v>
      </c>
      <c r="G129" s="40">
        <v>13.2</v>
      </c>
      <c r="H129" s="48">
        <v>18285.12</v>
      </c>
      <c r="I129" s="48">
        <v>9766.69</v>
      </c>
    </row>
    <row r="130" spans="1:9" x14ac:dyDescent="0.25">
      <c r="A130" s="68" t="s">
        <v>45</v>
      </c>
      <c r="B130" s="69"/>
      <c r="C130" s="41">
        <v>43109</v>
      </c>
      <c r="D130" s="40" t="s">
        <v>179</v>
      </c>
      <c r="E130" s="40">
        <v>186253</v>
      </c>
      <c r="F130" s="40" t="s">
        <v>55</v>
      </c>
      <c r="G130" s="40">
        <v>1.48</v>
      </c>
      <c r="H130" s="48">
        <v>18285.12</v>
      </c>
      <c r="I130" s="48">
        <v>9766.69</v>
      </c>
    </row>
    <row r="131" spans="1:9" x14ac:dyDescent="0.25">
      <c r="A131" s="68" t="s">
        <v>42</v>
      </c>
      <c r="B131" s="69"/>
      <c r="C131" s="41">
        <v>43109</v>
      </c>
      <c r="D131" s="40" t="s">
        <v>180</v>
      </c>
      <c r="E131" s="40">
        <v>186264</v>
      </c>
      <c r="F131" s="40" t="s">
        <v>44</v>
      </c>
      <c r="G131" s="40">
        <v>15.59</v>
      </c>
      <c r="H131" s="48">
        <v>18285.12</v>
      </c>
      <c r="I131" s="48">
        <v>9766.69</v>
      </c>
    </row>
    <row r="132" spans="1:9" x14ac:dyDescent="0.25">
      <c r="A132" s="68" t="s">
        <v>51</v>
      </c>
      <c r="B132" s="69"/>
      <c r="C132" s="41">
        <v>43109</v>
      </c>
      <c r="D132" s="40" t="s">
        <v>181</v>
      </c>
      <c r="E132" s="40">
        <v>186266</v>
      </c>
      <c r="F132" s="40" t="s">
        <v>53</v>
      </c>
      <c r="G132" s="40">
        <v>12.55</v>
      </c>
      <c r="H132" s="48">
        <v>18285.12</v>
      </c>
      <c r="I132" s="48">
        <v>9766.69</v>
      </c>
    </row>
    <row r="133" spans="1:9" x14ac:dyDescent="0.25">
      <c r="A133" s="68" t="s">
        <v>48</v>
      </c>
      <c r="B133" s="69"/>
      <c r="C133" s="41">
        <v>43109</v>
      </c>
      <c r="D133" s="40" t="s">
        <v>182</v>
      </c>
      <c r="E133" s="40">
        <v>186289</v>
      </c>
      <c r="F133" s="40" t="s">
        <v>50</v>
      </c>
      <c r="G133" s="40">
        <v>13.42</v>
      </c>
      <c r="H133" s="48">
        <v>18285.12</v>
      </c>
      <c r="I133" s="48">
        <v>9766.69</v>
      </c>
    </row>
    <row r="134" spans="1:9" x14ac:dyDescent="0.25">
      <c r="A134" s="68" t="s">
        <v>42</v>
      </c>
      <c r="B134" s="69"/>
      <c r="C134" s="41">
        <v>43109</v>
      </c>
      <c r="D134" s="40" t="s">
        <v>183</v>
      </c>
      <c r="E134" s="40">
        <v>186304</v>
      </c>
      <c r="F134" s="40" t="s">
        <v>44</v>
      </c>
      <c r="G134" s="40">
        <v>8.02</v>
      </c>
      <c r="H134" s="48">
        <v>18285.12</v>
      </c>
      <c r="I134" s="48">
        <v>9766.69</v>
      </c>
    </row>
    <row r="135" spans="1:9" x14ac:dyDescent="0.25">
      <c r="A135" s="68" t="s">
        <v>45</v>
      </c>
      <c r="B135" s="69"/>
      <c r="C135" s="41">
        <v>43109</v>
      </c>
      <c r="D135" s="40" t="s">
        <v>184</v>
      </c>
      <c r="E135" s="40">
        <v>186313</v>
      </c>
      <c r="F135" s="40" t="s">
        <v>47</v>
      </c>
      <c r="G135" s="40">
        <v>14.66</v>
      </c>
      <c r="H135" s="48">
        <v>18285.12</v>
      </c>
      <c r="I135" s="48">
        <v>9766.69</v>
      </c>
    </row>
    <row r="136" spans="1:9" x14ac:dyDescent="0.25">
      <c r="A136" s="68" t="s">
        <v>51</v>
      </c>
      <c r="B136" s="69"/>
      <c r="C136" s="41">
        <v>43109</v>
      </c>
      <c r="D136" s="40" t="s">
        <v>185</v>
      </c>
      <c r="E136" s="40">
        <v>186314</v>
      </c>
      <c r="F136" s="40" t="s">
        <v>53</v>
      </c>
      <c r="G136" s="40">
        <v>9.5500000000000007</v>
      </c>
      <c r="H136" s="48">
        <v>18285.12</v>
      </c>
      <c r="I136" s="48">
        <v>9766.69</v>
      </c>
    </row>
    <row r="137" spans="1:9" x14ac:dyDescent="0.25">
      <c r="A137" s="68" t="s">
        <v>48</v>
      </c>
      <c r="B137" s="69"/>
      <c r="C137" s="41">
        <v>43109</v>
      </c>
      <c r="D137" s="40" t="s">
        <v>186</v>
      </c>
      <c r="E137" s="40">
        <v>186334</v>
      </c>
      <c r="F137" s="40" t="s">
        <v>50</v>
      </c>
      <c r="G137" s="40">
        <v>12.33</v>
      </c>
      <c r="H137" s="48">
        <v>18285.12</v>
      </c>
      <c r="I137" s="48">
        <v>9766.69</v>
      </c>
    </row>
    <row r="138" spans="1:9" x14ac:dyDescent="0.25">
      <c r="A138" s="68" t="s">
        <v>64</v>
      </c>
      <c r="B138" s="69"/>
      <c r="C138" s="41">
        <v>43110</v>
      </c>
      <c r="D138" s="40" t="s">
        <v>187</v>
      </c>
      <c r="E138" s="40">
        <v>186355</v>
      </c>
      <c r="F138" s="40" t="s">
        <v>47</v>
      </c>
      <c r="G138" s="40">
        <v>13.88</v>
      </c>
      <c r="H138" s="48">
        <v>18285.12</v>
      </c>
      <c r="I138" s="48">
        <v>9766.69</v>
      </c>
    </row>
    <row r="139" spans="1:9" x14ac:dyDescent="0.25">
      <c r="A139" s="68" t="s">
        <v>66</v>
      </c>
      <c r="B139" s="69"/>
      <c r="C139" s="41">
        <v>43110</v>
      </c>
      <c r="D139" s="40" t="s">
        <v>43</v>
      </c>
      <c r="E139" s="40">
        <v>186359</v>
      </c>
      <c r="F139" s="40" t="s">
        <v>50</v>
      </c>
      <c r="G139" s="40">
        <v>9.99</v>
      </c>
      <c r="H139" s="48">
        <v>18285.12</v>
      </c>
      <c r="I139" s="48">
        <v>9766.69</v>
      </c>
    </row>
    <row r="140" spans="1:9" x14ac:dyDescent="0.25">
      <c r="A140" s="68" t="s">
        <v>77</v>
      </c>
      <c r="B140" s="69"/>
      <c r="C140" s="41">
        <v>43110</v>
      </c>
      <c r="D140" s="40" t="s">
        <v>188</v>
      </c>
      <c r="E140" s="40">
        <v>186360</v>
      </c>
      <c r="F140" s="40" t="s">
        <v>44</v>
      </c>
      <c r="G140" s="40">
        <v>15.74</v>
      </c>
      <c r="H140" s="48">
        <v>18285.12</v>
      </c>
      <c r="I140" s="48">
        <v>9766.69</v>
      </c>
    </row>
    <row r="141" spans="1:9" x14ac:dyDescent="0.25">
      <c r="A141" s="68" t="s">
        <v>68</v>
      </c>
      <c r="B141" s="69"/>
      <c r="C141" s="41">
        <v>43110</v>
      </c>
      <c r="D141" s="40" t="s">
        <v>69</v>
      </c>
      <c r="E141" s="40">
        <v>186365</v>
      </c>
      <c r="F141" s="40" t="s">
        <v>140</v>
      </c>
      <c r="G141" s="40">
        <v>13.25</v>
      </c>
      <c r="H141" s="48">
        <v>18285.12</v>
      </c>
      <c r="I141" s="48">
        <v>9766.69</v>
      </c>
    </row>
    <row r="142" spans="1:9" x14ac:dyDescent="0.25">
      <c r="A142" s="68" t="s">
        <v>64</v>
      </c>
      <c r="B142" s="69"/>
      <c r="C142" s="41">
        <v>43110</v>
      </c>
      <c r="D142" s="40" t="s">
        <v>189</v>
      </c>
      <c r="E142" s="40">
        <v>186388</v>
      </c>
      <c r="F142" s="40" t="s">
        <v>47</v>
      </c>
      <c r="G142" s="40">
        <v>12.01</v>
      </c>
      <c r="H142" s="48">
        <v>18285.12</v>
      </c>
      <c r="I142" s="48">
        <v>9766.69</v>
      </c>
    </row>
    <row r="143" spans="1:9" x14ac:dyDescent="0.25">
      <c r="A143" s="68" t="s">
        <v>77</v>
      </c>
      <c r="B143" s="69"/>
      <c r="C143" s="41">
        <v>43110</v>
      </c>
      <c r="D143" s="40" t="s">
        <v>190</v>
      </c>
      <c r="E143" s="40">
        <v>186395</v>
      </c>
      <c r="F143" s="40" t="s">
        <v>44</v>
      </c>
      <c r="G143" s="40">
        <v>10.48</v>
      </c>
      <c r="H143" s="48">
        <v>18285.12</v>
      </c>
      <c r="I143" s="48">
        <v>9766.69</v>
      </c>
    </row>
    <row r="144" spans="1:9" x14ac:dyDescent="0.25">
      <c r="A144" s="68" t="s">
        <v>45</v>
      </c>
      <c r="B144" s="69"/>
      <c r="C144" s="41">
        <v>43110</v>
      </c>
      <c r="D144" s="40" t="s">
        <v>191</v>
      </c>
      <c r="E144" s="40">
        <v>186406</v>
      </c>
      <c r="F144" s="40" t="s">
        <v>192</v>
      </c>
      <c r="G144" s="40">
        <v>1.61</v>
      </c>
      <c r="H144" s="48">
        <v>18285.12</v>
      </c>
      <c r="I144" s="48">
        <v>9766.69</v>
      </c>
    </row>
    <row r="145" spans="1:9" x14ac:dyDescent="0.25">
      <c r="A145" s="68" t="s">
        <v>66</v>
      </c>
      <c r="B145" s="69"/>
      <c r="C145" s="41">
        <v>43110</v>
      </c>
      <c r="D145" s="40" t="s">
        <v>181</v>
      </c>
      <c r="E145" s="40">
        <v>186423</v>
      </c>
      <c r="F145" s="40" t="s">
        <v>193</v>
      </c>
      <c r="G145" s="40">
        <v>14.17</v>
      </c>
      <c r="H145" s="48">
        <v>18285.12</v>
      </c>
      <c r="I145" s="48">
        <v>9766.69</v>
      </c>
    </row>
    <row r="146" spans="1:9" x14ac:dyDescent="0.25">
      <c r="A146" s="68" t="s">
        <v>64</v>
      </c>
      <c r="B146" s="69"/>
      <c r="C146" s="41">
        <v>43110</v>
      </c>
      <c r="D146" s="40" t="s">
        <v>167</v>
      </c>
      <c r="E146" s="40">
        <v>186432</v>
      </c>
      <c r="F146" s="40" t="s">
        <v>55</v>
      </c>
      <c r="G146" s="40">
        <v>1.37</v>
      </c>
      <c r="H146" s="48">
        <v>18285.12</v>
      </c>
      <c r="I146" s="48">
        <v>9766.69</v>
      </c>
    </row>
    <row r="147" spans="1:9" x14ac:dyDescent="0.25">
      <c r="A147" s="68" t="s">
        <v>77</v>
      </c>
      <c r="B147" s="69"/>
      <c r="C147" s="41">
        <v>43110</v>
      </c>
      <c r="D147" s="40" t="s">
        <v>194</v>
      </c>
      <c r="E147" s="40">
        <v>186438</v>
      </c>
      <c r="F147" s="40" t="s">
        <v>140</v>
      </c>
      <c r="G147" s="40">
        <v>12.3</v>
      </c>
      <c r="H147" s="48">
        <v>18285.12</v>
      </c>
      <c r="I147" s="48">
        <v>9766.69</v>
      </c>
    </row>
    <row r="148" spans="1:9" x14ac:dyDescent="0.25">
      <c r="A148" s="68" t="s">
        <v>64</v>
      </c>
      <c r="B148" s="69"/>
      <c r="C148" s="41">
        <v>43110</v>
      </c>
      <c r="D148" s="40" t="s">
        <v>195</v>
      </c>
      <c r="E148" s="40">
        <v>186446</v>
      </c>
      <c r="F148" s="40" t="s">
        <v>47</v>
      </c>
      <c r="G148" s="40">
        <v>9.35</v>
      </c>
      <c r="H148" s="48">
        <v>18285.12</v>
      </c>
      <c r="I148" s="48">
        <v>9766.69</v>
      </c>
    </row>
    <row r="149" spans="1:9" x14ac:dyDescent="0.25">
      <c r="A149" s="68" t="s">
        <v>68</v>
      </c>
      <c r="B149" s="69"/>
      <c r="C149" s="41">
        <v>43110</v>
      </c>
      <c r="D149" s="40" t="s">
        <v>196</v>
      </c>
      <c r="E149" s="40">
        <v>186449</v>
      </c>
      <c r="F149" s="40" t="s">
        <v>44</v>
      </c>
      <c r="G149" s="40">
        <v>10.54</v>
      </c>
      <c r="H149" s="48">
        <v>18285.12</v>
      </c>
      <c r="I149" s="48">
        <v>9766.69</v>
      </c>
    </row>
    <row r="150" spans="1:9" x14ac:dyDescent="0.25">
      <c r="A150" s="68" t="s">
        <v>64</v>
      </c>
      <c r="B150" s="69"/>
      <c r="C150" s="41">
        <v>43110</v>
      </c>
      <c r="D150" s="40" t="s">
        <v>197</v>
      </c>
      <c r="E150" s="40">
        <v>186452</v>
      </c>
      <c r="F150" s="40" t="s">
        <v>55</v>
      </c>
      <c r="G150" s="40">
        <v>1.1599999999999999</v>
      </c>
      <c r="H150" s="48">
        <v>18285.12</v>
      </c>
      <c r="I150" s="48">
        <v>9766.69</v>
      </c>
    </row>
    <row r="151" spans="1:9" x14ac:dyDescent="0.25">
      <c r="A151" s="68" t="s">
        <v>66</v>
      </c>
      <c r="B151" s="69"/>
      <c r="C151" s="41">
        <v>43110</v>
      </c>
      <c r="D151" s="40" t="s">
        <v>198</v>
      </c>
      <c r="E151" s="40">
        <v>186469</v>
      </c>
      <c r="F151" s="40" t="s">
        <v>193</v>
      </c>
      <c r="G151" s="40">
        <v>10.83</v>
      </c>
      <c r="H151" s="48">
        <v>18285.12</v>
      </c>
      <c r="I151" s="48">
        <v>9766.69</v>
      </c>
    </row>
    <row r="152" spans="1:9" x14ac:dyDescent="0.25">
      <c r="A152" s="68" t="s">
        <v>86</v>
      </c>
      <c r="B152" s="69"/>
      <c r="C152" s="41">
        <v>43110</v>
      </c>
      <c r="D152" s="40" t="s">
        <v>199</v>
      </c>
      <c r="E152" s="40">
        <v>186492</v>
      </c>
      <c r="F152" s="40" t="s">
        <v>170</v>
      </c>
      <c r="G152" s="40">
        <v>0.3</v>
      </c>
      <c r="H152" s="48">
        <v>18285.12</v>
      </c>
      <c r="I152" s="48">
        <v>9766.69</v>
      </c>
    </row>
    <row r="153" spans="1:9" x14ac:dyDescent="0.25">
      <c r="A153" s="68" t="s">
        <v>86</v>
      </c>
      <c r="B153" s="69"/>
      <c r="C153" s="41">
        <v>43110</v>
      </c>
      <c r="D153" s="40" t="s">
        <v>200</v>
      </c>
      <c r="E153" s="40">
        <v>186493</v>
      </c>
      <c r="F153" s="40" t="s">
        <v>44</v>
      </c>
      <c r="G153" s="40">
        <v>6.03</v>
      </c>
      <c r="H153" s="48">
        <v>18285.12</v>
      </c>
      <c r="I153" s="48">
        <v>9766.69</v>
      </c>
    </row>
    <row r="154" spans="1:9" x14ac:dyDescent="0.25">
      <c r="A154" s="68" t="s">
        <v>86</v>
      </c>
      <c r="B154" s="69"/>
      <c r="C154" s="41">
        <v>43110</v>
      </c>
      <c r="D154" s="40" t="s">
        <v>91</v>
      </c>
      <c r="E154" s="40">
        <v>186494</v>
      </c>
      <c r="F154" s="40" t="s">
        <v>53</v>
      </c>
      <c r="G154" s="40">
        <v>6.28</v>
      </c>
      <c r="H154" s="48">
        <v>18285.12</v>
      </c>
      <c r="I154" s="48">
        <v>9766.69</v>
      </c>
    </row>
    <row r="155" spans="1:9" x14ac:dyDescent="0.25">
      <c r="A155" s="68" t="s">
        <v>86</v>
      </c>
      <c r="B155" s="69"/>
      <c r="C155" s="41">
        <v>43110</v>
      </c>
      <c r="D155" s="40" t="s">
        <v>171</v>
      </c>
      <c r="E155" s="40">
        <v>186495</v>
      </c>
      <c r="F155" s="40" t="s">
        <v>47</v>
      </c>
      <c r="G155" s="40">
        <v>7.21</v>
      </c>
      <c r="H155" s="48">
        <v>18285.12</v>
      </c>
      <c r="I155" s="48">
        <v>9766.69</v>
      </c>
    </row>
    <row r="156" spans="1:9" x14ac:dyDescent="0.25">
      <c r="A156" s="68" t="s">
        <v>86</v>
      </c>
      <c r="B156" s="69"/>
      <c r="C156" s="41">
        <v>43110</v>
      </c>
      <c r="D156" s="40" t="s">
        <v>201</v>
      </c>
      <c r="E156" s="40">
        <v>186496</v>
      </c>
      <c r="F156" s="40" t="s">
        <v>85</v>
      </c>
      <c r="G156" s="40">
        <v>6.74</v>
      </c>
      <c r="H156" s="48">
        <v>18285.12</v>
      </c>
      <c r="I156" s="48">
        <v>9766.69</v>
      </c>
    </row>
    <row r="157" spans="1:9" x14ac:dyDescent="0.25">
      <c r="A157" s="68" t="s">
        <v>96</v>
      </c>
      <c r="B157" s="69"/>
      <c r="C157" s="41">
        <v>43111</v>
      </c>
      <c r="D157" s="40" t="s">
        <v>188</v>
      </c>
      <c r="E157" s="40">
        <v>186513</v>
      </c>
      <c r="F157" s="40" t="s">
        <v>44</v>
      </c>
      <c r="G157" s="40">
        <v>12.18</v>
      </c>
      <c r="H157" s="48">
        <v>18285.12</v>
      </c>
      <c r="I157" s="48">
        <v>9766.69</v>
      </c>
    </row>
    <row r="158" spans="1:9" x14ac:dyDescent="0.25">
      <c r="A158" s="68" t="s">
        <v>94</v>
      </c>
      <c r="B158" s="69"/>
      <c r="C158" s="41">
        <v>43111</v>
      </c>
      <c r="D158" s="40" t="s">
        <v>202</v>
      </c>
      <c r="E158" s="40">
        <v>186524</v>
      </c>
      <c r="F158" s="40" t="s">
        <v>47</v>
      </c>
      <c r="G158" s="40">
        <v>13.48</v>
      </c>
      <c r="H158" s="48">
        <v>18285.12</v>
      </c>
      <c r="I158" s="48">
        <v>9766.69</v>
      </c>
    </row>
    <row r="159" spans="1:9" x14ac:dyDescent="0.25">
      <c r="A159" s="68" t="s">
        <v>98</v>
      </c>
      <c r="B159" s="69"/>
      <c r="C159" s="41">
        <v>43111</v>
      </c>
      <c r="D159" s="40" t="s">
        <v>203</v>
      </c>
      <c r="E159" s="40">
        <v>186525</v>
      </c>
      <c r="F159" s="40" t="s">
        <v>107</v>
      </c>
      <c r="G159" s="40">
        <v>13.48</v>
      </c>
      <c r="H159" s="48">
        <v>18285.12</v>
      </c>
      <c r="I159" s="48">
        <v>9766.69</v>
      </c>
    </row>
    <row r="160" spans="1:9" x14ac:dyDescent="0.25">
      <c r="A160" s="68" t="s">
        <v>100</v>
      </c>
      <c r="B160" s="69"/>
      <c r="C160" s="41">
        <v>43111</v>
      </c>
      <c r="D160" s="40" t="s">
        <v>204</v>
      </c>
      <c r="E160" s="40">
        <v>186529</v>
      </c>
      <c r="F160" s="40" t="s">
        <v>53</v>
      </c>
      <c r="G160" s="40">
        <v>13.91</v>
      </c>
      <c r="H160" s="48">
        <v>18285.12</v>
      </c>
      <c r="I160" s="48">
        <v>9766.69</v>
      </c>
    </row>
    <row r="161" spans="1:9" x14ac:dyDescent="0.25">
      <c r="A161" s="68" t="s">
        <v>96</v>
      </c>
      <c r="B161" s="69"/>
      <c r="C161" s="41">
        <v>43111</v>
      </c>
      <c r="D161" s="40" t="s">
        <v>205</v>
      </c>
      <c r="E161" s="40">
        <v>186538</v>
      </c>
      <c r="F161" s="40" t="s">
        <v>55</v>
      </c>
      <c r="G161" s="40">
        <v>1.1200000000000001</v>
      </c>
      <c r="H161" s="48">
        <v>18285.12</v>
      </c>
      <c r="I161" s="48">
        <v>9766.69</v>
      </c>
    </row>
    <row r="162" spans="1:9" x14ac:dyDescent="0.25">
      <c r="A162" s="68" t="s">
        <v>96</v>
      </c>
      <c r="B162" s="69"/>
      <c r="C162" s="41">
        <v>43111</v>
      </c>
      <c r="D162" s="40" t="s">
        <v>206</v>
      </c>
      <c r="E162" s="40">
        <v>186555</v>
      </c>
      <c r="F162" s="40" t="s">
        <v>44</v>
      </c>
      <c r="G162" s="40">
        <v>9.2799999999999994</v>
      </c>
      <c r="H162" s="48">
        <v>18285.12</v>
      </c>
      <c r="I162" s="48">
        <v>9766.69</v>
      </c>
    </row>
    <row r="163" spans="1:9" x14ac:dyDescent="0.25">
      <c r="A163" s="68" t="s">
        <v>100</v>
      </c>
      <c r="B163" s="69"/>
      <c r="C163" s="41">
        <v>43111</v>
      </c>
      <c r="D163" s="40" t="s">
        <v>179</v>
      </c>
      <c r="E163" s="40">
        <v>186567</v>
      </c>
      <c r="F163" s="40" t="s">
        <v>53</v>
      </c>
      <c r="G163" s="40">
        <v>4.03</v>
      </c>
      <c r="H163" s="48">
        <v>18285.12</v>
      </c>
      <c r="I163" s="48">
        <v>9766.69</v>
      </c>
    </row>
    <row r="164" spans="1:9" x14ac:dyDescent="0.25">
      <c r="A164" s="68" t="s">
        <v>98</v>
      </c>
      <c r="B164" s="69"/>
      <c r="C164" s="41">
        <v>43111</v>
      </c>
      <c r="D164" s="40" t="s">
        <v>123</v>
      </c>
      <c r="E164" s="40">
        <v>186571</v>
      </c>
      <c r="F164" s="40" t="s">
        <v>107</v>
      </c>
      <c r="G164" s="40">
        <v>5.6</v>
      </c>
      <c r="H164" s="48">
        <v>18285.12</v>
      </c>
      <c r="I164" s="48">
        <v>9766.69</v>
      </c>
    </row>
    <row r="165" spans="1:9" x14ac:dyDescent="0.25">
      <c r="A165" s="68" t="s">
        <v>94</v>
      </c>
      <c r="B165" s="69"/>
      <c r="C165" s="41">
        <v>43111</v>
      </c>
      <c r="D165" s="40" t="s">
        <v>207</v>
      </c>
      <c r="E165" s="40">
        <v>186574</v>
      </c>
      <c r="F165" s="40" t="s">
        <v>47</v>
      </c>
      <c r="G165" s="40">
        <v>9.99</v>
      </c>
      <c r="H165" s="48">
        <v>18285.12</v>
      </c>
      <c r="I165" s="48">
        <v>9766.69</v>
      </c>
    </row>
    <row r="166" spans="1:9" x14ac:dyDescent="0.25">
      <c r="A166" s="68" t="s">
        <v>48</v>
      </c>
      <c r="B166" s="69"/>
      <c r="C166" s="41">
        <v>43112</v>
      </c>
      <c r="D166" s="40" t="s">
        <v>208</v>
      </c>
      <c r="E166" s="40">
        <v>186667</v>
      </c>
      <c r="F166" s="40" t="s">
        <v>107</v>
      </c>
      <c r="G166" s="40">
        <v>14.43</v>
      </c>
      <c r="H166" s="48">
        <v>18285.12</v>
      </c>
      <c r="I166" s="48">
        <v>9766.69</v>
      </c>
    </row>
    <row r="167" spans="1:9" x14ac:dyDescent="0.25">
      <c r="A167" s="68" t="s">
        <v>45</v>
      </c>
      <c r="B167" s="69"/>
      <c r="C167" s="41">
        <v>43112</v>
      </c>
      <c r="D167" s="40" t="s">
        <v>209</v>
      </c>
      <c r="E167" s="40">
        <v>186672</v>
      </c>
      <c r="F167" s="40" t="s">
        <v>47</v>
      </c>
      <c r="G167" s="40">
        <v>16.010000000000002</v>
      </c>
      <c r="H167" s="48">
        <v>18285.12</v>
      </c>
      <c r="I167" s="48">
        <v>9766.69</v>
      </c>
    </row>
    <row r="168" spans="1:9" x14ac:dyDescent="0.25">
      <c r="A168" s="68" t="s">
        <v>42</v>
      </c>
      <c r="B168" s="69"/>
      <c r="C168" s="41">
        <v>43112</v>
      </c>
      <c r="D168" s="40" t="s">
        <v>210</v>
      </c>
      <c r="E168" s="40">
        <v>186677</v>
      </c>
      <c r="F168" s="40" t="s">
        <v>44</v>
      </c>
      <c r="G168" s="40">
        <v>15.05</v>
      </c>
      <c r="H168" s="48">
        <v>18285.12</v>
      </c>
      <c r="I168" s="48">
        <v>9766.69</v>
      </c>
    </row>
    <row r="169" spans="1:9" x14ac:dyDescent="0.25">
      <c r="A169" s="68" t="s">
        <v>51</v>
      </c>
      <c r="B169" s="69"/>
      <c r="C169" s="41">
        <v>43112</v>
      </c>
      <c r="D169" s="40" t="s">
        <v>211</v>
      </c>
      <c r="E169" s="40">
        <v>186682</v>
      </c>
      <c r="F169" s="40" t="s">
        <v>53</v>
      </c>
      <c r="G169" s="40">
        <v>14.85</v>
      </c>
      <c r="H169" s="48">
        <v>18285.12</v>
      </c>
      <c r="I169" s="48">
        <v>9766.69</v>
      </c>
    </row>
    <row r="170" spans="1:9" x14ac:dyDescent="0.25">
      <c r="A170" s="68" t="s">
        <v>45</v>
      </c>
      <c r="B170" s="69"/>
      <c r="C170" s="41">
        <v>43112</v>
      </c>
      <c r="D170" s="40" t="s">
        <v>205</v>
      </c>
      <c r="E170" s="40">
        <v>186689</v>
      </c>
      <c r="F170" s="40" t="s">
        <v>63</v>
      </c>
      <c r="G170" s="40">
        <v>0.44</v>
      </c>
      <c r="H170" s="48">
        <v>18285.12</v>
      </c>
      <c r="I170" s="48">
        <v>9766.69</v>
      </c>
    </row>
    <row r="171" spans="1:9" x14ac:dyDescent="0.25">
      <c r="A171" s="68" t="s">
        <v>48</v>
      </c>
      <c r="B171" s="69"/>
      <c r="C171" s="41">
        <v>43112</v>
      </c>
      <c r="D171" s="40" t="s">
        <v>212</v>
      </c>
      <c r="E171" s="40">
        <v>186714</v>
      </c>
      <c r="F171" s="40" t="s">
        <v>107</v>
      </c>
      <c r="G171" s="40">
        <v>7.15</v>
      </c>
      <c r="H171" s="48">
        <v>18285.12</v>
      </c>
      <c r="I171" s="48">
        <v>9766.69</v>
      </c>
    </row>
    <row r="172" spans="1:9" x14ac:dyDescent="0.25">
      <c r="A172" s="68" t="s">
        <v>45</v>
      </c>
      <c r="B172" s="69"/>
      <c r="C172" s="41">
        <v>43112</v>
      </c>
      <c r="D172" s="40" t="s">
        <v>213</v>
      </c>
      <c r="E172" s="40">
        <v>186722</v>
      </c>
      <c r="F172" s="40" t="s">
        <v>47</v>
      </c>
      <c r="G172" s="40">
        <v>11.84</v>
      </c>
      <c r="H172" s="48">
        <v>18285.12</v>
      </c>
      <c r="I172" s="48">
        <v>9766.69</v>
      </c>
    </row>
    <row r="173" spans="1:9" x14ac:dyDescent="0.25">
      <c r="A173" s="68" t="s">
        <v>42</v>
      </c>
      <c r="B173" s="69"/>
      <c r="C173" s="41">
        <v>43112</v>
      </c>
      <c r="D173" s="40" t="s">
        <v>214</v>
      </c>
      <c r="E173" s="40">
        <v>186738</v>
      </c>
      <c r="F173" s="40" t="s">
        <v>44</v>
      </c>
      <c r="G173" s="40">
        <v>14.02</v>
      </c>
      <c r="H173" s="48">
        <v>18285.12</v>
      </c>
      <c r="I173" s="48">
        <v>9766.69</v>
      </c>
    </row>
    <row r="174" spans="1:9" x14ac:dyDescent="0.25">
      <c r="A174" s="68" t="s">
        <v>51</v>
      </c>
      <c r="B174" s="69"/>
      <c r="C174" s="41">
        <v>43112</v>
      </c>
      <c r="D174" s="40" t="s">
        <v>215</v>
      </c>
      <c r="E174" s="40">
        <v>186746</v>
      </c>
      <c r="F174" s="40" t="s">
        <v>53</v>
      </c>
      <c r="G174" s="40">
        <v>12.85</v>
      </c>
      <c r="H174" s="48">
        <v>18285.12</v>
      </c>
      <c r="I174" s="48">
        <v>9766.69</v>
      </c>
    </row>
    <row r="175" spans="1:9" x14ac:dyDescent="0.25">
      <c r="A175" s="68" t="s">
        <v>48</v>
      </c>
      <c r="B175" s="69"/>
      <c r="C175" s="41">
        <v>43112</v>
      </c>
      <c r="D175" s="40" t="s">
        <v>216</v>
      </c>
      <c r="E175" s="40">
        <v>186758</v>
      </c>
      <c r="F175" s="40" t="s">
        <v>107</v>
      </c>
      <c r="G175" s="40">
        <v>9.01</v>
      </c>
      <c r="H175" s="48">
        <v>18285.12</v>
      </c>
      <c r="I175" s="48">
        <v>9766.69</v>
      </c>
    </row>
    <row r="176" spans="1:9" x14ac:dyDescent="0.25">
      <c r="A176" s="68" t="s">
        <v>86</v>
      </c>
      <c r="B176" s="69"/>
      <c r="C176" s="41">
        <v>43112</v>
      </c>
      <c r="D176" s="40" t="s">
        <v>217</v>
      </c>
      <c r="E176" s="40">
        <v>186771</v>
      </c>
      <c r="F176" s="40" t="s">
        <v>218</v>
      </c>
      <c r="G176" s="40">
        <v>7.61</v>
      </c>
      <c r="H176" s="48">
        <v>18285.12</v>
      </c>
      <c r="I176" s="48">
        <v>9766.69</v>
      </c>
    </row>
    <row r="177" spans="1:9" x14ac:dyDescent="0.25">
      <c r="A177" s="68" t="s">
        <v>86</v>
      </c>
      <c r="B177" s="69"/>
      <c r="C177" s="41">
        <v>43112</v>
      </c>
      <c r="D177" s="40" t="s">
        <v>172</v>
      </c>
      <c r="E177" s="40">
        <v>186772</v>
      </c>
      <c r="F177" s="40" t="s">
        <v>90</v>
      </c>
      <c r="G177" s="40">
        <v>7.44</v>
      </c>
      <c r="H177" s="48">
        <v>18285.12</v>
      </c>
      <c r="I177" s="48">
        <v>9766.69</v>
      </c>
    </row>
    <row r="178" spans="1:9" x14ac:dyDescent="0.25">
      <c r="A178" s="68" t="s">
        <v>86</v>
      </c>
      <c r="B178" s="69"/>
      <c r="C178" s="41">
        <v>43112</v>
      </c>
      <c r="D178" s="40" t="s">
        <v>173</v>
      </c>
      <c r="E178" s="40">
        <v>186773</v>
      </c>
      <c r="F178" s="40" t="s">
        <v>53</v>
      </c>
      <c r="G178" s="40">
        <v>7.94</v>
      </c>
      <c r="H178" s="48">
        <v>18285.12</v>
      </c>
      <c r="I178" s="48">
        <v>9766.69</v>
      </c>
    </row>
    <row r="179" spans="1:9" x14ac:dyDescent="0.25">
      <c r="A179" s="68" t="s">
        <v>86</v>
      </c>
      <c r="B179" s="69"/>
      <c r="C179" s="41">
        <v>43112</v>
      </c>
      <c r="D179" s="40" t="s">
        <v>219</v>
      </c>
      <c r="E179" s="40">
        <v>186774</v>
      </c>
      <c r="F179" s="40" t="s">
        <v>63</v>
      </c>
      <c r="G179" s="40">
        <v>0.22</v>
      </c>
      <c r="H179" s="48">
        <v>18285.12</v>
      </c>
      <c r="I179" s="48">
        <v>9766.69</v>
      </c>
    </row>
    <row r="180" spans="1:9" x14ac:dyDescent="0.25">
      <c r="A180" s="68" t="s">
        <v>86</v>
      </c>
      <c r="B180" s="69"/>
      <c r="C180" s="41">
        <v>43112</v>
      </c>
      <c r="D180" s="40" t="s">
        <v>220</v>
      </c>
      <c r="E180" s="40">
        <v>186775</v>
      </c>
      <c r="F180" s="40" t="s">
        <v>44</v>
      </c>
      <c r="G180" s="40">
        <v>7.74</v>
      </c>
      <c r="H180" s="48">
        <v>18285.12</v>
      </c>
      <c r="I180" s="48">
        <v>9766.69</v>
      </c>
    </row>
    <row r="181" spans="1:9" x14ac:dyDescent="0.25">
      <c r="A181" s="68" t="s">
        <v>66</v>
      </c>
      <c r="B181" s="69"/>
      <c r="C181" s="41">
        <v>43113</v>
      </c>
      <c r="D181" s="40" t="s">
        <v>221</v>
      </c>
      <c r="E181" s="40">
        <v>186803</v>
      </c>
      <c r="F181" s="40" t="s">
        <v>107</v>
      </c>
      <c r="G181" s="40">
        <v>14.09</v>
      </c>
      <c r="H181" s="48">
        <v>18285.12</v>
      </c>
      <c r="I181" s="48">
        <v>9766.69</v>
      </c>
    </row>
    <row r="182" spans="1:9" x14ac:dyDescent="0.25">
      <c r="A182" s="68" t="s">
        <v>68</v>
      </c>
      <c r="B182" s="69"/>
      <c r="C182" s="41">
        <v>43113</v>
      </c>
      <c r="D182" s="40" t="s">
        <v>222</v>
      </c>
      <c r="E182" s="40">
        <v>186804</v>
      </c>
      <c r="F182" s="40" t="s">
        <v>53</v>
      </c>
      <c r="G182" s="40">
        <v>10.11</v>
      </c>
      <c r="H182" s="48">
        <v>18285.12</v>
      </c>
      <c r="I182" s="48">
        <v>9766.69</v>
      </c>
    </row>
    <row r="183" spans="1:9" x14ac:dyDescent="0.25">
      <c r="A183" s="68" t="s">
        <v>77</v>
      </c>
      <c r="B183" s="69"/>
      <c r="C183" s="41">
        <v>43113</v>
      </c>
      <c r="D183" s="40" t="s">
        <v>223</v>
      </c>
      <c r="E183" s="40">
        <v>186806</v>
      </c>
      <c r="F183" s="40" t="s">
        <v>44</v>
      </c>
      <c r="G183" s="40">
        <v>14.97</v>
      </c>
      <c r="H183" s="48">
        <v>18285.12</v>
      </c>
      <c r="I183" s="48">
        <v>9766.69</v>
      </c>
    </row>
    <row r="184" spans="1:9" x14ac:dyDescent="0.25">
      <c r="A184" s="68" t="s">
        <v>64</v>
      </c>
      <c r="B184" s="69"/>
      <c r="C184" s="41">
        <v>43113</v>
      </c>
      <c r="D184" s="40" t="s">
        <v>122</v>
      </c>
      <c r="E184" s="40">
        <v>186809</v>
      </c>
      <c r="F184" s="40" t="s">
        <v>47</v>
      </c>
      <c r="G184" s="40">
        <v>14.65</v>
      </c>
      <c r="H184" s="48">
        <v>18285.12</v>
      </c>
      <c r="I184" s="48">
        <v>9766.69</v>
      </c>
    </row>
    <row r="185" spans="1:9" x14ac:dyDescent="0.25">
      <c r="A185" s="68" t="s">
        <v>64</v>
      </c>
      <c r="B185" s="69"/>
      <c r="C185" s="41">
        <v>43113</v>
      </c>
      <c r="D185" s="40" t="s">
        <v>224</v>
      </c>
      <c r="E185" s="40">
        <v>186824</v>
      </c>
      <c r="F185" s="40" t="s">
        <v>63</v>
      </c>
      <c r="G185" s="40">
        <v>0.66</v>
      </c>
      <c r="H185" s="48">
        <v>18285.12</v>
      </c>
      <c r="I185" s="48">
        <v>9766.69</v>
      </c>
    </row>
    <row r="186" spans="1:9" x14ac:dyDescent="0.25">
      <c r="A186" s="68" t="s">
        <v>77</v>
      </c>
      <c r="B186" s="69"/>
      <c r="C186" s="41">
        <v>43113</v>
      </c>
      <c r="D186" s="40" t="s">
        <v>225</v>
      </c>
      <c r="E186" s="40">
        <v>186855</v>
      </c>
      <c r="F186" s="40" t="s">
        <v>44</v>
      </c>
      <c r="G186" s="40">
        <v>12.08</v>
      </c>
      <c r="H186" s="48">
        <v>18285.12</v>
      </c>
      <c r="I186" s="48">
        <v>9766.69</v>
      </c>
    </row>
    <row r="187" spans="1:9" x14ac:dyDescent="0.25">
      <c r="A187" s="68" t="s">
        <v>64</v>
      </c>
      <c r="B187" s="69"/>
      <c r="C187" s="41">
        <v>43113</v>
      </c>
      <c r="D187" s="40" t="s">
        <v>226</v>
      </c>
      <c r="E187" s="40">
        <v>186871</v>
      </c>
      <c r="F187" s="40" t="s">
        <v>55</v>
      </c>
      <c r="G187" s="40">
        <v>1.55</v>
      </c>
      <c r="H187" s="48">
        <v>18285.12</v>
      </c>
      <c r="I187" s="48">
        <v>9766.69</v>
      </c>
    </row>
    <row r="188" spans="1:9" x14ac:dyDescent="0.25">
      <c r="A188" s="68" t="s">
        <v>68</v>
      </c>
      <c r="B188" s="69"/>
      <c r="C188" s="41">
        <v>43113</v>
      </c>
      <c r="D188" s="40" t="s">
        <v>227</v>
      </c>
      <c r="E188" s="40">
        <v>186873</v>
      </c>
      <c r="F188" s="40" t="s">
        <v>53</v>
      </c>
      <c r="G188" s="40">
        <v>11.46</v>
      </c>
      <c r="H188" s="48">
        <v>18285.12</v>
      </c>
      <c r="I188" s="48">
        <v>9766.69</v>
      </c>
    </row>
    <row r="189" spans="1:9" x14ac:dyDescent="0.25">
      <c r="A189" s="68" t="s">
        <v>66</v>
      </c>
      <c r="B189" s="69"/>
      <c r="C189" s="41">
        <v>43113</v>
      </c>
      <c r="D189" s="40" t="s">
        <v>228</v>
      </c>
      <c r="E189" s="40">
        <v>186876</v>
      </c>
      <c r="F189" s="40" t="s">
        <v>107</v>
      </c>
      <c r="G189" s="40">
        <v>12.36</v>
      </c>
      <c r="H189" s="48">
        <v>18285.12</v>
      </c>
      <c r="I189" s="48">
        <v>9766.69</v>
      </c>
    </row>
    <row r="190" spans="1:9" x14ac:dyDescent="0.25">
      <c r="A190" s="68" t="s">
        <v>64</v>
      </c>
      <c r="B190" s="69"/>
      <c r="C190" s="41">
        <v>43113</v>
      </c>
      <c r="D190" s="40" t="s">
        <v>229</v>
      </c>
      <c r="E190" s="40">
        <v>186880</v>
      </c>
      <c r="F190" s="40" t="s">
        <v>47</v>
      </c>
      <c r="G190" s="40">
        <v>9.23</v>
      </c>
      <c r="H190" s="48">
        <v>18285.12</v>
      </c>
      <c r="I190" s="48">
        <v>9766.69</v>
      </c>
    </row>
    <row r="191" spans="1:9" x14ac:dyDescent="0.25">
      <c r="A191" s="68" t="s">
        <v>148</v>
      </c>
      <c r="B191" s="69"/>
      <c r="C191" s="41">
        <v>43113</v>
      </c>
      <c r="D191" s="40" t="s">
        <v>230</v>
      </c>
      <c r="E191" s="40">
        <v>186912</v>
      </c>
      <c r="F191" s="40" t="s">
        <v>90</v>
      </c>
      <c r="G191" s="40">
        <v>3.77</v>
      </c>
      <c r="H191" s="48">
        <v>18285.12</v>
      </c>
      <c r="I191" s="48">
        <v>9766.69</v>
      </c>
    </row>
    <row r="192" spans="1:9" ht="15.75" thickBot="1" x14ac:dyDescent="0.3">
      <c r="A192" s="68" t="s">
        <v>148</v>
      </c>
      <c r="B192" s="69"/>
      <c r="C192" s="41">
        <v>43113</v>
      </c>
      <c r="D192" s="40" t="s">
        <v>231</v>
      </c>
      <c r="E192" s="40">
        <v>186913</v>
      </c>
      <c r="F192" s="70" t="s">
        <v>85</v>
      </c>
      <c r="G192" s="70">
        <v>5.05</v>
      </c>
      <c r="H192" s="48">
        <v>18285.12</v>
      </c>
      <c r="I192" s="48">
        <v>9766.69</v>
      </c>
    </row>
    <row r="193" spans="1:9" ht="15.75" thickBot="1" x14ac:dyDescent="0.3">
      <c r="F193" s="71" t="s">
        <v>151</v>
      </c>
      <c r="G193" s="71">
        <f>SUM(G110:G192)</f>
        <v>814.67000000000019</v>
      </c>
    </row>
    <row r="197" spans="1:9" x14ac:dyDescent="0.25">
      <c r="G197" s="43"/>
    </row>
    <row r="198" spans="1:9" x14ac:dyDescent="0.25">
      <c r="B198" s="31"/>
      <c r="C198" s="31"/>
      <c r="D198" s="31"/>
      <c r="E198" s="32"/>
      <c r="F198" s="32"/>
      <c r="G198" s="43"/>
    </row>
    <row r="199" spans="1:9" ht="23.25" x14ac:dyDescent="0.35">
      <c r="A199" s="516" t="s">
        <v>28</v>
      </c>
      <c r="B199" s="516"/>
      <c r="C199" s="516"/>
      <c r="D199" s="516"/>
      <c r="E199" s="516"/>
      <c r="F199" s="516"/>
      <c r="G199" s="516"/>
      <c r="H199" s="516"/>
    </row>
    <row r="200" spans="1:9" ht="19.5" x14ac:dyDescent="0.3">
      <c r="A200" s="517" t="s">
        <v>29</v>
      </c>
      <c r="B200" s="517"/>
      <c r="C200" s="517"/>
      <c r="D200" s="517"/>
      <c r="E200" s="517"/>
      <c r="F200" s="517"/>
      <c r="G200" s="517"/>
      <c r="H200" s="517"/>
    </row>
    <row r="201" spans="1:9" ht="15.75" x14ac:dyDescent="0.25">
      <c r="A201" s="33"/>
      <c r="B201" s="33"/>
      <c r="C201" s="33"/>
      <c r="D201" s="33"/>
      <c r="E201" s="34"/>
      <c r="F201" s="34"/>
      <c r="G201" s="33"/>
      <c r="H201" s="35"/>
    </row>
    <row r="202" spans="1:9" ht="15.75" x14ac:dyDescent="0.25">
      <c r="A202" s="33"/>
      <c r="B202" s="33"/>
      <c r="C202" s="33"/>
      <c r="D202" s="33"/>
      <c r="E202" s="34"/>
      <c r="F202" s="34"/>
      <c r="G202" s="33"/>
      <c r="H202" s="35"/>
    </row>
    <row r="203" spans="1:9" ht="15.75" x14ac:dyDescent="0.25">
      <c r="A203" s="36" t="s">
        <v>30</v>
      </c>
      <c r="B203" s="36">
        <v>2616</v>
      </c>
      <c r="C203" s="33"/>
      <c r="D203" s="31"/>
      <c r="E203" s="34"/>
      <c r="F203" s="34"/>
      <c r="G203" s="37"/>
      <c r="H203" s="35"/>
    </row>
    <row r="204" spans="1:9" ht="15.75" x14ac:dyDescent="0.25">
      <c r="A204" s="38" t="s">
        <v>31</v>
      </c>
      <c r="B204" s="39">
        <v>43120</v>
      </c>
      <c r="C204" s="33"/>
      <c r="D204" s="31"/>
      <c r="E204" s="34"/>
      <c r="F204" s="34"/>
      <c r="G204" s="37"/>
      <c r="H204" s="35"/>
    </row>
    <row r="205" spans="1:9" ht="15.75" x14ac:dyDescent="0.25">
      <c r="A205" s="37" t="s">
        <v>32</v>
      </c>
      <c r="B205" s="518" t="s">
        <v>33</v>
      </c>
      <c r="C205" s="518"/>
      <c r="D205" s="518"/>
      <c r="E205" s="34"/>
      <c r="F205" s="34"/>
      <c r="G205" s="37"/>
      <c r="H205" s="35"/>
    </row>
    <row r="206" spans="1:9" ht="15.75" thickBot="1" x14ac:dyDescent="0.3">
      <c r="B206" s="31"/>
      <c r="C206" s="31"/>
      <c r="D206" s="31"/>
      <c r="E206" s="32"/>
      <c r="F206" s="32"/>
    </row>
    <row r="207" spans="1:9" ht="32.25" thickBot="1" x14ac:dyDescent="0.3">
      <c r="A207" s="520" t="s">
        <v>34</v>
      </c>
      <c r="B207" s="521"/>
      <c r="C207" s="44" t="s">
        <v>35</v>
      </c>
      <c r="D207" s="44" t="s">
        <v>36</v>
      </c>
      <c r="E207" s="44" t="s">
        <v>37</v>
      </c>
      <c r="F207" s="44" t="s">
        <v>38</v>
      </c>
      <c r="G207" s="46" t="s">
        <v>39</v>
      </c>
      <c r="H207" s="44" t="s">
        <v>40</v>
      </c>
      <c r="I207" s="44" t="s">
        <v>41</v>
      </c>
    </row>
    <row r="208" spans="1:9" x14ac:dyDescent="0.25">
      <c r="A208" s="68" t="s">
        <v>94</v>
      </c>
      <c r="B208" s="69"/>
      <c r="C208" s="41">
        <v>43115</v>
      </c>
      <c r="D208" s="40" t="s">
        <v>233</v>
      </c>
      <c r="E208" s="40">
        <v>186916</v>
      </c>
      <c r="F208" s="40" t="s">
        <v>47</v>
      </c>
      <c r="G208" s="40">
        <v>13.97</v>
      </c>
      <c r="H208" s="48">
        <v>18285.12</v>
      </c>
      <c r="I208" s="48">
        <v>9766.69</v>
      </c>
    </row>
    <row r="209" spans="1:9" x14ac:dyDescent="0.25">
      <c r="A209" s="68" t="s">
        <v>98</v>
      </c>
      <c r="B209" s="69"/>
      <c r="C209" s="41">
        <v>43115</v>
      </c>
      <c r="D209" s="40" t="s">
        <v>137</v>
      </c>
      <c r="E209" s="40">
        <v>186920</v>
      </c>
      <c r="F209" s="40" t="s">
        <v>107</v>
      </c>
      <c r="G209" s="40">
        <v>14.27</v>
      </c>
      <c r="H209" s="48">
        <v>18285.12</v>
      </c>
      <c r="I209" s="48">
        <v>9766.69</v>
      </c>
    </row>
    <row r="210" spans="1:9" x14ac:dyDescent="0.25">
      <c r="A210" s="68" t="s">
        <v>96</v>
      </c>
      <c r="B210" s="69"/>
      <c r="C210" s="41">
        <v>43115</v>
      </c>
      <c r="D210" s="40" t="s">
        <v>234</v>
      </c>
      <c r="E210" s="40">
        <v>186921</v>
      </c>
      <c r="F210" s="40" t="s">
        <v>44</v>
      </c>
      <c r="G210" s="40">
        <v>15.43</v>
      </c>
      <c r="H210" s="48">
        <v>18285.12</v>
      </c>
      <c r="I210" s="48">
        <v>9766.69</v>
      </c>
    </row>
    <row r="211" spans="1:9" x14ac:dyDescent="0.25">
      <c r="A211" s="68" t="s">
        <v>100</v>
      </c>
      <c r="B211" s="69"/>
      <c r="C211" s="41">
        <v>43115</v>
      </c>
      <c r="D211" s="40" t="s">
        <v>235</v>
      </c>
      <c r="E211" s="40">
        <v>186930</v>
      </c>
      <c r="F211" s="40" t="s">
        <v>53</v>
      </c>
      <c r="G211" s="40">
        <v>14.11</v>
      </c>
      <c r="H211" s="48">
        <v>18285.12</v>
      </c>
      <c r="I211" s="48">
        <v>9766.69</v>
      </c>
    </row>
    <row r="212" spans="1:9" x14ac:dyDescent="0.25">
      <c r="A212" s="68" t="s">
        <v>94</v>
      </c>
      <c r="B212" s="69"/>
      <c r="C212" s="41">
        <v>43115</v>
      </c>
      <c r="D212" s="40" t="s">
        <v>236</v>
      </c>
      <c r="E212" s="40">
        <v>186934</v>
      </c>
      <c r="F212" s="40" t="s">
        <v>63</v>
      </c>
      <c r="G212" s="40">
        <v>1.22</v>
      </c>
      <c r="H212" s="48">
        <v>18285.12</v>
      </c>
      <c r="I212" s="48">
        <v>9766.69</v>
      </c>
    </row>
    <row r="213" spans="1:9" x14ac:dyDescent="0.25">
      <c r="A213" s="68" t="s">
        <v>94</v>
      </c>
      <c r="B213" s="69"/>
      <c r="C213" s="41">
        <v>43115</v>
      </c>
      <c r="D213" s="40" t="s">
        <v>237</v>
      </c>
      <c r="E213" s="40">
        <v>186955</v>
      </c>
      <c r="F213" s="40" t="s">
        <v>47</v>
      </c>
      <c r="G213" s="40">
        <v>10.199999999999999</v>
      </c>
      <c r="H213" s="48">
        <v>18285.12</v>
      </c>
      <c r="I213" s="48">
        <v>9766.69</v>
      </c>
    </row>
    <row r="214" spans="1:9" x14ac:dyDescent="0.25">
      <c r="A214" s="68" t="s">
        <v>96</v>
      </c>
      <c r="B214" s="69"/>
      <c r="C214" s="41">
        <v>43115</v>
      </c>
      <c r="D214" s="40" t="s">
        <v>58</v>
      </c>
      <c r="E214" s="40">
        <v>186994</v>
      </c>
      <c r="F214" s="40" t="s">
        <v>44</v>
      </c>
      <c r="G214" s="40">
        <v>14.89</v>
      </c>
      <c r="H214" s="48">
        <v>18285.12</v>
      </c>
      <c r="I214" s="48">
        <v>9766.69</v>
      </c>
    </row>
    <row r="215" spans="1:9" x14ac:dyDescent="0.25">
      <c r="A215" s="68" t="s">
        <v>100</v>
      </c>
      <c r="B215" s="69"/>
      <c r="C215" s="41">
        <v>43115</v>
      </c>
      <c r="D215" s="40" t="s">
        <v>238</v>
      </c>
      <c r="E215" s="40">
        <v>186996</v>
      </c>
      <c r="F215" s="40" t="s">
        <v>53</v>
      </c>
      <c r="G215" s="40">
        <v>10.39</v>
      </c>
      <c r="H215" s="48">
        <v>18285.12</v>
      </c>
      <c r="I215" s="48">
        <v>9766.69</v>
      </c>
    </row>
    <row r="216" spans="1:9" x14ac:dyDescent="0.25">
      <c r="A216" s="68" t="s">
        <v>98</v>
      </c>
      <c r="B216" s="69"/>
      <c r="C216" s="41">
        <v>43115</v>
      </c>
      <c r="D216" s="40" t="s">
        <v>239</v>
      </c>
      <c r="E216" s="40">
        <v>187002</v>
      </c>
      <c r="F216" s="40" t="s">
        <v>107</v>
      </c>
      <c r="G216" s="40">
        <v>14.46</v>
      </c>
      <c r="H216" s="48">
        <v>18285.12</v>
      </c>
      <c r="I216" s="48">
        <v>9766.69</v>
      </c>
    </row>
    <row r="217" spans="1:9" x14ac:dyDescent="0.25">
      <c r="A217" s="68" t="s">
        <v>94</v>
      </c>
      <c r="B217" s="69"/>
      <c r="C217" s="41">
        <v>43115</v>
      </c>
      <c r="D217" s="40" t="s">
        <v>240</v>
      </c>
      <c r="E217" s="40">
        <v>187005</v>
      </c>
      <c r="F217" s="40" t="s">
        <v>47</v>
      </c>
      <c r="G217" s="40">
        <v>7.65</v>
      </c>
      <c r="H217" s="48">
        <v>18285.12</v>
      </c>
      <c r="I217" s="48">
        <v>9766.69</v>
      </c>
    </row>
    <row r="218" spans="1:9" x14ac:dyDescent="0.25">
      <c r="A218" s="68" t="s">
        <v>86</v>
      </c>
      <c r="B218" s="69"/>
      <c r="C218" s="41">
        <v>43115</v>
      </c>
      <c r="D218" s="40" t="s">
        <v>88</v>
      </c>
      <c r="E218" s="40">
        <v>187052</v>
      </c>
      <c r="F218" s="40" t="s">
        <v>90</v>
      </c>
      <c r="G218" s="40">
        <v>8.9600000000000009</v>
      </c>
      <c r="H218" s="48">
        <v>18285.12</v>
      </c>
      <c r="I218" s="48">
        <v>9766.69</v>
      </c>
    </row>
    <row r="219" spans="1:9" x14ac:dyDescent="0.25">
      <c r="A219" s="68" t="s">
        <v>86</v>
      </c>
      <c r="B219" s="69"/>
      <c r="C219" s="41">
        <v>43115</v>
      </c>
      <c r="D219" s="40" t="s">
        <v>241</v>
      </c>
      <c r="E219" s="40">
        <v>187053</v>
      </c>
      <c r="F219" s="40" t="s">
        <v>63</v>
      </c>
      <c r="G219" s="40">
        <v>0.23</v>
      </c>
      <c r="H219" s="48">
        <v>18285.12</v>
      </c>
      <c r="I219" s="48">
        <v>9766.69</v>
      </c>
    </row>
    <row r="220" spans="1:9" x14ac:dyDescent="0.25">
      <c r="A220" s="68" t="s">
        <v>86</v>
      </c>
      <c r="B220" s="69"/>
      <c r="C220" s="41">
        <v>43115</v>
      </c>
      <c r="D220" s="40" t="s">
        <v>219</v>
      </c>
      <c r="E220" s="40">
        <v>187054</v>
      </c>
      <c r="F220" s="40" t="s">
        <v>47</v>
      </c>
      <c r="G220" s="40">
        <v>8.6300000000000008</v>
      </c>
      <c r="H220" s="48">
        <v>18285.12</v>
      </c>
      <c r="I220" s="48">
        <v>9766.69</v>
      </c>
    </row>
    <row r="221" spans="1:9" x14ac:dyDescent="0.25">
      <c r="A221" s="68" t="s">
        <v>86</v>
      </c>
      <c r="B221" s="69"/>
      <c r="C221" s="41">
        <v>43115</v>
      </c>
      <c r="D221" s="40" t="s">
        <v>93</v>
      </c>
      <c r="E221" s="40">
        <v>187055</v>
      </c>
      <c r="F221" s="40" t="s">
        <v>53</v>
      </c>
      <c r="G221" s="40">
        <v>9.34</v>
      </c>
      <c r="H221" s="48">
        <v>18285.12</v>
      </c>
      <c r="I221" s="48">
        <v>9766.69</v>
      </c>
    </row>
    <row r="222" spans="1:9" x14ac:dyDescent="0.25">
      <c r="A222" s="68" t="s">
        <v>86</v>
      </c>
      <c r="B222" s="69"/>
      <c r="C222" s="41">
        <v>43115</v>
      </c>
      <c r="D222" s="40" t="s">
        <v>242</v>
      </c>
      <c r="E222" s="40">
        <v>187056</v>
      </c>
      <c r="F222" s="40" t="s">
        <v>44</v>
      </c>
      <c r="G222" s="40">
        <v>9.26</v>
      </c>
      <c r="H222" s="48">
        <v>18285.12</v>
      </c>
      <c r="I222" s="48">
        <v>9766.69</v>
      </c>
    </row>
    <row r="223" spans="1:9" x14ac:dyDescent="0.25">
      <c r="A223" s="68" t="s">
        <v>42</v>
      </c>
      <c r="B223" s="69"/>
      <c r="C223" s="41">
        <v>43116</v>
      </c>
      <c r="D223" s="40" t="s">
        <v>67</v>
      </c>
      <c r="E223" s="40">
        <v>187077</v>
      </c>
      <c r="F223" s="40" t="s">
        <v>44</v>
      </c>
      <c r="G223" s="40">
        <v>13.85</v>
      </c>
      <c r="H223" s="48">
        <v>18285.12</v>
      </c>
      <c r="I223" s="48">
        <v>9766.69</v>
      </c>
    </row>
    <row r="224" spans="1:9" x14ac:dyDescent="0.25">
      <c r="A224" s="68" t="s">
        <v>45</v>
      </c>
      <c r="B224" s="69"/>
      <c r="C224" s="41">
        <v>43116</v>
      </c>
      <c r="D224" s="40" t="s">
        <v>243</v>
      </c>
      <c r="E224" s="40">
        <v>187079</v>
      </c>
      <c r="F224" s="40" t="s">
        <v>47</v>
      </c>
      <c r="G224" s="40">
        <v>14.75</v>
      </c>
      <c r="H224" s="48">
        <v>18285.12</v>
      </c>
      <c r="I224" s="48">
        <v>9766.69</v>
      </c>
    </row>
    <row r="225" spans="1:9" x14ac:dyDescent="0.25">
      <c r="A225" s="68" t="s">
        <v>48</v>
      </c>
      <c r="B225" s="69"/>
      <c r="C225" s="41">
        <v>43116</v>
      </c>
      <c r="D225" s="40" t="s">
        <v>244</v>
      </c>
      <c r="E225" s="40">
        <v>187086</v>
      </c>
      <c r="F225" s="40" t="s">
        <v>107</v>
      </c>
      <c r="G225" s="40">
        <v>14.54</v>
      </c>
      <c r="H225" s="48">
        <v>18285.12</v>
      </c>
      <c r="I225" s="48">
        <v>9766.69</v>
      </c>
    </row>
    <row r="226" spans="1:9" x14ac:dyDescent="0.25">
      <c r="A226" s="68" t="s">
        <v>51</v>
      </c>
      <c r="B226" s="69"/>
      <c r="C226" s="41">
        <v>43116</v>
      </c>
      <c r="D226" s="40" t="s">
        <v>245</v>
      </c>
      <c r="E226" s="40">
        <v>187093</v>
      </c>
      <c r="F226" s="40" t="s">
        <v>53</v>
      </c>
      <c r="G226" s="40">
        <v>13.64</v>
      </c>
      <c r="H226" s="48">
        <v>18285.12</v>
      </c>
      <c r="I226" s="48">
        <v>9766.69</v>
      </c>
    </row>
    <row r="227" spans="1:9" x14ac:dyDescent="0.25">
      <c r="A227" s="68" t="s">
        <v>45</v>
      </c>
      <c r="B227" s="69"/>
      <c r="C227" s="41">
        <v>43116</v>
      </c>
      <c r="D227" s="40" t="s">
        <v>246</v>
      </c>
      <c r="E227" s="40">
        <v>187125</v>
      </c>
      <c r="F227" s="40" t="s">
        <v>63</v>
      </c>
      <c r="G227" s="40">
        <v>1.63</v>
      </c>
      <c r="H227" s="48">
        <v>18285.12</v>
      </c>
      <c r="I227" s="48">
        <v>9766.69</v>
      </c>
    </row>
    <row r="228" spans="1:9" x14ac:dyDescent="0.25">
      <c r="A228" s="68" t="s">
        <v>42</v>
      </c>
      <c r="B228" s="69"/>
      <c r="C228" s="41">
        <v>43116</v>
      </c>
      <c r="D228" s="40" t="s">
        <v>124</v>
      </c>
      <c r="E228" s="40">
        <v>187138</v>
      </c>
      <c r="F228" s="40" t="s">
        <v>44</v>
      </c>
      <c r="G228" s="40">
        <v>15.21</v>
      </c>
      <c r="H228" s="48">
        <v>18285.12</v>
      </c>
      <c r="I228" s="48">
        <v>9766.69</v>
      </c>
    </row>
    <row r="229" spans="1:9" x14ac:dyDescent="0.25">
      <c r="A229" s="68" t="s">
        <v>45</v>
      </c>
      <c r="B229" s="69"/>
      <c r="C229" s="41">
        <v>43116</v>
      </c>
      <c r="D229" s="40" t="s">
        <v>247</v>
      </c>
      <c r="E229" s="40">
        <v>187144</v>
      </c>
      <c r="F229" s="40" t="s">
        <v>47</v>
      </c>
      <c r="G229" s="40">
        <v>15.11</v>
      </c>
      <c r="H229" s="48">
        <v>18285.12</v>
      </c>
      <c r="I229" s="48">
        <v>9766.69</v>
      </c>
    </row>
    <row r="230" spans="1:9" x14ac:dyDescent="0.25">
      <c r="A230" s="68" t="s">
        <v>48</v>
      </c>
      <c r="B230" s="69"/>
      <c r="C230" s="41">
        <v>43116</v>
      </c>
      <c r="D230" s="40" t="s">
        <v>248</v>
      </c>
      <c r="E230" s="40">
        <v>187147</v>
      </c>
      <c r="F230" s="40" t="s">
        <v>107</v>
      </c>
      <c r="G230" s="40">
        <v>9.7200000000000006</v>
      </c>
      <c r="H230" s="48">
        <v>18285.12</v>
      </c>
      <c r="I230" s="48">
        <v>9766.69</v>
      </c>
    </row>
    <row r="231" spans="1:9" x14ac:dyDescent="0.25">
      <c r="A231" s="68" t="s">
        <v>51</v>
      </c>
      <c r="B231" s="69"/>
      <c r="C231" s="41">
        <v>43116</v>
      </c>
      <c r="D231" s="40" t="s">
        <v>249</v>
      </c>
      <c r="E231" s="40">
        <v>187163</v>
      </c>
      <c r="F231" s="40" t="s">
        <v>53</v>
      </c>
      <c r="G231" s="40">
        <v>12.11</v>
      </c>
      <c r="H231" s="48">
        <v>18285.12</v>
      </c>
      <c r="I231" s="48">
        <v>9766.69</v>
      </c>
    </row>
    <row r="232" spans="1:9" x14ac:dyDescent="0.25">
      <c r="A232" s="68" t="s">
        <v>45</v>
      </c>
      <c r="B232" s="69"/>
      <c r="C232" s="41">
        <v>43116</v>
      </c>
      <c r="D232" s="40" t="s">
        <v>250</v>
      </c>
      <c r="E232" s="40">
        <v>187188</v>
      </c>
      <c r="F232" s="40" t="s">
        <v>63</v>
      </c>
      <c r="G232" s="40">
        <v>1.41</v>
      </c>
      <c r="H232" s="48">
        <v>18285.12</v>
      </c>
      <c r="I232" s="48">
        <v>9766.69</v>
      </c>
    </row>
    <row r="233" spans="1:9" x14ac:dyDescent="0.25">
      <c r="A233" s="68" t="s">
        <v>42</v>
      </c>
      <c r="B233" s="69"/>
      <c r="C233" s="41">
        <v>43116</v>
      </c>
      <c r="D233" s="40" t="s">
        <v>251</v>
      </c>
      <c r="E233" s="40">
        <v>187200</v>
      </c>
      <c r="F233" s="40" t="s">
        <v>44</v>
      </c>
      <c r="G233" s="40">
        <v>9.31</v>
      </c>
      <c r="H233" s="48">
        <v>18285.12</v>
      </c>
      <c r="I233" s="48">
        <v>9766.69</v>
      </c>
    </row>
    <row r="234" spans="1:9" x14ac:dyDescent="0.25">
      <c r="A234" s="68" t="s">
        <v>45</v>
      </c>
      <c r="B234" s="69"/>
      <c r="C234" s="41">
        <v>43116</v>
      </c>
      <c r="D234" s="40" t="s">
        <v>129</v>
      </c>
      <c r="E234" s="40">
        <v>187204</v>
      </c>
      <c r="F234" s="40" t="s">
        <v>47</v>
      </c>
      <c r="G234" s="40">
        <v>13.47</v>
      </c>
      <c r="H234" s="48">
        <v>18285.12</v>
      </c>
      <c r="I234" s="48">
        <v>9766.69</v>
      </c>
    </row>
    <row r="235" spans="1:9" x14ac:dyDescent="0.25">
      <c r="A235" s="68" t="s">
        <v>48</v>
      </c>
      <c r="B235" s="69"/>
      <c r="C235" s="41">
        <v>43116</v>
      </c>
      <c r="D235" s="40" t="s">
        <v>252</v>
      </c>
      <c r="E235" s="40">
        <v>187206</v>
      </c>
      <c r="F235" s="40" t="s">
        <v>107</v>
      </c>
      <c r="G235" s="40">
        <v>9.4499999999999993</v>
      </c>
      <c r="H235" s="48">
        <v>18285.12</v>
      </c>
      <c r="I235" s="48">
        <v>9766.69</v>
      </c>
    </row>
    <row r="236" spans="1:9" x14ac:dyDescent="0.25">
      <c r="A236" s="68" t="s">
        <v>51</v>
      </c>
      <c r="B236" s="69"/>
      <c r="C236" s="41">
        <v>43116</v>
      </c>
      <c r="D236" s="40" t="s">
        <v>253</v>
      </c>
      <c r="E236" s="40">
        <v>187212</v>
      </c>
      <c r="F236" s="40" t="s">
        <v>53</v>
      </c>
      <c r="G236" s="40">
        <v>9.57</v>
      </c>
      <c r="H236" s="48">
        <v>18285.12</v>
      </c>
      <c r="I236" s="48">
        <v>9766.69</v>
      </c>
    </row>
    <row r="237" spans="1:9" x14ac:dyDescent="0.25">
      <c r="A237" s="68" t="s">
        <v>64</v>
      </c>
      <c r="B237" s="69"/>
      <c r="C237" s="41">
        <v>43117</v>
      </c>
      <c r="D237" s="40" t="s">
        <v>254</v>
      </c>
      <c r="E237" s="40">
        <v>187249</v>
      </c>
      <c r="F237" s="40" t="s">
        <v>47</v>
      </c>
      <c r="G237" s="40">
        <v>14.2</v>
      </c>
      <c r="H237" s="48">
        <v>18285.12</v>
      </c>
      <c r="I237" s="48">
        <v>9766.69</v>
      </c>
    </row>
    <row r="238" spans="1:9" x14ac:dyDescent="0.25">
      <c r="A238" s="68" t="s">
        <v>66</v>
      </c>
      <c r="B238" s="69"/>
      <c r="C238" s="41">
        <v>43117</v>
      </c>
      <c r="D238" s="40" t="s">
        <v>255</v>
      </c>
      <c r="E238" s="40">
        <v>187259</v>
      </c>
      <c r="F238" s="40" t="s">
        <v>140</v>
      </c>
      <c r="G238" s="40">
        <v>15.39</v>
      </c>
      <c r="H238" s="48">
        <v>18285.12</v>
      </c>
      <c r="I238" s="48">
        <v>9766.69</v>
      </c>
    </row>
    <row r="239" spans="1:9" x14ac:dyDescent="0.25">
      <c r="A239" s="68" t="s">
        <v>77</v>
      </c>
      <c r="B239" s="69"/>
      <c r="C239" s="41">
        <v>43117</v>
      </c>
      <c r="D239" s="40" t="s">
        <v>256</v>
      </c>
      <c r="E239" s="40">
        <v>187260</v>
      </c>
      <c r="F239" s="40" t="s">
        <v>44</v>
      </c>
      <c r="G239" s="40">
        <v>14.81</v>
      </c>
      <c r="H239" s="48">
        <v>18285.12</v>
      </c>
      <c r="I239" s="48">
        <v>9766.69</v>
      </c>
    </row>
    <row r="240" spans="1:9" x14ac:dyDescent="0.25">
      <c r="A240" s="68" t="s">
        <v>68</v>
      </c>
      <c r="B240" s="69"/>
      <c r="C240" s="41">
        <v>43117</v>
      </c>
      <c r="D240" s="40" t="s">
        <v>70</v>
      </c>
      <c r="E240" s="40">
        <v>187263</v>
      </c>
      <c r="F240" s="40" t="s">
        <v>53</v>
      </c>
      <c r="G240" s="40">
        <v>13.72</v>
      </c>
      <c r="H240" s="48">
        <v>18285.12</v>
      </c>
      <c r="I240" s="48">
        <v>9766.69</v>
      </c>
    </row>
    <row r="241" spans="1:9" x14ac:dyDescent="0.25">
      <c r="A241" s="68" t="s">
        <v>102</v>
      </c>
      <c r="B241" s="69"/>
      <c r="C241" s="41">
        <v>43117</v>
      </c>
      <c r="D241" s="40" t="s">
        <v>190</v>
      </c>
      <c r="E241" s="40">
        <v>187288</v>
      </c>
      <c r="F241" s="40" t="s">
        <v>104</v>
      </c>
      <c r="G241" s="40">
        <v>5.95</v>
      </c>
      <c r="H241" s="48">
        <v>18285.12</v>
      </c>
      <c r="I241" s="48">
        <v>9766.69</v>
      </c>
    </row>
    <row r="242" spans="1:9" x14ac:dyDescent="0.25">
      <c r="A242" s="68" t="s">
        <v>64</v>
      </c>
      <c r="B242" s="69"/>
      <c r="C242" s="41">
        <v>43117</v>
      </c>
      <c r="D242" s="40" t="s">
        <v>257</v>
      </c>
      <c r="E242" s="40">
        <v>187294</v>
      </c>
      <c r="F242" s="40" t="s">
        <v>47</v>
      </c>
      <c r="G242" s="40">
        <v>12.79</v>
      </c>
      <c r="H242" s="48">
        <v>18285.12</v>
      </c>
      <c r="I242" s="48">
        <v>9766.69</v>
      </c>
    </row>
    <row r="243" spans="1:9" x14ac:dyDescent="0.25">
      <c r="A243" s="68" t="s">
        <v>77</v>
      </c>
      <c r="B243" s="69"/>
      <c r="C243" s="41">
        <v>43117</v>
      </c>
      <c r="D243" s="40" t="s">
        <v>258</v>
      </c>
      <c r="E243" s="40">
        <v>187328</v>
      </c>
      <c r="F243" s="40" t="s">
        <v>44</v>
      </c>
      <c r="G243" s="40">
        <v>14.83</v>
      </c>
      <c r="H243" s="48">
        <v>18285.12</v>
      </c>
      <c r="I243" s="48">
        <v>9766.69</v>
      </c>
    </row>
    <row r="244" spans="1:9" x14ac:dyDescent="0.25">
      <c r="A244" s="68" t="s">
        <v>102</v>
      </c>
      <c r="B244" s="69"/>
      <c r="C244" s="41">
        <v>43117</v>
      </c>
      <c r="D244" s="40" t="s">
        <v>214</v>
      </c>
      <c r="E244" s="40">
        <v>187337</v>
      </c>
      <c r="F244" s="40" t="s">
        <v>104</v>
      </c>
      <c r="G244" s="40">
        <v>6.69</v>
      </c>
      <c r="H244" s="48">
        <v>18285.12</v>
      </c>
      <c r="I244" s="48">
        <v>9766.69</v>
      </c>
    </row>
    <row r="245" spans="1:9" x14ac:dyDescent="0.25">
      <c r="A245" s="68" t="s">
        <v>66</v>
      </c>
      <c r="B245" s="69"/>
      <c r="C245" s="41">
        <v>43117</v>
      </c>
      <c r="D245" s="40" t="s">
        <v>259</v>
      </c>
      <c r="E245" s="40">
        <v>187352</v>
      </c>
      <c r="F245" s="40" t="s">
        <v>140</v>
      </c>
      <c r="G245" s="40">
        <v>15.78</v>
      </c>
      <c r="H245" s="48">
        <v>18285.12</v>
      </c>
      <c r="I245" s="48">
        <v>9766.69</v>
      </c>
    </row>
    <row r="246" spans="1:9" x14ac:dyDescent="0.25">
      <c r="A246" s="68" t="s">
        <v>64</v>
      </c>
      <c r="B246" s="69"/>
      <c r="C246" s="41">
        <v>43117</v>
      </c>
      <c r="D246" s="40" t="s">
        <v>260</v>
      </c>
      <c r="E246" s="40">
        <v>187353</v>
      </c>
      <c r="F246" s="40" t="s">
        <v>47</v>
      </c>
      <c r="G246" s="40">
        <v>8.6199999999999992</v>
      </c>
      <c r="H246" s="48">
        <v>18285.12</v>
      </c>
      <c r="I246" s="48">
        <v>9766.69</v>
      </c>
    </row>
    <row r="247" spans="1:9" x14ac:dyDescent="0.25">
      <c r="A247" s="68" t="s">
        <v>64</v>
      </c>
      <c r="B247" s="69"/>
      <c r="C247" s="41">
        <v>43117</v>
      </c>
      <c r="D247" s="40" t="s">
        <v>261</v>
      </c>
      <c r="E247" s="40">
        <v>187354</v>
      </c>
      <c r="F247" s="40" t="s">
        <v>55</v>
      </c>
      <c r="G247" s="40">
        <v>1.1100000000000001</v>
      </c>
      <c r="H247" s="48">
        <v>18285.12</v>
      </c>
      <c r="I247" s="48">
        <v>9766.69</v>
      </c>
    </row>
    <row r="248" spans="1:9" x14ac:dyDescent="0.25">
      <c r="A248" s="68" t="s">
        <v>68</v>
      </c>
      <c r="B248" s="69"/>
      <c r="C248" s="41">
        <v>43117</v>
      </c>
      <c r="D248" s="40" t="s">
        <v>262</v>
      </c>
      <c r="E248" s="40">
        <v>187361</v>
      </c>
      <c r="F248" s="40" t="s">
        <v>53</v>
      </c>
      <c r="G248" s="40">
        <v>15.24</v>
      </c>
      <c r="H248" s="48">
        <v>18285.12</v>
      </c>
      <c r="I248" s="48">
        <v>9766.69</v>
      </c>
    </row>
    <row r="249" spans="1:9" x14ac:dyDescent="0.25">
      <c r="A249" s="68" t="s">
        <v>68</v>
      </c>
      <c r="B249" s="69"/>
      <c r="C249" s="41">
        <v>43117</v>
      </c>
      <c r="D249" s="40" t="s">
        <v>263</v>
      </c>
      <c r="E249" s="40">
        <v>187364</v>
      </c>
      <c r="F249" s="40" t="s">
        <v>44</v>
      </c>
      <c r="G249" s="40">
        <v>6.57</v>
      </c>
      <c r="H249" s="48">
        <v>18285.12</v>
      </c>
      <c r="I249" s="48">
        <v>9766.69</v>
      </c>
    </row>
    <row r="250" spans="1:9" x14ac:dyDescent="0.25">
      <c r="A250" s="68" t="s">
        <v>86</v>
      </c>
      <c r="B250" s="69"/>
      <c r="C250" s="41">
        <v>43117</v>
      </c>
      <c r="D250" s="40" t="s">
        <v>264</v>
      </c>
      <c r="E250" s="40">
        <v>187387</v>
      </c>
      <c r="F250" s="40" t="s">
        <v>140</v>
      </c>
      <c r="G250" s="40">
        <v>8.6199999999999992</v>
      </c>
      <c r="H250" s="48">
        <v>18285.12</v>
      </c>
      <c r="I250" s="48">
        <v>9766.69</v>
      </c>
    </row>
    <row r="251" spans="1:9" x14ac:dyDescent="0.25">
      <c r="A251" s="68" t="s">
        <v>86</v>
      </c>
      <c r="B251" s="69"/>
      <c r="C251" s="41">
        <v>43117</v>
      </c>
      <c r="D251" s="40" t="s">
        <v>171</v>
      </c>
      <c r="E251" s="40">
        <v>187388</v>
      </c>
      <c r="F251" s="40" t="s">
        <v>55</v>
      </c>
      <c r="G251" s="40">
        <v>0.19</v>
      </c>
      <c r="H251" s="48">
        <v>18285.12</v>
      </c>
      <c r="I251" s="48">
        <v>9766.69</v>
      </c>
    </row>
    <row r="252" spans="1:9" x14ac:dyDescent="0.25">
      <c r="A252" s="68" t="s">
        <v>86</v>
      </c>
      <c r="B252" s="69"/>
      <c r="C252" s="41">
        <v>43117</v>
      </c>
      <c r="D252" s="40" t="s">
        <v>265</v>
      </c>
      <c r="E252" s="40">
        <v>187389</v>
      </c>
      <c r="F252" s="40" t="s">
        <v>47</v>
      </c>
      <c r="G252" s="40">
        <v>6.91</v>
      </c>
      <c r="H252" s="48">
        <v>18285.12</v>
      </c>
      <c r="I252" s="48">
        <v>9766.69</v>
      </c>
    </row>
    <row r="253" spans="1:9" x14ac:dyDescent="0.25">
      <c r="A253" s="68" t="s">
        <v>86</v>
      </c>
      <c r="B253" s="69"/>
      <c r="C253" s="41">
        <v>43117</v>
      </c>
      <c r="D253" s="40" t="s">
        <v>133</v>
      </c>
      <c r="E253" s="40">
        <v>187390</v>
      </c>
      <c r="F253" s="40" t="s">
        <v>266</v>
      </c>
      <c r="G253" s="40">
        <v>7.09</v>
      </c>
      <c r="H253" s="48">
        <v>18285.12</v>
      </c>
      <c r="I253" s="48">
        <v>9766.69</v>
      </c>
    </row>
    <row r="254" spans="1:9" x14ac:dyDescent="0.25">
      <c r="A254" s="68" t="s">
        <v>86</v>
      </c>
      <c r="B254" s="69"/>
      <c r="C254" s="41">
        <v>43117</v>
      </c>
      <c r="D254" s="40" t="s">
        <v>267</v>
      </c>
      <c r="E254" s="40">
        <v>187391</v>
      </c>
      <c r="F254" s="40" t="s">
        <v>44</v>
      </c>
      <c r="G254" s="40">
        <v>6.57</v>
      </c>
      <c r="H254" s="48">
        <v>18285.12</v>
      </c>
      <c r="I254" s="48">
        <v>9766.69</v>
      </c>
    </row>
    <row r="255" spans="1:9" x14ac:dyDescent="0.25">
      <c r="A255" s="68" t="s">
        <v>94</v>
      </c>
      <c r="B255" s="69"/>
      <c r="C255" s="41">
        <v>43118</v>
      </c>
      <c r="D255" s="40" t="s">
        <v>268</v>
      </c>
      <c r="E255" s="40">
        <v>187420</v>
      </c>
      <c r="F255" s="40" t="s">
        <v>55</v>
      </c>
      <c r="G255" s="40">
        <v>0.93</v>
      </c>
      <c r="H255" s="48">
        <v>18285.12</v>
      </c>
      <c r="I255" s="48">
        <v>9766.69</v>
      </c>
    </row>
    <row r="256" spans="1:9" x14ac:dyDescent="0.25">
      <c r="A256" s="68" t="s">
        <v>100</v>
      </c>
      <c r="B256" s="69"/>
      <c r="C256" s="41">
        <v>43118</v>
      </c>
      <c r="D256" s="40" t="s">
        <v>269</v>
      </c>
      <c r="E256" s="40">
        <v>187421</v>
      </c>
      <c r="F256" s="40" t="s">
        <v>44</v>
      </c>
      <c r="G256" s="40">
        <v>12.97</v>
      </c>
      <c r="H256" s="48">
        <v>18285.12</v>
      </c>
      <c r="I256" s="48">
        <v>9766.69</v>
      </c>
    </row>
    <row r="257" spans="1:9" x14ac:dyDescent="0.25">
      <c r="A257" s="68" t="s">
        <v>98</v>
      </c>
      <c r="B257" s="69"/>
      <c r="C257" s="41">
        <v>43118</v>
      </c>
      <c r="D257" s="40" t="s">
        <v>270</v>
      </c>
      <c r="E257" s="40">
        <v>187426</v>
      </c>
      <c r="F257" s="40" t="s">
        <v>140</v>
      </c>
      <c r="G257" s="40">
        <v>13.1</v>
      </c>
      <c r="H257" s="48">
        <v>18285.12</v>
      </c>
      <c r="I257" s="48">
        <v>9766.69</v>
      </c>
    </row>
    <row r="258" spans="1:9" x14ac:dyDescent="0.25">
      <c r="A258" s="68" t="s">
        <v>94</v>
      </c>
      <c r="B258" s="69"/>
      <c r="C258" s="41">
        <v>43118</v>
      </c>
      <c r="D258" s="40" t="s">
        <v>271</v>
      </c>
      <c r="E258" s="40">
        <v>187428</v>
      </c>
      <c r="F258" s="40" t="s">
        <v>47</v>
      </c>
      <c r="G258" s="40">
        <v>14.72</v>
      </c>
      <c r="H258" s="48">
        <v>18285.12</v>
      </c>
      <c r="I258" s="48">
        <v>9766.69</v>
      </c>
    </row>
    <row r="259" spans="1:9" x14ac:dyDescent="0.25">
      <c r="A259" s="68" t="s">
        <v>96</v>
      </c>
      <c r="B259" s="69"/>
      <c r="C259" s="41">
        <v>43118</v>
      </c>
      <c r="D259" s="40" t="s">
        <v>54</v>
      </c>
      <c r="E259" s="40">
        <v>187430</v>
      </c>
      <c r="F259" s="40" t="s">
        <v>272</v>
      </c>
      <c r="G259" s="40">
        <v>14.84</v>
      </c>
      <c r="H259" s="48">
        <v>18285.12</v>
      </c>
      <c r="I259" s="48">
        <v>9766.69</v>
      </c>
    </row>
    <row r="260" spans="1:9" x14ac:dyDescent="0.25">
      <c r="A260" s="68" t="s">
        <v>96</v>
      </c>
      <c r="B260" s="69"/>
      <c r="C260" s="41">
        <v>43118</v>
      </c>
      <c r="D260" s="40" t="s">
        <v>227</v>
      </c>
      <c r="E260" s="40">
        <v>187484</v>
      </c>
      <c r="F260" s="40" t="s">
        <v>272</v>
      </c>
      <c r="G260" s="40">
        <v>6.49</v>
      </c>
      <c r="H260" s="48">
        <v>18285.12</v>
      </c>
      <c r="I260" s="48">
        <v>9766.69</v>
      </c>
    </row>
    <row r="261" spans="1:9" x14ac:dyDescent="0.25">
      <c r="A261" s="68" t="s">
        <v>98</v>
      </c>
      <c r="B261" s="69"/>
      <c r="C261" s="41">
        <v>43118</v>
      </c>
      <c r="D261" s="40" t="s">
        <v>258</v>
      </c>
      <c r="E261" s="40">
        <v>187486</v>
      </c>
      <c r="F261" s="40" t="s">
        <v>140</v>
      </c>
      <c r="G261" s="40">
        <v>5.6</v>
      </c>
      <c r="H261" s="48">
        <v>18285.12</v>
      </c>
      <c r="I261" s="48">
        <v>9766.69</v>
      </c>
    </row>
    <row r="262" spans="1:9" x14ac:dyDescent="0.25">
      <c r="A262" s="68" t="s">
        <v>94</v>
      </c>
      <c r="B262" s="69"/>
      <c r="C262" s="41">
        <v>43118</v>
      </c>
      <c r="D262" s="40" t="s">
        <v>114</v>
      </c>
      <c r="E262" s="40">
        <v>187494</v>
      </c>
      <c r="F262" s="40" t="s">
        <v>47</v>
      </c>
      <c r="G262" s="40">
        <v>10.08</v>
      </c>
      <c r="H262" s="48">
        <v>18285.12</v>
      </c>
      <c r="I262" s="48">
        <v>9766.69</v>
      </c>
    </row>
    <row r="263" spans="1:9" x14ac:dyDescent="0.25">
      <c r="A263" s="68" t="s">
        <v>273</v>
      </c>
      <c r="B263" s="69"/>
      <c r="C263" s="41">
        <v>43118</v>
      </c>
      <c r="D263" s="40" t="s">
        <v>274</v>
      </c>
      <c r="E263" s="40">
        <v>187520</v>
      </c>
      <c r="F263" s="40" t="s">
        <v>44</v>
      </c>
      <c r="G263" s="40">
        <v>9.36</v>
      </c>
      <c r="H263" s="48">
        <v>18285.12</v>
      </c>
      <c r="I263" s="48">
        <v>9766.69</v>
      </c>
    </row>
    <row r="264" spans="1:9" x14ac:dyDescent="0.25">
      <c r="A264" s="68" t="s">
        <v>273</v>
      </c>
      <c r="B264" s="69"/>
      <c r="C264" s="41">
        <v>43118</v>
      </c>
      <c r="D264" s="40" t="s">
        <v>275</v>
      </c>
      <c r="E264" s="40">
        <v>187529</v>
      </c>
      <c r="F264" s="40" t="s">
        <v>276</v>
      </c>
      <c r="G264" s="40">
        <v>8.94</v>
      </c>
      <c r="H264" s="48">
        <v>18285.12</v>
      </c>
      <c r="I264" s="48">
        <v>9766.69</v>
      </c>
    </row>
    <row r="265" spans="1:9" x14ac:dyDescent="0.25">
      <c r="A265" s="68" t="s">
        <v>48</v>
      </c>
      <c r="B265" s="69"/>
      <c r="C265" s="41">
        <v>43119</v>
      </c>
      <c r="D265" s="40" t="s">
        <v>208</v>
      </c>
      <c r="E265" s="40">
        <v>187559</v>
      </c>
      <c r="F265" s="40" t="s">
        <v>140</v>
      </c>
      <c r="G265" s="40">
        <v>14.25</v>
      </c>
      <c r="H265" s="48">
        <v>18285.12</v>
      </c>
      <c r="I265" s="48">
        <v>9766.69</v>
      </c>
    </row>
    <row r="266" spans="1:9" x14ac:dyDescent="0.25">
      <c r="A266" s="68" t="s">
        <v>42</v>
      </c>
      <c r="B266" s="69"/>
      <c r="C266" s="41">
        <v>43119</v>
      </c>
      <c r="D266" s="40" t="s">
        <v>277</v>
      </c>
      <c r="E266" s="40">
        <v>187562</v>
      </c>
      <c r="F266" s="40" t="s">
        <v>85</v>
      </c>
      <c r="G266" s="40">
        <v>14.12</v>
      </c>
      <c r="H266" s="48">
        <v>18285.12</v>
      </c>
      <c r="I266" s="48">
        <v>9766.69</v>
      </c>
    </row>
    <row r="267" spans="1:9" x14ac:dyDescent="0.25">
      <c r="A267" s="68" t="s">
        <v>45</v>
      </c>
      <c r="B267" s="69"/>
      <c r="C267" s="41">
        <v>43119</v>
      </c>
      <c r="D267" s="40" t="s">
        <v>234</v>
      </c>
      <c r="E267" s="40">
        <v>187565</v>
      </c>
      <c r="F267" s="40" t="s">
        <v>47</v>
      </c>
      <c r="G267" s="40">
        <v>15.04</v>
      </c>
      <c r="H267" s="48">
        <v>18285.12</v>
      </c>
      <c r="I267" s="48">
        <v>9766.69</v>
      </c>
    </row>
    <row r="268" spans="1:9" x14ac:dyDescent="0.25">
      <c r="A268" s="68" t="s">
        <v>51</v>
      </c>
      <c r="B268" s="69"/>
      <c r="C268" s="41">
        <v>43119</v>
      </c>
      <c r="D268" s="40" t="s">
        <v>138</v>
      </c>
      <c r="E268" s="40">
        <v>187570</v>
      </c>
      <c r="F268" s="40" t="s">
        <v>79</v>
      </c>
      <c r="G268" s="40">
        <v>13.69</v>
      </c>
      <c r="H268" s="48">
        <v>18285.12</v>
      </c>
      <c r="I268" s="48">
        <v>9766.69</v>
      </c>
    </row>
    <row r="269" spans="1:9" x14ac:dyDescent="0.25">
      <c r="A269" s="68" t="s">
        <v>45</v>
      </c>
      <c r="B269" s="69"/>
      <c r="C269" s="41">
        <v>43119</v>
      </c>
      <c r="D269" s="40" t="s">
        <v>225</v>
      </c>
      <c r="E269" s="40">
        <v>187620</v>
      </c>
      <c r="F269" s="40" t="s">
        <v>47</v>
      </c>
      <c r="G269" s="40">
        <v>13.29</v>
      </c>
      <c r="H269" s="48">
        <v>18285.12</v>
      </c>
      <c r="I269" s="48">
        <v>9766.69</v>
      </c>
    </row>
    <row r="270" spans="1:9" x14ac:dyDescent="0.25">
      <c r="A270" s="68" t="s">
        <v>42</v>
      </c>
      <c r="B270" s="69"/>
      <c r="C270" s="41">
        <v>43119</v>
      </c>
      <c r="D270" s="40" t="s">
        <v>247</v>
      </c>
      <c r="E270" s="40">
        <v>187621</v>
      </c>
      <c r="F270" s="40" t="s">
        <v>85</v>
      </c>
      <c r="G270" s="40">
        <v>14.01</v>
      </c>
      <c r="H270" s="48">
        <v>18285.12</v>
      </c>
      <c r="I270" s="48">
        <v>9766.69</v>
      </c>
    </row>
    <row r="271" spans="1:9" x14ac:dyDescent="0.25">
      <c r="A271" s="68" t="s">
        <v>51</v>
      </c>
      <c r="B271" s="69"/>
      <c r="C271" s="41">
        <v>43119</v>
      </c>
      <c r="D271" s="40" t="s">
        <v>278</v>
      </c>
      <c r="E271" s="40">
        <v>187640</v>
      </c>
      <c r="F271" s="40" t="s">
        <v>79</v>
      </c>
      <c r="G271" s="40">
        <v>13.93</v>
      </c>
      <c r="H271" s="48">
        <v>18285.12</v>
      </c>
      <c r="I271" s="48">
        <v>9766.69</v>
      </c>
    </row>
    <row r="272" spans="1:9" x14ac:dyDescent="0.25">
      <c r="A272" s="68" t="s">
        <v>48</v>
      </c>
      <c r="B272" s="69"/>
      <c r="C272" s="41">
        <v>43119</v>
      </c>
      <c r="D272" s="40" t="s">
        <v>279</v>
      </c>
      <c r="E272" s="40">
        <v>187641</v>
      </c>
      <c r="F272" s="40" t="s">
        <v>140</v>
      </c>
      <c r="G272" s="40">
        <v>14.08</v>
      </c>
      <c r="H272" s="48">
        <v>18285.12</v>
      </c>
      <c r="I272" s="48">
        <v>9766.69</v>
      </c>
    </row>
    <row r="273" spans="1:9" x14ac:dyDescent="0.25">
      <c r="A273" s="68" t="s">
        <v>86</v>
      </c>
      <c r="B273" s="69"/>
      <c r="C273" s="41">
        <v>43119</v>
      </c>
      <c r="D273" s="40" t="s">
        <v>91</v>
      </c>
      <c r="E273" s="40">
        <v>187671</v>
      </c>
      <c r="F273" s="40" t="s">
        <v>140</v>
      </c>
      <c r="G273" s="40">
        <v>7.32</v>
      </c>
      <c r="H273" s="48">
        <v>18285.12</v>
      </c>
      <c r="I273" s="48">
        <v>9766.69</v>
      </c>
    </row>
    <row r="274" spans="1:9" x14ac:dyDescent="0.25">
      <c r="A274" s="68" t="s">
        <v>86</v>
      </c>
      <c r="B274" s="69"/>
      <c r="C274" s="41">
        <v>43119</v>
      </c>
      <c r="D274" s="40" t="s">
        <v>280</v>
      </c>
      <c r="E274" s="40">
        <v>187672</v>
      </c>
      <c r="F274" s="40" t="s">
        <v>44</v>
      </c>
      <c r="G274" s="40">
        <v>6.91</v>
      </c>
      <c r="H274" s="48">
        <v>18285.12</v>
      </c>
      <c r="I274" s="48">
        <v>9766.69</v>
      </c>
    </row>
    <row r="275" spans="1:9" x14ac:dyDescent="0.25">
      <c r="A275" s="68" t="s">
        <v>86</v>
      </c>
      <c r="B275" s="69"/>
      <c r="C275" s="41">
        <v>43119</v>
      </c>
      <c r="D275" s="40" t="s">
        <v>172</v>
      </c>
      <c r="E275" s="40">
        <v>187673</v>
      </c>
      <c r="F275" s="40" t="s">
        <v>47</v>
      </c>
      <c r="G275" s="40">
        <v>7.58</v>
      </c>
      <c r="H275" s="48">
        <v>18285.12</v>
      </c>
      <c r="I275" s="48">
        <v>9766.69</v>
      </c>
    </row>
    <row r="276" spans="1:9" x14ac:dyDescent="0.25">
      <c r="A276" s="68" t="s">
        <v>86</v>
      </c>
      <c r="B276" s="69"/>
      <c r="C276" s="41">
        <v>43119</v>
      </c>
      <c r="D276" s="40" t="s">
        <v>219</v>
      </c>
      <c r="E276" s="40">
        <v>187674</v>
      </c>
      <c r="F276" s="40" t="s">
        <v>193</v>
      </c>
      <c r="G276" s="40">
        <v>7.16</v>
      </c>
      <c r="H276" s="48">
        <v>18285.12</v>
      </c>
      <c r="I276" s="48">
        <v>9766.69</v>
      </c>
    </row>
    <row r="277" spans="1:9" x14ac:dyDescent="0.25">
      <c r="A277" s="68" t="s">
        <v>68</v>
      </c>
      <c r="B277" s="69"/>
      <c r="C277" s="41">
        <v>43120</v>
      </c>
      <c r="D277" s="40" t="s">
        <v>281</v>
      </c>
      <c r="E277" s="40">
        <v>187694</v>
      </c>
      <c r="F277" s="40" t="s">
        <v>79</v>
      </c>
      <c r="G277" s="40">
        <v>9.8800000000000008</v>
      </c>
      <c r="H277" s="48">
        <v>18285.12</v>
      </c>
      <c r="I277" s="48">
        <v>9766.69</v>
      </c>
    </row>
    <row r="278" spans="1:9" x14ac:dyDescent="0.25">
      <c r="A278" s="68" t="s">
        <v>77</v>
      </c>
      <c r="B278" s="69"/>
      <c r="C278" s="41">
        <v>43120</v>
      </c>
      <c r="D278" s="40" t="s">
        <v>282</v>
      </c>
      <c r="E278" s="40">
        <v>187695</v>
      </c>
      <c r="F278" s="40" t="s">
        <v>44</v>
      </c>
      <c r="G278" s="40">
        <v>14.4</v>
      </c>
      <c r="H278" s="48">
        <v>18285.12</v>
      </c>
      <c r="I278" s="48">
        <v>9766.69</v>
      </c>
    </row>
    <row r="279" spans="1:9" x14ac:dyDescent="0.25">
      <c r="A279" s="68" t="s">
        <v>64</v>
      </c>
      <c r="B279" s="69"/>
      <c r="C279" s="41">
        <v>43120</v>
      </c>
      <c r="D279" s="40" t="s">
        <v>283</v>
      </c>
      <c r="E279" s="40">
        <v>187698</v>
      </c>
      <c r="F279" s="40" t="s">
        <v>47</v>
      </c>
      <c r="G279" s="40">
        <v>14.57</v>
      </c>
      <c r="H279" s="48">
        <v>18285.12</v>
      </c>
      <c r="I279" s="48">
        <v>9766.69</v>
      </c>
    </row>
    <row r="280" spans="1:9" x14ac:dyDescent="0.25">
      <c r="A280" s="68" t="s">
        <v>66</v>
      </c>
      <c r="B280" s="69"/>
      <c r="C280" s="41">
        <v>43120</v>
      </c>
      <c r="D280" s="40" t="s">
        <v>284</v>
      </c>
      <c r="E280" s="40">
        <v>187709</v>
      </c>
      <c r="F280" s="40" t="s">
        <v>140</v>
      </c>
      <c r="G280" s="40">
        <v>15.24</v>
      </c>
      <c r="H280" s="48">
        <v>18285.12</v>
      </c>
      <c r="I280" s="48">
        <v>9766.69</v>
      </c>
    </row>
    <row r="281" spans="1:9" x14ac:dyDescent="0.25">
      <c r="A281" s="68" t="s">
        <v>42</v>
      </c>
      <c r="B281" s="69"/>
      <c r="C281" s="41">
        <v>43120</v>
      </c>
      <c r="D281" s="40" t="s">
        <v>285</v>
      </c>
      <c r="E281" s="40">
        <v>187735</v>
      </c>
      <c r="F281" s="40" t="s">
        <v>44</v>
      </c>
      <c r="G281" s="40">
        <v>10.14</v>
      </c>
      <c r="H281" s="48">
        <v>18285.12</v>
      </c>
      <c r="I281" s="48">
        <v>9766.69</v>
      </c>
    </row>
    <row r="282" spans="1:9" x14ac:dyDescent="0.25">
      <c r="A282" s="68" t="s">
        <v>102</v>
      </c>
      <c r="B282" s="69"/>
      <c r="C282" s="41">
        <v>43120</v>
      </c>
      <c r="D282" s="40" t="s">
        <v>286</v>
      </c>
      <c r="E282" s="40">
        <v>187747</v>
      </c>
      <c r="F282" s="40" t="s">
        <v>104</v>
      </c>
      <c r="G282" s="40">
        <v>9.92</v>
      </c>
      <c r="H282" s="48">
        <v>18285.12</v>
      </c>
      <c r="I282" s="48">
        <v>9766.69</v>
      </c>
    </row>
    <row r="283" spans="1:9" x14ac:dyDescent="0.25">
      <c r="A283" s="68" t="s">
        <v>68</v>
      </c>
      <c r="B283" s="69"/>
      <c r="C283" s="41">
        <v>43120</v>
      </c>
      <c r="D283" s="40" t="s">
        <v>287</v>
      </c>
      <c r="E283" s="40">
        <v>187748</v>
      </c>
      <c r="F283" s="40" t="s">
        <v>79</v>
      </c>
      <c r="G283" s="40">
        <v>9.67</v>
      </c>
      <c r="H283" s="48">
        <v>18285.12</v>
      </c>
      <c r="I283" s="48">
        <v>9766.69</v>
      </c>
    </row>
    <row r="284" spans="1:9" x14ac:dyDescent="0.25">
      <c r="A284" s="68" t="s">
        <v>64</v>
      </c>
      <c r="B284" s="69"/>
      <c r="C284" s="41">
        <v>43120</v>
      </c>
      <c r="D284" s="40" t="s">
        <v>72</v>
      </c>
      <c r="E284" s="40">
        <v>187755</v>
      </c>
      <c r="F284" s="40" t="s">
        <v>47</v>
      </c>
      <c r="G284" s="40">
        <v>10.75</v>
      </c>
      <c r="H284" s="48">
        <v>18285.12</v>
      </c>
      <c r="I284" s="48">
        <v>9766.69</v>
      </c>
    </row>
    <row r="285" spans="1:9" x14ac:dyDescent="0.25">
      <c r="A285" s="68" t="s">
        <v>66</v>
      </c>
      <c r="B285" s="69"/>
      <c r="C285" s="41">
        <v>43120</v>
      </c>
      <c r="D285" s="40" t="s">
        <v>288</v>
      </c>
      <c r="E285" s="40">
        <v>187772</v>
      </c>
      <c r="F285" s="40" t="s">
        <v>140</v>
      </c>
      <c r="G285" s="40">
        <v>11.74</v>
      </c>
      <c r="H285" s="48">
        <v>18285.12</v>
      </c>
      <c r="I285" s="48">
        <v>9766.69</v>
      </c>
    </row>
    <row r="286" spans="1:9" x14ac:dyDescent="0.25">
      <c r="A286" s="68" t="s">
        <v>102</v>
      </c>
      <c r="B286" s="69"/>
      <c r="C286" s="41">
        <v>43120</v>
      </c>
      <c r="D286" s="40" t="s">
        <v>116</v>
      </c>
      <c r="E286" s="40">
        <v>187775</v>
      </c>
      <c r="F286" s="40" t="s">
        <v>104</v>
      </c>
      <c r="G286" s="40">
        <v>8.74</v>
      </c>
      <c r="H286" s="48">
        <v>18285.12</v>
      </c>
      <c r="I286" s="48">
        <v>9766.69</v>
      </c>
    </row>
    <row r="287" spans="1:9" x14ac:dyDescent="0.25">
      <c r="A287" s="68" t="s">
        <v>148</v>
      </c>
      <c r="B287" s="69"/>
      <c r="C287" s="41">
        <v>43120</v>
      </c>
      <c r="D287" s="40" t="s">
        <v>289</v>
      </c>
      <c r="E287" s="40">
        <v>187781</v>
      </c>
      <c r="F287" s="40" t="s">
        <v>90</v>
      </c>
      <c r="G287" s="40">
        <v>4.6500000000000004</v>
      </c>
      <c r="H287" s="48">
        <v>18285.12</v>
      </c>
      <c r="I287" s="48">
        <v>9766.69</v>
      </c>
    </row>
    <row r="288" spans="1:9" ht="15.75" thickBot="1" x14ac:dyDescent="0.3">
      <c r="A288" s="68" t="s">
        <v>148</v>
      </c>
      <c r="B288" s="69"/>
      <c r="C288" s="41">
        <v>43120</v>
      </c>
      <c r="D288" s="40" t="s">
        <v>290</v>
      </c>
      <c r="E288" s="40">
        <v>187783</v>
      </c>
      <c r="F288" s="40" t="s">
        <v>193</v>
      </c>
      <c r="G288" s="40">
        <v>5.0199999999999996</v>
      </c>
      <c r="H288" s="48">
        <v>18285.12</v>
      </c>
      <c r="I288" s="48">
        <v>9766.69</v>
      </c>
    </row>
    <row r="289" spans="1:9" ht="15.75" thickBot="1" x14ac:dyDescent="0.3">
      <c r="F289" s="71" t="s">
        <v>151</v>
      </c>
      <c r="G289" s="71">
        <v>844.99000000000012</v>
      </c>
    </row>
    <row r="293" spans="1:9" x14ac:dyDescent="0.25">
      <c r="G293" s="43"/>
    </row>
    <row r="294" spans="1:9" x14ac:dyDescent="0.25">
      <c r="B294" s="31"/>
      <c r="C294" s="31"/>
      <c r="D294" s="31"/>
      <c r="E294" s="32"/>
      <c r="F294" s="32"/>
      <c r="G294" s="43"/>
    </row>
    <row r="295" spans="1:9" ht="23.25" x14ac:dyDescent="0.35">
      <c r="A295" s="516" t="s">
        <v>28</v>
      </c>
      <c r="B295" s="516"/>
      <c r="C295" s="516"/>
      <c r="D295" s="516"/>
      <c r="E295" s="516"/>
      <c r="F295" s="516"/>
      <c r="G295" s="516"/>
      <c r="H295" s="516"/>
    </row>
    <row r="296" spans="1:9" ht="19.5" x14ac:dyDescent="0.3">
      <c r="A296" s="517" t="s">
        <v>29</v>
      </c>
      <c r="B296" s="517"/>
      <c r="C296" s="517"/>
      <c r="D296" s="517"/>
      <c r="E296" s="517"/>
      <c r="F296" s="517"/>
      <c r="G296" s="517"/>
      <c r="H296" s="517"/>
    </row>
    <row r="297" spans="1:9" ht="15.75" x14ac:dyDescent="0.25">
      <c r="A297" s="33"/>
      <c r="B297" s="33"/>
      <c r="C297" s="33"/>
      <c r="D297" s="33"/>
      <c r="E297" s="34"/>
      <c r="F297" s="34"/>
      <c r="G297" s="33"/>
      <c r="H297" s="35"/>
    </row>
    <row r="298" spans="1:9" ht="15.75" x14ac:dyDescent="0.25">
      <c r="A298" s="33"/>
      <c r="B298" s="33"/>
      <c r="C298" s="33"/>
      <c r="D298" s="33"/>
      <c r="E298" s="34"/>
      <c r="F298" s="34"/>
      <c r="G298" s="33"/>
      <c r="H298" s="35"/>
    </row>
    <row r="299" spans="1:9" ht="15.75" x14ac:dyDescent="0.25">
      <c r="A299" s="36" t="s">
        <v>30</v>
      </c>
      <c r="B299" s="36">
        <v>2622</v>
      </c>
      <c r="C299" s="33"/>
      <c r="D299" s="31"/>
      <c r="E299" s="34"/>
      <c r="F299" s="34"/>
      <c r="G299" s="37"/>
      <c r="H299" s="35"/>
    </row>
    <row r="300" spans="1:9" ht="15.75" x14ac:dyDescent="0.25">
      <c r="A300" s="38" t="s">
        <v>31</v>
      </c>
      <c r="B300" s="39">
        <v>43127</v>
      </c>
      <c r="C300" s="33"/>
      <c r="D300" s="31"/>
      <c r="E300" s="34"/>
      <c r="F300" s="34"/>
      <c r="G300" s="37"/>
      <c r="H300" s="35"/>
    </row>
    <row r="301" spans="1:9" ht="15.75" x14ac:dyDescent="0.25">
      <c r="A301" s="37" t="s">
        <v>32</v>
      </c>
      <c r="B301" s="518" t="s">
        <v>33</v>
      </c>
      <c r="C301" s="518"/>
      <c r="D301" s="518"/>
      <c r="E301" s="34"/>
      <c r="F301" s="34"/>
      <c r="G301" s="37"/>
      <c r="H301" s="35"/>
    </row>
    <row r="302" spans="1:9" ht="15.75" thickBot="1" x14ac:dyDescent="0.3">
      <c r="B302" s="31"/>
      <c r="C302" s="31"/>
      <c r="D302" s="31"/>
      <c r="E302" s="32"/>
      <c r="F302" s="32"/>
    </row>
    <row r="303" spans="1:9" ht="32.25" thickBot="1" x14ac:dyDescent="0.3">
      <c r="A303" s="520" t="s">
        <v>34</v>
      </c>
      <c r="B303" s="521"/>
      <c r="C303" s="44" t="s">
        <v>35</v>
      </c>
      <c r="D303" s="44" t="s">
        <v>36</v>
      </c>
      <c r="E303" s="44" t="s">
        <v>37</v>
      </c>
      <c r="F303" s="44" t="s">
        <v>38</v>
      </c>
      <c r="G303" s="46" t="s">
        <v>39</v>
      </c>
      <c r="H303" s="44" t="s">
        <v>40</v>
      </c>
      <c r="I303" s="44" t="s">
        <v>41</v>
      </c>
    </row>
    <row r="304" spans="1:9" x14ac:dyDescent="0.25">
      <c r="A304" s="68" t="s">
        <v>98</v>
      </c>
      <c r="B304" s="69"/>
      <c r="C304" s="41">
        <v>43122</v>
      </c>
      <c r="D304" s="40" t="s">
        <v>137</v>
      </c>
      <c r="E304" s="40">
        <v>187813</v>
      </c>
      <c r="F304" s="40" t="s">
        <v>140</v>
      </c>
      <c r="G304" s="40">
        <v>14.27</v>
      </c>
      <c r="H304" s="48">
        <v>18285.12</v>
      </c>
      <c r="I304" s="48">
        <v>9766.69</v>
      </c>
    </row>
    <row r="305" spans="1:9" x14ac:dyDescent="0.25">
      <c r="A305" s="68" t="s">
        <v>96</v>
      </c>
      <c r="B305" s="69"/>
      <c r="C305" s="41">
        <v>43122</v>
      </c>
      <c r="D305" s="40" t="s">
        <v>309</v>
      </c>
      <c r="E305" s="40">
        <v>187816</v>
      </c>
      <c r="F305" s="40" t="s">
        <v>44</v>
      </c>
      <c r="G305" s="40">
        <v>14.2</v>
      </c>
      <c r="H305" s="48">
        <v>18285.12</v>
      </c>
      <c r="I305" s="48">
        <v>9766.69</v>
      </c>
    </row>
    <row r="306" spans="1:9" x14ac:dyDescent="0.25">
      <c r="A306" s="68" t="s">
        <v>100</v>
      </c>
      <c r="B306" s="69"/>
      <c r="C306" s="41">
        <v>43122</v>
      </c>
      <c r="D306" s="40" t="s">
        <v>310</v>
      </c>
      <c r="E306" s="40">
        <v>187822</v>
      </c>
      <c r="F306" s="40" t="s">
        <v>79</v>
      </c>
      <c r="G306" s="40">
        <v>14.27</v>
      </c>
      <c r="H306" s="48">
        <v>18285.12</v>
      </c>
      <c r="I306" s="48">
        <v>9766.69</v>
      </c>
    </row>
    <row r="307" spans="1:9" x14ac:dyDescent="0.25">
      <c r="A307" s="68" t="s">
        <v>94</v>
      </c>
      <c r="B307" s="69"/>
      <c r="C307" s="41">
        <v>43122</v>
      </c>
      <c r="D307" s="40" t="s">
        <v>245</v>
      </c>
      <c r="E307" s="40">
        <v>187824</v>
      </c>
      <c r="F307" s="40" t="s">
        <v>47</v>
      </c>
      <c r="G307" s="40">
        <v>12.55</v>
      </c>
      <c r="H307" s="48">
        <v>18285.12</v>
      </c>
      <c r="I307" s="48">
        <v>9766.69</v>
      </c>
    </row>
    <row r="308" spans="1:9" x14ac:dyDescent="0.25">
      <c r="A308" s="68" t="s">
        <v>94</v>
      </c>
      <c r="B308" s="69"/>
      <c r="C308" s="41">
        <v>43122</v>
      </c>
      <c r="D308" s="40" t="s">
        <v>311</v>
      </c>
      <c r="E308" s="40">
        <v>187857</v>
      </c>
      <c r="F308" s="40" t="s">
        <v>55</v>
      </c>
      <c r="G308" s="40">
        <v>1.24</v>
      </c>
      <c r="H308" s="48">
        <v>18285.12</v>
      </c>
      <c r="I308" s="48">
        <v>9766.69</v>
      </c>
    </row>
    <row r="309" spans="1:9" x14ac:dyDescent="0.25">
      <c r="A309" s="68" t="s">
        <v>96</v>
      </c>
      <c r="B309" s="69"/>
      <c r="C309" s="41">
        <v>43122</v>
      </c>
      <c r="D309" s="40" t="s">
        <v>312</v>
      </c>
      <c r="E309" s="40">
        <v>187877</v>
      </c>
      <c r="F309" s="40" t="s">
        <v>44</v>
      </c>
      <c r="G309" s="40">
        <v>14.27</v>
      </c>
      <c r="H309" s="48">
        <v>18285.12</v>
      </c>
      <c r="I309" s="48">
        <v>9766.69</v>
      </c>
    </row>
    <row r="310" spans="1:9" x14ac:dyDescent="0.25">
      <c r="A310" s="68" t="s">
        <v>100</v>
      </c>
      <c r="B310" s="69"/>
      <c r="C310" s="41">
        <v>43122</v>
      </c>
      <c r="D310" s="40" t="s">
        <v>313</v>
      </c>
      <c r="E310" s="40">
        <v>187885</v>
      </c>
      <c r="F310" s="40" t="s">
        <v>79</v>
      </c>
      <c r="G310" s="40">
        <v>10.46</v>
      </c>
      <c r="H310" s="48">
        <v>18285.12</v>
      </c>
      <c r="I310" s="48">
        <v>9766.69</v>
      </c>
    </row>
    <row r="311" spans="1:9" x14ac:dyDescent="0.25">
      <c r="A311" s="68" t="s">
        <v>94</v>
      </c>
      <c r="B311" s="69"/>
      <c r="C311" s="41">
        <v>43122</v>
      </c>
      <c r="D311" s="40" t="s">
        <v>238</v>
      </c>
      <c r="E311" s="40">
        <v>187892</v>
      </c>
      <c r="F311" s="40" t="s">
        <v>47</v>
      </c>
      <c r="G311" s="40">
        <v>9.2899999999999991</v>
      </c>
      <c r="H311" s="48">
        <v>18285.12</v>
      </c>
      <c r="I311" s="48">
        <v>9766.69</v>
      </c>
    </row>
    <row r="312" spans="1:9" x14ac:dyDescent="0.25">
      <c r="A312" s="68" t="s">
        <v>98</v>
      </c>
      <c r="B312" s="69"/>
      <c r="C312" s="41">
        <v>43122</v>
      </c>
      <c r="D312" s="40" t="s">
        <v>314</v>
      </c>
      <c r="E312" s="40">
        <v>187898</v>
      </c>
      <c r="F312" s="40" t="s">
        <v>140</v>
      </c>
      <c r="G312" s="40">
        <v>14.44</v>
      </c>
      <c r="H312" s="48">
        <v>18285.12</v>
      </c>
      <c r="I312" s="48">
        <v>9766.69</v>
      </c>
    </row>
    <row r="313" spans="1:9" x14ac:dyDescent="0.25">
      <c r="A313" s="68" t="s">
        <v>94</v>
      </c>
      <c r="B313" s="69"/>
      <c r="C313" s="41">
        <v>43122</v>
      </c>
      <c r="D313" s="40" t="s">
        <v>315</v>
      </c>
      <c r="E313" s="40">
        <v>187937</v>
      </c>
      <c r="F313" s="40" t="s">
        <v>47</v>
      </c>
      <c r="G313" s="40">
        <v>8.7799999999999994</v>
      </c>
      <c r="H313" s="48">
        <v>18285.12</v>
      </c>
      <c r="I313" s="48">
        <v>9766.69</v>
      </c>
    </row>
    <row r="314" spans="1:9" x14ac:dyDescent="0.25">
      <c r="A314" s="68" t="s">
        <v>86</v>
      </c>
      <c r="B314" s="69"/>
      <c r="C314" s="41">
        <v>43122</v>
      </c>
      <c r="D314" s="40" t="s">
        <v>316</v>
      </c>
      <c r="E314" s="40">
        <v>187962</v>
      </c>
      <c r="F314" s="40" t="s">
        <v>44</v>
      </c>
      <c r="G314" s="40">
        <v>9.0299999999999994</v>
      </c>
      <c r="H314" s="48">
        <v>18285.12</v>
      </c>
      <c r="I314" s="48">
        <v>9766.69</v>
      </c>
    </row>
    <row r="315" spans="1:9" x14ac:dyDescent="0.25">
      <c r="A315" s="68" t="s">
        <v>86</v>
      </c>
      <c r="B315" s="69"/>
      <c r="C315" s="41">
        <v>43122</v>
      </c>
      <c r="D315" s="40" t="s">
        <v>317</v>
      </c>
      <c r="E315" s="40">
        <v>187963</v>
      </c>
      <c r="F315" s="40" t="s">
        <v>140</v>
      </c>
      <c r="G315" s="40">
        <v>9.74</v>
      </c>
      <c r="H315" s="48">
        <v>18285.12</v>
      </c>
      <c r="I315" s="48">
        <v>9766.69</v>
      </c>
    </row>
    <row r="316" spans="1:9" x14ac:dyDescent="0.25">
      <c r="A316" s="68" t="s">
        <v>86</v>
      </c>
      <c r="B316" s="69"/>
      <c r="C316" s="41">
        <v>43122</v>
      </c>
      <c r="D316" s="40" t="s">
        <v>318</v>
      </c>
      <c r="E316" s="40">
        <v>187965</v>
      </c>
      <c r="F316" s="40" t="s">
        <v>79</v>
      </c>
      <c r="G316" s="40">
        <v>9.56</v>
      </c>
      <c r="H316" s="48">
        <v>18285.12</v>
      </c>
      <c r="I316" s="48">
        <v>9766.69</v>
      </c>
    </row>
    <row r="317" spans="1:9" x14ac:dyDescent="0.25">
      <c r="A317" s="68" t="s">
        <v>86</v>
      </c>
      <c r="B317" s="69"/>
      <c r="C317" s="41">
        <v>43122</v>
      </c>
      <c r="D317" s="40" t="s">
        <v>93</v>
      </c>
      <c r="E317" s="40">
        <v>187967</v>
      </c>
      <c r="F317" s="40" t="s">
        <v>85</v>
      </c>
      <c r="G317" s="40">
        <v>8.89</v>
      </c>
      <c r="H317" s="48">
        <v>18285.12</v>
      </c>
      <c r="I317" s="48">
        <v>9766.69</v>
      </c>
    </row>
    <row r="318" spans="1:9" x14ac:dyDescent="0.25">
      <c r="A318" s="68" t="s">
        <v>48</v>
      </c>
      <c r="B318" s="69"/>
      <c r="C318" s="41">
        <v>43123</v>
      </c>
      <c r="D318" s="40" t="s">
        <v>319</v>
      </c>
      <c r="E318" s="40">
        <v>187979</v>
      </c>
      <c r="F318" s="40" t="s">
        <v>140</v>
      </c>
      <c r="G318" s="40">
        <v>13.05</v>
      </c>
      <c r="H318" s="48">
        <v>18285.12</v>
      </c>
      <c r="I318" s="48">
        <v>9766.69</v>
      </c>
    </row>
    <row r="319" spans="1:9" x14ac:dyDescent="0.25">
      <c r="A319" s="68" t="s">
        <v>42</v>
      </c>
      <c r="B319" s="69"/>
      <c r="C319" s="41">
        <v>43123</v>
      </c>
      <c r="D319" s="40" t="s">
        <v>243</v>
      </c>
      <c r="E319" s="40">
        <v>187989</v>
      </c>
      <c r="F319" s="40" t="s">
        <v>44</v>
      </c>
      <c r="G319" s="40">
        <v>12.87</v>
      </c>
      <c r="H319" s="48">
        <v>18285.12</v>
      </c>
      <c r="I319" s="48">
        <v>9766.69</v>
      </c>
    </row>
    <row r="320" spans="1:9" x14ac:dyDescent="0.25">
      <c r="A320" s="68" t="s">
        <v>51</v>
      </c>
      <c r="B320" s="69"/>
      <c r="C320" s="41">
        <v>43123</v>
      </c>
      <c r="D320" s="40" t="s">
        <v>269</v>
      </c>
      <c r="E320" s="40">
        <v>188002</v>
      </c>
      <c r="F320" s="40" t="s">
        <v>79</v>
      </c>
      <c r="G320" s="40">
        <v>13.99</v>
      </c>
      <c r="H320" s="48">
        <v>18285.12</v>
      </c>
      <c r="I320" s="48">
        <v>9766.69</v>
      </c>
    </row>
    <row r="321" spans="1:9" x14ac:dyDescent="0.25">
      <c r="A321" s="68" t="s">
        <v>45</v>
      </c>
      <c r="B321" s="69"/>
      <c r="C321" s="41">
        <v>43123</v>
      </c>
      <c r="D321" s="40" t="s">
        <v>245</v>
      </c>
      <c r="E321" s="40">
        <v>188003</v>
      </c>
      <c r="F321" s="40" t="s">
        <v>47</v>
      </c>
      <c r="G321" s="40">
        <v>14.31</v>
      </c>
      <c r="H321" s="48">
        <v>18285.12</v>
      </c>
      <c r="I321" s="48">
        <v>9766.69</v>
      </c>
    </row>
    <row r="322" spans="1:9" x14ac:dyDescent="0.25">
      <c r="A322" s="68" t="s">
        <v>102</v>
      </c>
      <c r="B322" s="69"/>
      <c r="C322" s="41">
        <v>43123</v>
      </c>
      <c r="D322" s="40" t="s">
        <v>320</v>
      </c>
      <c r="E322" s="40">
        <v>188037</v>
      </c>
      <c r="F322" s="40" t="s">
        <v>104</v>
      </c>
      <c r="G322" s="40">
        <v>8.99</v>
      </c>
      <c r="H322" s="48">
        <v>18285.12</v>
      </c>
      <c r="I322" s="48">
        <v>9766.69</v>
      </c>
    </row>
    <row r="323" spans="1:9" x14ac:dyDescent="0.25">
      <c r="A323" s="68" t="s">
        <v>48</v>
      </c>
      <c r="B323" s="69"/>
      <c r="C323" s="41">
        <v>43123</v>
      </c>
      <c r="D323" s="40" t="s">
        <v>321</v>
      </c>
      <c r="E323" s="40">
        <v>188042</v>
      </c>
      <c r="F323" s="40" t="s">
        <v>140</v>
      </c>
      <c r="G323" s="40">
        <v>12.25</v>
      </c>
      <c r="H323" s="48">
        <v>18285.12</v>
      </c>
      <c r="I323" s="48">
        <v>9766.69</v>
      </c>
    </row>
    <row r="324" spans="1:9" x14ac:dyDescent="0.25">
      <c r="A324" s="68" t="s">
        <v>42</v>
      </c>
      <c r="B324" s="69"/>
      <c r="C324" s="41">
        <v>43123</v>
      </c>
      <c r="D324" s="40" t="s">
        <v>143</v>
      </c>
      <c r="E324" s="40">
        <v>188059</v>
      </c>
      <c r="F324" s="40" t="s">
        <v>44</v>
      </c>
      <c r="G324" s="40">
        <v>15.15</v>
      </c>
      <c r="H324" s="48">
        <v>18285.12</v>
      </c>
      <c r="I324" s="48">
        <v>9766.69</v>
      </c>
    </row>
    <row r="325" spans="1:9" x14ac:dyDescent="0.25">
      <c r="A325" s="68" t="s">
        <v>42</v>
      </c>
      <c r="B325" s="69"/>
      <c r="C325" s="41">
        <v>43123</v>
      </c>
      <c r="D325" s="40" t="s">
        <v>322</v>
      </c>
      <c r="E325" s="40">
        <v>188065</v>
      </c>
      <c r="F325" s="40" t="s">
        <v>55</v>
      </c>
      <c r="G325" s="40">
        <v>1.56</v>
      </c>
      <c r="H325" s="48">
        <v>18285.12</v>
      </c>
      <c r="I325" s="48">
        <v>9766.69</v>
      </c>
    </row>
    <row r="326" spans="1:9" x14ac:dyDescent="0.25">
      <c r="A326" s="68" t="s">
        <v>51</v>
      </c>
      <c r="B326" s="69"/>
      <c r="C326" s="41">
        <v>43123</v>
      </c>
      <c r="D326" s="40" t="s">
        <v>249</v>
      </c>
      <c r="E326" s="40">
        <v>188071</v>
      </c>
      <c r="F326" s="40" t="s">
        <v>79</v>
      </c>
      <c r="G326" s="40">
        <v>12.71</v>
      </c>
      <c r="H326" s="48">
        <v>18285.12</v>
      </c>
      <c r="I326" s="48">
        <v>9766.69</v>
      </c>
    </row>
    <row r="327" spans="1:9" x14ac:dyDescent="0.25">
      <c r="A327" s="68" t="s">
        <v>45</v>
      </c>
      <c r="B327" s="69"/>
      <c r="C327" s="41">
        <v>43123</v>
      </c>
      <c r="D327" s="40" t="s">
        <v>323</v>
      </c>
      <c r="E327" s="40">
        <v>188083</v>
      </c>
      <c r="F327" s="40" t="s">
        <v>47</v>
      </c>
      <c r="G327" s="40">
        <v>14.37</v>
      </c>
      <c r="H327" s="48">
        <v>18285.12</v>
      </c>
      <c r="I327" s="48">
        <v>9766.69</v>
      </c>
    </row>
    <row r="328" spans="1:9" x14ac:dyDescent="0.25">
      <c r="A328" s="68" t="s">
        <v>48</v>
      </c>
      <c r="B328" s="69"/>
      <c r="C328" s="41">
        <v>43123</v>
      </c>
      <c r="D328" s="40" t="s">
        <v>198</v>
      </c>
      <c r="E328" s="40">
        <v>188107</v>
      </c>
      <c r="F328" s="40" t="s">
        <v>140</v>
      </c>
      <c r="G328" s="40">
        <v>11.26</v>
      </c>
      <c r="H328" s="48">
        <v>18285.12</v>
      </c>
      <c r="I328" s="48">
        <v>9766.69</v>
      </c>
    </row>
    <row r="329" spans="1:9" x14ac:dyDescent="0.25">
      <c r="A329" s="68" t="s">
        <v>42</v>
      </c>
      <c r="B329" s="69"/>
      <c r="C329" s="41">
        <v>43123</v>
      </c>
      <c r="D329" s="40" t="s">
        <v>324</v>
      </c>
      <c r="E329" s="40">
        <v>188110</v>
      </c>
      <c r="F329" s="40" t="s">
        <v>44</v>
      </c>
      <c r="G329" s="40">
        <v>11.66</v>
      </c>
      <c r="H329" s="48">
        <v>18285.12</v>
      </c>
      <c r="I329" s="48">
        <v>9766.69</v>
      </c>
    </row>
    <row r="330" spans="1:9" x14ac:dyDescent="0.25">
      <c r="A330" s="68" t="s">
        <v>51</v>
      </c>
      <c r="B330" s="69"/>
      <c r="C330" s="41">
        <v>43123</v>
      </c>
      <c r="D330" s="40" t="s">
        <v>325</v>
      </c>
      <c r="E330" s="40">
        <v>188111</v>
      </c>
      <c r="F330" s="40" t="s">
        <v>79</v>
      </c>
      <c r="G330" s="40">
        <v>10.11</v>
      </c>
      <c r="H330" s="48">
        <v>18285.12</v>
      </c>
      <c r="I330" s="48">
        <v>9766.69</v>
      </c>
    </row>
    <row r="331" spans="1:9" x14ac:dyDescent="0.25">
      <c r="A331" s="68" t="s">
        <v>45</v>
      </c>
      <c r="B331" s="69"/>
      <c r="C331" s="41">
        <v>43123</v>
      </c>
      <c r="D331" s="40" t="s">
        <v>326</v>
      </c>
      <c r="E331" s="40">
        <v>188120</v>
      </c>
      <c r="F331" s="40" t="s">
        <v>47</v>
      </c>
      <c r="G331" s="40">
        <v>14.42</v>
      </c>
      <c r="H331" s="48">
        <v>18285.12</v>
      </c>
      <c r="I331" s="48">
        <v>9766.69</v>
      </c>
    </row>
    <row r="332" spans="1:9" x14ac:dyDescent="0.25">
      <c r="A332" s="68" t="s">
        <v>64</v>
      </c>
      <c r="B332" s="69"/>
      <c r="C332" s="41">
        <v>43124</v>
      </c>
      <c r="D332" s="40" t="s">
        <v>327</v>
      </c>
      <c r="E332" s="40">
        <v>188166</v>
      </c>
      <c r="F332" s="40" t="s">
        <v>47</v>
      </c>
      <c r="G332" s="40">
        <v>14.08</v>
      </c>
      <c r="H332" s="48">
        <v>18285.12</v>
      </c>
      <c r="I332" s="48">
        <v>9766.69</v>
      </c>
    </row>
    <row r="333" spans="1:9" x14ac:dyDescent="0.25">
      <c r="A333" s="68" t="s">
        <v>68</v>
      </c>
      <c r="B333" s="69"/>
      <c r="C333" s="41">
        <v>43124</v>
      </c>
      <c r="D333" s="40" t="s">
        <v>328</v>
      </c>
      <c r="E333" s="40">
        <v>188168</v>
      </c>
      <c r="F333" s="40" t="s">
        <v>79</v>
      </c>
      <c r="G333" s="40">
        <v>14.85</v>
      </c>
      <c r="H333" s="48">
        <v>18285.12</v>
      </c>
      <c r="I333" s="48">
        <v>9766.69</v>
      </c>
    </row>
    <row r="334" spans="1:9" x14ac:dyDescent="0.25">
      <c r="A334" s="68" t="s">
        <v>66</v>
      </c>
      <c r="B334" s="69"/>
      <c r="C334" s="41">
        <v>43124</v>
      </c>
      <c r="D334" s="40" t="s">
        <v>209</v>
      </c>
      <c r="E334" s="40">
        <v>188170</v>
      </c>
      <c r="F334" s="40" t="s">
        <v>140</v>
      </c>
      <c r="G334" s="40">
        <v>14.8</v>
      </c>
      <c r="H334" s="48">
        <v>18285.12</v>
      </c>
      <c r="I334" s="48">
        <v>9766.69</v>
      </c>
    </row>
    <row r="335" spans="1:9" x14ac:dyDescent="0.25">
      <c r="A335" s="68" t="s">
        <v>77</v>
      </c>
      <c r="B335" s="69"/>
      <c r="C335" s="41">
        <v>43124</v>
      </c>
      <c r="D335" s="40" t="s">
        <v>329</v>
      </c>
      <c r="E335" s="40">
        <v>188172</v>
      </c>
      <c r="F335" s="40" t="s">
        <v>44</v>
      </c>
      <c r="G335" s="40">
        <v>14.11</v>
      </c>
      <c r="H335" s="48">
        <v>18285.12</v>
      </c>
      <c r="I335" s="48">
        <v>9766.69</v>
      </c>
    </row>
    <row r="336" spans="1:9" x14ac:dyDescent="0.25">
      <c r="A336" s="68" t="s">
        <v>64</v>
      </c>
      <c r="B336" s="69"/>
      <c r="C336" s="41">
        <v>43124</v>
      </c>
      <c r="D336" s="40" t="s">
        <v>330</v>
      </c>
      <c r="E336" s="40">
        <v>188217</v>
      </c>
      <c r="F336" s="40" t="s">
        <v>47</v>
      </c>
      <c r="G336" s="40">
        <v>13.79</v>
      </c>
      <c r="H336" s="48">
        <v>18285.12</v>
      </c>
      <c r="I336" s="48">
        <v>9766.69</v>
      </c>
    </row>
    <row r="337" spans="1:9" x14ac:dyDescent="0.25">
      <c r="A337" s="68" t="s">
        <v>64</v>
      </c>
      <c r="B337" s="69"/>
      <c r="C337" s="41">
        <v>43124</v>
      </c>
      <c r="D337" s="40" t="s">
        <v>331</v>
      </c>
      <c r="E337" s="40">
        <v>188218</v>
      </c>
      <c r="F337" s="40" t="s">
        <v>55</v>
      </c>
      <c r="G337" s="40">
        <v>1.1499999999999999</v>
      </c>
      <c r="H337" s="48">
        <v>18285.12</v>
      </c>
      <c r="I337" s="48">
        <v>9766.69</v>
      </c>
    </row>
    <row r="338" spans="1:9" x14ac:dyDescent="0.25">
      <c r="A338" s="68" t="s">
        <v>77</v>
      </c>
      <c r="B338" s="69"/>
      <c r="C338" s="41">
        <v>43124</v>
      </c>
      <c r="D338" s="40" t="s">
        <v>332</v>
      </c>
      <c r="E338" s="40">
        <v>188225</v>
      </c>
      <c r="F338" s="40" t="s">
        <v>44</v>
      </c>
      <c r="G338" s="40">
        <v>10.37</v>
      </c>
      <c r="H338" s="48">
        <v>18285.12</v>
      </c>
      <c r="I338" s="48">
        <v>9766.69</v>
      </c>
    </row>
    <row r="339" spans="1:9" x14ac:dyDescent="0.25">
      <c r="A339" s="68" t="s">
        <v>68</v>
      </c>
      <c r="B339" s="69"/>
      <c r="C339" s="41">
        <v>43124</v>
      </c>
      <c r="D339" s="40" t="s">
        <v>165</v>
      </c>
      <c r="E339" s="40">
        <v>188229</v>
      </c>
      <c r="F339" s="40" t="s">
        <v>79</v>
      </c>
      <c r="G339" s="40">
        <v>14.21</v>
      </c>
      <c r="H339" s="48">
        <v>18285.12</v>
      </c>
      <c r="I339" s="48">
        <v>9766.69</v>
      </c>
    </row>
    <row r="340" spans="1:9" x14ac:dyDescent="0.25">
      <c r="A340" s="68" t="s">
        <v>66</v>
      </c>
      <c r="B340" s="69"/>
      <c r="C340" s="41">
        <v>43124</v>
      </c>
      <c r="D340" s="40" t="s">
        <v>333</v>
      </c>
      <c r="E340" s="40">
        <v>188232</v>
      </c>
      <c r="F340" s="40" t="s">
        <v>140</v>
      </c>
      <c r="G340" s="40">
        <v>13.93</v>
      </c>
      <c r="H340" s="48">
        <v>18285.12</v>
      </c>
      <c r="I340" s="48">
        <v>9766.69</v>
      </c>
    </row>
    <row r="341" spans="1:9" x14ac:dyDescent="0.25">
      <c r="A341" s="68" t="s">
        <v>64</v>
      </c>
      <c r="B341" s="69"/>
      <c r="C341" s="41">
        <v>43124</v>
      </c>
      <c r="D341" s="40" t="s">
        <v>334</v>
      </c>
      <c r="E341" s="40">
        <v>188243</v>
      </c>
      <c r="F341" s="40" t="s">
        <v>55</v>
      </c>
      <c r="G341" s="40">
        <v>1.23</v>
      </c>
      <c r="H341" s="48">
        <v>18285.12</v>
      </c>
      <c r="I341" s="48">
        <v>9766.69</v>
      </c>
    </row>
    <row r="342" spans="1:9" x14ac:dyDescent="0.25">
      <c r="A342" s="68" t="s">
        <v>64</v>
      </c>
      <c r="B342" s="69"/>
      <c r="C342" s="41">
        <v>43124</v>
      </c>
      <c r="D342" s="40" t="s">
        <v>261</v>
      </c>
      <c r="E342" s="40">
        <v>188251</v>
      </c>
      <c r="F342" s="40" t="s">
        <v>47</v>
      </c>
      <c r="G342" s="40">
        <v>7.4</v>
      </c>
      <c r="H342" s="48">
        <v>18285.12</v>
      </c>
      <c r="I342" s="48">
        <v>9766.69</v>
      </c>
    </row>
    <row r="343" spans="1:9" x14ac:dyDescent="0.25">
      <c r="A343" s="68" t="s">
        <v>66</v>
      </c>
      <c r="B343" s="69"/>
      <c r="C343" s="41">
        <v>43124</v>
      </c>
      <c r="D343" s="40" t="s">
        <v>335</v>
      </c>
      <c r="E343" s="40">
        <v>188260</v>
      </c>
      <c r="F343" s="40" t="s">
        <v>140</v>
      </c>
      <c r="G343" s="40">
        <v>5.5</v>
      </c>
      <c r="H343" s="48">
        <v>18285.12</v>
      </c>
      <c r="I343" s="48">
        <v>9766.69</v>
      </c>
    </row>
    <row r="344" spans="1:9" x14ac:dyDescent="0.25">
      <c r="A344" s="68" t="s">
        <v>77</v>
      </c>
      <c r="B344" s="69"/>
      <c r="C344" s="41">
        <v>43124</v>
      </c>
      <c r="D344" s="40" t="s">
        <v>80</v>
      </c>
      <c r="E344" s="40">
        <v>188261</v>
      </c>
      <c r="F344" s="40" t="s">
        <v>44</v>
      </c>
      <c r="G344" s="40">
        <v>8.58</v>
      </c>
      <c r="H344" s="48">
        <v>18285.12</v>
      </c>
      <c r="I344" s="48">
        <v>9766.69</v>
      </c>
    </row>
    <row r="345" spans="1:9" x14ac:dyDescent="0.25">
      <c r="A345" s="68" t="s">
        <v>64</v>
      </c>
      <c r="B345" s="69"/>
      <c r="C345" s="41">
        <v>43124</v>
      </c>
      <c r="D345" s="119">
        <v>0.81111111111111101</v>
      </c>
      <c r="E345" s="40">
        <v>188288</v>
      </c>
      <c r="F345" s="40" t="s">
        <v>336</v>
      </c>
      <c r="G345" s="120">
        <v>6.9</v>
      </c>
      <c r="H345" s="48">
        <v>18285.12</v>
      </c>
      <c r="I345" s="48">
        <v>9766.69</v>
      </c>
    </row>
    <row r="346" spans="1:9" x14ac:dyDescent="0.25">
      <c r="A346" s="68" t="s">
        <v>86</v>
      </c>
      <c r="B346" s="69"/>
      <c r="C346" s="41">
        <v>43124</v>
      </c>
      <c r="D346" s="119">
        <v>0.82916666666666661</v>
      </c>
      <c r="E346" s="40">
        <v>188290</v>
      </c>
      <c r="F346" s="40" t="s">
        <v>79</v>
      </c>
      <c r="G346" s="120">
        <v>6.78</v>
      </c>
      <c r="H346" s="48">
        <v>18285.12</v>
      </c>
      <c r="I346" s="48">
        <v>9766.69</v>
      </c>
    </row>
    <row r="347" spans="1:9" x14ac:dyDescent="0.25">
      <c r="A347" s="68" t="s">
        <v>86</v>
      </c>
      <c r="B347" s="69"/>
      <c r="C347" s="41">
        <v>43124</v>
      </c>
      <c r="D347" s="119">
        <v>0.83194444444444438</v>
      </c>
      <c r="E347" s="40">
        <v>188291</v>
      </c>
      <c r="F347" s="40" t="s">
        <v>47</v>
      </c>
      <c r="G347" s="120">
        <v>6.4</v>
      </c>
      <c r="H347" s="48">
        <v>18285.12</v>
      </c>
      <c r="I347" s="48">
        <v>9766.69</v>
      </c>
    </row>
    <row r="348" spans="1:9" x14ac:dyDescent="0.25">
      <c r="A348" s="68" t="s">
        <v>86</v>
      </c>
      <c r="B348" s="69"/>
      <c r="C348" s="41">
        <v>43124</v>
      </c>
      <c r="D348" s="119">
        <v>0.83472222222222225</v>
      </c>
      <c r="E348" s="40">
        <v>188292</v>
      </c>
      <c r="F348" s="40" t="s">
        <v>44</v>
      </c>
      <c r="G348" s="120">
        <v>6.4</v>
      </c>
      <c r="H348" s="48">
        <v>18285.12</v>
      </c>
      <c r="I348" s="48">
        <v>9766.69</v>
      </c>
    </row>
    <row r="349" spans="1:9" x14ac:dyDescent="0.25">
      <c r="A349" s="68" t="s">
        <v>98</v>
      </c>
      <c r="B349" s="69"/>
      <c r="C349" s="41">
        <v>43125</v>
      </c>
      <c r="D349" s="40" t="s">
        <v>337</v>
      </c>
      <c r="E349" s="40">
        <v>188325</v>
      </c>
      <c r="F349" s="40" t="s">
        <v>50</v>
      </c>
      <c r="G349" s="40">
        <v>11.84</v>
      </c>
      <c r="H349" s="48">
        <v>18285.12</v>
      </c>
      <c r="I349" s="48">
        <v>9766.69</v>
      </c>
    </row>
    <row r="350" spans="1:9" x14ac:dyDescent="0.25">
      <c r="A350" s="68" t="s">
        <v>100</v>
      </c>
      <c r="B350" s="69"/>
      <c r="C350" s="41">
        <v>43125</v>
      </c>
      <c r="D350" s="40" t="s">
        <v>338</v>
      </c>
      <c r="E350" s="40">
        <v>188330</v>
      </c>
      <c r="F350" s="40" t="s">
        <v>79</v>
      </c>
      <c r="G350" s="40">
        <v>12.97</v>
      </c>
      <c r="H350" s="48">
        <v>18285.12</v>
      </c>
      <c r="I350" s="48">
        <v>9766.69</v>
      </c>
    </row>
    <row r="351" spans="1:9" x14ac:dyDescent="0.25">
      <c r="A351" s="68" t="s">
        <v>94</v>
      </c>
      <c r="B351" s="69"/>
      <c r="C351" s="41">
        <v>43125</v>
      </c>
      <c r="D351" s="40" t="s">
        <v>210</v>
      </c>
      <c r="E351" s="40">
        <v>188331</v>
      </c>
      <c r="F351" s="40" t="s">
        <v>47</v>
      </c>
      <c r="G351" s="40">
        <v>12.83</v>
      </c>
      <c r="H351" s="48">
        <v>18285.12</v>
      </c>
      <c r="I351" s="48">
        <v>9766.69</v>
      </c>
    </row>
    <row r="352" spans="1:9" x14ac:dyDescent="0.25">
      <c r="A352" s="68" t="s">
        <v>96</v>
      </c>
      <c r="B352" s="69"/>
      <c r="C352" s="41">
        <v>43125</v>
      </c>
      <c r="D352" s="40" t="s">
        <v>286</v>
      </c>
      <c r="E352" s="40">
        <v>188363</v>
      </c>
      <c r="F352" s="40" t="s">
        <v>44</v>
      </c>
      <c r="G352" s="40">
        <v>14.13</v>
      </c>
      <c r="H352" s="48">
        <v>18285.12</v>
      </c>
      <c r="I352" s="48">
        <v>9766.69</v>
      </c>
    </row>
    <row r="353" spans="1:9" x14ac:dyDescent="0.25">
      <c r="A353" s="68" t="s">
        <v>98</v>
      </c>
      <c r="B353" s="69"/>
      <c r="C353" s="41">
        <v>43125</v>
      </c>
      <c r="D353" s="40" t="s">
        <v>212</v>
      </c>
      <c r="E353" s="40">
        <v>188366</v>
      </c>
      <c r="F353" s="40" t="s">
        <v>50</v>
      </c>
      <c r="G353" s="40">
        <v>5.53</v>
      </c>
      <c r="H353" s="48">
        <v>18285.12</v>
      </c>
      <c r="I353" s="48">
        <v>9766.69</v>
      </c>
    </row>
    <row r="354" spans="1:9" x14ac:dyDescent="0.25">
      <c r="A354" s="121" t="s">
        <v>273</v>
      </c>
      <c r="B354" s="122"/>
      <c r="C354" s="123">
        <v>43125</v>
      </c>
      <c r="D354" s="124" t="s">
        <v>339</v>
      </c>
      <c r="E354" s="124">
        <v>188377</v>
      </c>
      <c r="F354" s="124" t="s">
        <v>79</v>
      </c>
      <c r="G354" s="124">
        <v>5.58</v>
      </c>
      <c r="H354" s="125">
        <v>18285.12</v>
      </c>
      <c r="I354" s="125">
        <v>9766.69</v>
      </c>
    </row>
    <row r="355" spans="1:9" x14ac:dyDescent="0.25">
      <c r="A355" s="68" t="s">
        <v>94</v>
      </c>
      <c r="B355" s="69"/>
      <c r="C355" s="41">
        <v>43125</v>
      </c>
      <c r="D355" s="40" t="s">
        <v>248</v>
      </c>
      <c r="E355" s="40">
        <v>188380</v>
      </c>
      <c r="F355" s="40" t="s">
        <v>47</v>
      </c>
      <c r="G355" s="40">
        <v>8.5</v>
      </c>
      <c r="H355" s="48">
        <v>18285.12</v>
      </c>
      <c r="I355" s="48">
        <v>9766.69</v>
      </c>
    </row>
    <row r="356" spans="1:9" x14ac:dyDescent="0.25">
      <c r="A356" s="68" t="s">
        <v>96</v>
      </c>
      <c r="B356" s="69"/>
      <c r="C356" s="41">
        <v>43125</v>
      </c>
      <c r="D356" s="40" t="s">
        <v>340</v>
      </c>
      <c r="E356" s="40">
        <v>188400</v>
      </c>
      <c r="F356" s="40" t="s">
        <v>44</v>
      </c>
      <c r="G356" s="40">
        <v>6.37</v>
      </c>
      <c r="H356" s="48">
        <v>18285.12</v>
      </c>
      <c r="I356" s="48">
        <v>9766.69</v>
      </c>
    </row>
    <row r="357" spans="1:9" x14ac:dyDescent="0.25">
      <c r="A357" s="121" t="s">
        <v>273</v>
      </c>
      <c r="B357" s="122"/>
      <c r="C357" s="123">
        <v>43125</v>
      </c>
      <c r="D357" s="124" t="s">
        <v>341</v>
      </c>
      <c r="E357" s="124">
        <v>188421</v>
      </c>
      <c r="F357" s="124" t="s">
        <v>342</v>
      </c>
      <c r="G357" s="124">
        <v>7.09</v>
      </c>
      <c r="H357" s="125">
        <v>18285.12</v>
      </c>
      <c r="I357" s="125">
        <v>9766.69</v>
      </c>
    </row>
    <row r="358" spans="1:9" x14ac:dyDescent="0.25">
      <c r="A358" s="121" t="s">
        <v>273</v>
      </c>
      <c r="B358" s="122"/>
      <c r="C358" s="123">
        <v>43125</v>
      </c>
      <c r="D358" s="124" t="s">
        <v>343</v>
      </c>
      <c r="E358" s="124">
        <v>188435</v>
      </c>
      <c r="F358" s="124" t="s">
        <v>344</v>
      </c>
      <c r="G358" s="124">
        <v>6.48</v>
      </c>
      <c r="H358" s="125">
        <v>18285.12</v>
      </c>
      <c r="I358" s="125">
        <v>9766.69</v>
      </c>
    </row>
    <row r="359" spans="1:9" x14ac:dyDescent="0.25">
      <c r="A359" s="121" t="s">
        <v>273</v>
      </c>
      <c r="B359" s="122"/>
      <c r="C359" s="123">
        <v>43125</v>
      </c>
      <c r="D359" s="124" t="s">
        <v>290</v>
      </c>
      <c r="E359" s="124">
        <v>188440</v>
      </c>
      <c r="F359" s="124" t="s">
        <v>140</v>
      </c>
      <c r="G359" s="124">
        <v>7.42</v>
      </c>
      <c r="H359" s="125">
        <v>18285.12</v>
      </c>
      <c r="I359" s="125">
        <v>9766.69</v>
      </c>
    </row>
    <row r="360" spans="1:9" x14ac:dyDescent="0.25">
      <c r="A360" s="121" t="s">
        <v>273</v>
      </c>
      <c r="B360" s="122"/>
      <c r="C360" s="123">
        <v>43125</v>
      </c>
      <c r="D360" s="124" t="s">
        <v>345</v>
      </c>
      <c r="E360" s="124">
        <v>188444</v>
      </c>
      <c r="F360" s="124" t="s">
        <v>79</v>
      </c>
      <c r="G360" s="124">
        <v>5.72</v>
      </c>
      <c r="H360" s="125">
        <v>18285.12</v>
      </c>
      <c r="I360" s="125">
        <v>9766.69</v>
      </c>
    </row>
    <row r="361" spans="1:9" x14ac:dyDescent="0.25">
      <c r="A361" s="121" t="s">
        <v>273</v>
      </c>
      <c r="B361" s="122"/>
      <c r="C361" s="123">
        <v>43125</v>
      </c>
      <c r="D361" s="124" t="s">
        <v>346</v>
      </c>
      <c r="E361" s="124">
        <v>188446</v>
      </c>
      <c r="F361" s="124" t="s">
        <v>344</v>
      </c>
      <c r="G361" s="124">
        <v>5.23</v>
      </c>
      <c r="H361" s="125">
        <v>18285.12</v>
      </c>
      <c r="I361" s="125">
        <v>9766.69</v>
      </c>
    </row>
    <row r="362" spans="1:9" x14ac:dyDescent="0.25">
      <c r="A362" s="68" t="s">
        <v>48</v>
      </c>
      <c r="B362" s="69"/>
      <c r="C362" s="41">
        <v>43126</v>
      </c>
      <c r="D362" s="40" t="s">
        <v>347</v>
      </c>
      <c r="E362" s="40">
        <v>188466</v>
      </c>
      <c r="F362" s="40" t="s">
        <v>50</v>
      </c>
      <c r="G362" s="40">
        <v>13.35</v>
      </c>
      <c r="H362" s="48">
        <v>18285.12</v>
      </c>
      <c r="I362" s="48">
        <v>9766.69</v>
      </c>
    </row>
    <row r="363" spans="1:9" x14ac:dyDescent="0.25">
      <c r="A363" s="68" t="s">
        <v>45</v>
      </c>
      <c r="B363" s="69"/>
      <c r="C363" s="41">
        <v>43126</v>
      </c>
      <c r="D363" s="40" t="s">
        <v>348</v>
      </c>
      <c r="E363" s="40">
        <v>188477</v>
      </c>
      <c r="F363" s="40" t="s">
        <v>47</v>
      </c>
      <c r="G363" s="40">
        <v>14.98</v>
      </c>
      <c r="H363" s="48">
        <v>18285.12</v>
      </c>
      <c r="I363" s="48">
        <v>9766.69</v>
      </c>
    </row>
    <row r="364" spans="1:9" x14ac:dyDescent="0.25">
      <c r="A364" s="68" t="s">
        <v>42</v>
      </c>
      <c r="B364" s="69"/>
      <c r="C364" s="41">
        <v>43126</v>
      </c>
      <c r="D364" s="40" t="s">
        <v>349</v>
      </c>
      <c r="E364" s="40">
        <v>188482</v>
      </c>
      <c r="F364" s="40" t="s">
        <v>44</v>
      </c>
      <c r="G364" s="40">
        <v>13.83</v>
      </c>
      <c r="H364" s="48">
        <v>18285.12</v>
      </c>
      <c r="I364" s="48">
        <v>9766.69</v>
      </c>
    </row>
    <row r="365" spans="1:9" x14ac:dyDescent="0.25">
      <c r="A365" s="68" t="s">
        <v>51</v>
      </c>
      <c r="B365" s="69"/>
      <c r="C365" s="41">
        <v>43126</v>
      </c>
      <c r="D365" s="40" t="s">
        <v>211</v>
      </c>
      <c r="E365" s="40">
        <v>188483</v>
      </c>
      <c r="F365" s="40" t="s">
        <v>79</v>
      </c>
      <c r="G365" s="40">
        <v>14.38</v>
      </c>
      <c r="H365" s="48">
        <v>18285.12</v>
      </c>
      <c r="I365" s="48">
        <v>9766.69</v>
      </c>
    </row>
    <row r="366" spans="1:9" x14ac:dyDescent="0.25">
      <c r="A366" s="68" t="s">
        <v>48</v>
      </c>
      <c r="B366" s="69"/>
      <c r="C366" s="41">
        <v>43126</v>
      </c>
      <c r="D366" s="40" t="s">
        <v>350</v>
      </c>
      <c r="E366" s="40">
        <v>188503</v>
      </c>
      <c r="F366" s="40" t="s">
        <v>50</v>
      </c>
      <c r="G366" s="40">
        <v>8.58</v>
      </c>
      <c r="H366" s="48">
        <v>18285.12</v>
      </c>
      <c r="I366" s="48">
        <v>9766.69</v>
      </c>
    </row>
    <row r="367" spans="1:9" x14ac:dyDescent="0.25">
      <c r="A367" s="68" t="s">
        <v>45</v>
      </c>
      <c r="B367" s="69"/>
      <c r="C367" s="41">
        <v>43126</v>
      </c>
      <c r="D367" s="40" t="s">
        <v>351</v>
      </c>
      <c r="E367" s="40">
        <v>188505</v>
      </c>
      <c r="F367" s="40" t="s">
        <v>55</v>
      </c>
      <c r="G367" s="40">
        <v>1.1200000000000001</v>
      </c>
      <c r="H367" s="48">
        <v>18285.12</v>
      </c>
      <c r="I367" s="48">
        <v>9766.69</v>
      </c>
    </row>
    <row r="368" spans="1:9" x14ac:dyDescent="0.25">
      <c r="A368" s="68" t="s">
        <v>45</v>
      </c>
      <c r="B368" s="69"/>
      <c r="C368" s="41">
        <v>43126</v>
      </c>
      <c r="D368" s="40" t="s">
        <v>143</v>
      </c>
      <c r="E368" s="40">
        <v>188535</v>
      </c>
      <c r="F368" s="40" t="s">
        <v>47</v>
      </c>
      <c r="G368" s="40">
        <v>11.97</v>
      </c>
      <c r="H368" s="48">
        <v>18285.12</v>
      </c>
      <c r="I368" s="48">
        <v>9766.69</v>
      </c>
    </row>
    <row r="369" spans="1:9" x14ac:dyDescent="0.25">
      <c r="A369" s="68" t="s">
        <v>51</v>
      </c>
      <c r="B369" s="69"/>
      <c r="C369" s="41">
        <v>43126</v>
      </c>
      <c r="D369" s="40" t="s">
        <v>333</v>
      </c>
      <c r="E369" s="40">
        <v>188544</v>
      </c>
      <c r="F369" s="40" t="s">
        <v>79</v>
      </c>
      <c r="G369" s="40">
        <v>11.17</v>
      </c>
      <c r="H369" s="48">
        <v>18285.12</v>
      </c>
      <c r="I369" s="48">
        <v>9766.69</v>
      </c>
    </row>
    <row r="370" spans="1:9" x14ac:dyDescent="0.25">
      <c r="A370" s="68" t="s">
        <v>42</v>
      </c>
      <c r="B370" s="69"/>
      <c r="C370" s="41">
        <v>43126</v>
      </c>
      <c r="D370" s="40" t="s">
        <v>59</v>
      </c>
      <c r="E370" s="40">
        <v>188556</v>
      </c>
      <c r="F370" s="40" t="s">
        <v>44</v>
      </c>
      <c r="G370" s="40">
        <v>14.26</v>
      </c>
      <c r="H370" s="48">
        <v>18285.12</v>
      </c>
      <c r="I370" s="48">
        <v>9766.69</v>
      </c>
    </row>
    <row r="371" spans="1:9" x14ac:dyDescent="0.25">
      <c r="A371" s="68" t="s">
        <v>77</v>
      </c>
      <c r="B371" s="69"/>
      <c r="C371" s="41">
        <v>43126</v>
      </c>
      <c r="D371" s="40" t="s">
        <v>261</v>
      </c>
      <c r="E371" s="40">
        <v>188567</v>
      </c>
      <c r="F371" s="40" t="s">
        <v>55</v>
      </c>
      <c r="G371" s="40">
        <v>0.7</v>
      </c>
      <c r="H371" s="48">
        <v>18285.12</v>
      </c>
      <c r="I371" s="48">
        <v>9766.69</v>
      </c>
    </row>
    <row r="372" spans="1:9" x14ac:dyDescent="0.25">
      <c r="A372" s="68" t="s">
        <v>48</v>
      </c>
      <c r="B372" s="69"/>
      <c r="C372" s="41">
        <v>43126</v>
      </c>
      <c r="D372" s="40" t="s">
        <v>352</v>
      </c>
      <c r="E372" s="40">
        <v>188568</v>
      </c>
      <c r="F372" s="40" t="s">
        <v>50</v>
      </c>
      <c r="G372" s="40">
        <v>8.57</v>
      </c>
      <c r="H372" s="48">
        <v>18285.12</v>
      </c>
      <c r="I372" s="48">
        <v>9766.69</v>
      </c>
    </row>
    <row r="373" spans="1:9" x14ac:dyDescent="0.25">
      <c r="A373" s="68" t="s">
        <v>86</v>
      </c>
      <c r="B373" s="69"/>
      <c r="C373" s="41">
        <v>43126</v>
      </c>
      <c r="D373" s="40" t="s">
        <v>353</v>
      </c>
      <c r="E373" s="40">
        <v>188589</v>
      </c>
      <c r="F373" s="40" t="s">
        <v>50</v>
      </c>
      <c r="G373" s="40">
        <v>7.09</v>
      </c>
      <c r="H373" s="48">
        <v>18285.12</v>
      </c>
      <c r="I373" s="48">
        <v>9766.69</v>
      </c>
    </row>
    <row r="374" spans="1:9" x14ac:dyDescent="0.25">
      <c r="A374" s="68" t="s">
        <v>86</v>
      </c>
      <c r="B374" s="69"/>
      <c r="C374" s="41">
        <v>43126</v>
      </c>
      <c r="D374" s="40" t="s">
        <v>354</v>
      </c>
      <c r="E374" s="40">
        <v>188590</v>
      </c>
      <c r="F374" s="40" t="s">
        <v>47</v>
      </c>
      <c r="G374" s="40">
        <v>7.56</v>
      </c>
      <c r="H374" s="48">
        <v>18285.12</v>
      </c>
      <c r="I374" s="48">
        <v>9766.69</v>
      </c>
    </row>
    <row r="375" spans="1:9" x14ac:dyDescent="0.25">
      <c r="A375" s="68" t="s">
        <v>86</v>
      </c>
      <c r="B375" s="69"/>
      <c r="C375" s="41">
        <v>43126</v>
      </c>
      <c r="D375" s="40" t="s">
        <v>317</v>
      </c>
      <c r="E375" s="40">
        <v>188591</v>
      </c>
      <c r="F375" s="40" t="s">
        <v>44</v>
      </c>
      <c r="G375" s="40">
        <v>6.95</v>
      </c>
      <c r="H375" s="48">
        <v>18285.12</v>
      </c>
      <c r="I375" s="48">
        <v>9766.69</v>
      </c>
    </row>
    <row r="376" spans="1:9" x14ac:dyDescent="0.25">
      <c r="A376" s="68" t="s">
        <v>86</v>
      </c>
      <c r="B376" s="69"/>
      <c r="C376" s="41">
        <v>43126</v>
      </c>
      <c r="D376" s="40" t="s">
        <v>318</v>
      </c>
      <c r="E376" s="40">
        <v>188592</v>
      </c>
      <c r="F376" s="40" t="s">
        <v>79</v>
      </c>
      <c r="G376" s="40">
        <v>6.42</v>
      </c>
      <c r="H376" s="48">
        <v>18285.12</v>
      </c>
      <c r="I376" s="48">
        <v>9766.69</v>
      </c>
    </row>
    <row r="377" spans="1:9" x14ac:dyDescent="0.25">
      <c r="A377" s="68" t="s">
        <v>68</v>
      </c>
      <c r="B377" s="69"/>
      <c r="C377" s="41">
        <v>43127</v>
      </c>
      <c r="D377" s="40" t="s">
        <v>187</v>
      </c>
      <c r="E377" s="40">
        <v>188610</v>
      </c>
      <c r="F377" s="40" t="s">
        <v>79</v>
      </c>
      <c r="G377" s="40">
        <v>10.199999999999999</v>
      </c>
      <c r="H377" s="48">
        <v>18285.12</v>
      </c>
      <c r="I377" s="48">
        <v>9766.69</v>
      </c>
    </row>
    <row r="378" spans="1:9" x14ac:dyDescent="0.25">
      <c r="A378" s="68" t="s">
        <v>77</v>
      </c>
      <c r="B378" s="69"/>
      <c r="C378" s="41">
        <v>43127</v>
      </c>
      <c r="D378" s="40" t="s">
        <v>355</v>
      </c>
      <c r="E378" s="40">
        <v>188619</v>
      </c>
      <c r="F378" s="40" t="s">
        <v>44</v>
      </c>
      <c r="G378" s="40">
        <v>14.3</v>
      </c>
      <c r="H378" s="48">
        <v>18285.12</v>
      </c>
      <c r="I378" s="48">
        <v>9766.69</v>
      </c>
    </row>
    <row r="379" spans="1:9" x14ac:dyDescent="0.25">
      <c r="A379" s="68" t="s">
        <v>64</v>
      </c>
      <c r="B379" s="69"/>
      <c r="C379" s="41">
        <v>43127</v>
      </c>
      <c r="D379" s="40" t="s">
        <v>356</v>
      </c>
      <c r="E379" s="40">
        <v>188621</v>
      </c>
      <c r="F379" s="40" t="s">
        <v>47</v>
      </c>
      <c r="G379" s="40">
        <v>15.02</v>
      </c>
      <c r="H379" s="48">
        <v>18285.12</v>
      </c>
      <c r="I379" s="48">
        <v>9766.69</v>
      </c>
    </row>
    <row r="380" spans="1:9" x14ac:dyDescent="0.25">
      <c r="A380" s="68" t="s">
        <v>66</v>
      </c>
      <c r="B380" s="69"/>
      <c r="C380" s="41">
        <v>43127</v>
      </c>
      <c r="D380" s="40" t="s">
        <v>202</v>
      </c>
      <c r="E380" s="40">
        <v>188624</v>
      </c>
      <c r="F380" s="40" t="s">
        <v>50</v>
      </c>
      <c r="G380" s="40">
        <v>13.42</v>
      </c>
      <c r="H380" s="48">
        <v>18285.12</v>
      </c>
      <c r="I380" s="48">
        <v>9766.69</v>
      </c>
    </row>
    <row r="381" spans="1:9" x14ac:dyDescent="0.25">
      <c r="A381" s="68" t="s">
        <v>64</v>
      </c>
      <c r="B381" s="69"/>
      <c r="C381" s="41">
        <v>43127</v>
      </c>
      <c r="D381" s="40" t="s">
        <v>284</v>
      </c>
      <c r="E381" s="40">
        <v>188627</v>
      </c>
      <c r="F381" s="40" t="s">
        <v>55</v>
      </c>
      <c r="G381" s="40">
        <v>1.49</v>
      </c>
      <c r="H381" s="48">
        <v>18285.12</v>
      </c>
      <c r="I381" s="48">
        <v>9766.69</v>
      </c>
    </row>
    <row r="382" spans="1:9" x14ac:dyDescent="0.25">
      <c r="A382" s="68" t="s">
        <v>77</v>
      </c>
      <c r="B382" s="69"/>
      <c r="C382" s="41">
        <v>43127</v>
      </c>
      <c r="D382" s="40" t="s">
        <v>357</v>
      </c>
      <c r="E382" s="40">
        <v>188673</v>
      </c>
      <c r="F382" s="40" t="s">
        <v>44</v>
      </c>
      <c r="G382" s="40">
        <v>12.89</v>
      </c>
      <c r="H382" s="48">
        <v>18285.12</v>
      </c>
      <c r="I382" s="48">
        <v>9766.69</v>
      </c>
    </row>
    <row r="383" spans="1:9" x14ac:dyDescent="0.25">
      <c r="A383" s="68" t="s">
        <v>64</v>
      </c>
      <c r="B383" s="69"/>
      <c r="C383" s="41">
        <v>43127</v>
      </c>
      <c r="D383" s="40" t="s">
        <v>358</v>
      </c>
      <c r="E383" s="40">
        <v>188676</v>
      </c>
      <c r="F383" s="40" t="s">
        <v>47</v>
      </c>
      <c r="G383" s="40">
        <v>5.95</v>
      </c>
      <c r="H383" s="48">
        <v>18285.12</v>
      </c>
      <c r="I383" s="48">
        <v>9766.69</v>
      </c>
    </row>
    <row r="384" spans="1:9" x14ac:dyDescent="0.25">
      <c r="A384" s="68" t="s">
        <v>64</v>
      </c>
      <c r="B384" s="69"/>
      <c r="C384" s="41">
        <v>43127</v>
      </c>
      <c r="D384" s="40" t="s">
        <v>359</v>
      </c>
      <c r="E384" s="40">
        <v>188680</v>
      </c>
      <c r="F384" s="40" t="s">
        <v>79</v>
      </c>
      <c r="G384" s="40">
        <v>12.35</v>
      </c>
      <c r="H384" s="48">
        <v>18285.12</v>
      </c>
      <c r="I384" s="48">
        <v>9766.69</v>
      </c>
    </row>
    <row r="385" spans="1:9" x14ac:dyDescent="0.25">
      <c r="A385" s="68" t="s">
        <v>64</v>
      </c>
      <c r="B385" s="69"/>
      <c r="C385" s="41">
        <v>43127</v>
      </c>
      <c r="D385" s="40" t="s">
        <v>229</v>
      </c>
      <c r="E385" s="40">
        <v>188686</v>
      </c>
      <c r="F385" s="40" t="s">
        <v>55</v>
      </c>
      <c r="G385" s="40">
        <v>1.29</v>
      </c>
      <c r="H385" s="48">
        <v>18285.12</v>
      </c>
      <c r="I385" s="48">
        <v>9766.69</v>
      </c>
    </row>
    <row r="386" spans="1:9" x14ac:dyDescent="0.25">
      <c r="A386" s="68" t="s">
        <v>66</v>
      </c>
      <c r="B386" s="69"/>
      <c r="C386" s="41">
        <v>43127</v>
      </c>
      <c r="D386" s="40" t="s">
        <v>360</v>
      </c>
      <c r="E386" s="40">
        <v>188696</v>
      </c>
      <c r="F386" s="40" t="s">
        <v>50</v>
      </c>
      <c r="G386" s="40">
        <v>12.27</v>
      </c>
      <c r="H386" s="48">
        <v>18285.12</v>
      </c>
      <c r="I386" s="48">
        <v>9766.69</v>
      </c>
    </row>
    <row r="387" spans="1:9" x14ac:dyDescent="0.25">
      <c r="A387" s="68" t="s">
        <v>148</v>
      </c>
      <c r="B387" s="69"/>
      <c r="C387" s="41">
        <v>43127</v>
      </c>
      <c r="D387" s="119">
        <v>0.70833333333333337</v>
      </c>
      <c r="E387" s="40">
        <v>188705</v>
      </c>
      <c r="F387" s="40" t="s">
        <v>90</v>
      </c>
      <c r="G387" s="40">
        <v>3.94</v>
      </c>
      <c r="H387" s="48">
        <v>18285.12</v>
      </c>
      <c r="I387" s="48">
        <v>9766.69</v>
      </c>
    </row>
    <row r="388" spans="1:9" ht="15.75" thickBot="1" x14ac:dyDescent="0.3">
      <c r="A388" s="68" t="s">
        <v>148</v>
      </c>
      <c r="B388" s="69"/>
      <c r="C388" s="41">
        <v>43127</v>
      </c>
      <c r="D388" s="119">
        <v>0.71875</v>
      </c>
      <c r="E388" s="40">
        <v>188706</v>
      </c>
      <c r="F388" s="40" t="s">
        <v>85</v>
      </c>
      <c r="G388" s="40">
        <v>4.68</v>
      </c>
      <c r="H388" s="48">
        <v>18285.12</v>
      </c>
      <c r="I388" s="48">
        <v>9766.69</v>
      </c>
    </row>
    <row r="389" spans="1:9" ht="15.75" thickBot="1" x14ac:dyDescent="0.3">
      <c r="F389" s="71" t="s">
        <v>151</v>
      </c>
      <c r="G389" s="71">
        <f>SUM(G304:G388)</f>
        <v>836.59000000000026</v>
      </c>
    </row>
    <row r="392" spans="1:9" ht="18.75" x14ac:dyDescent="0.3">
      <c r="A392" s="542" t="s">
        <v>361</v>
      </c>
      <c r="B392" s="542"/>
      <c r="C392" s="542"/>
      <c r="D392" s="542"/>
      <c r="E392" s="542"/>
      <c r="F392" s="542"/>
      <c r="G392" s="542"/>
      <c r="H392" s="542"/>
      <c r="I392" s="542"/>
    </row>
    <row r="393" spans="1:9" x14ac:dyDescent="0.25">
      <c r="A393" s="136" t="s">
        <v>273</v>
      </c>
      <c r="B393" s="137"/>
      <c r="C393" s="138">
        <v>43125</v>
      </c>
      <c r="D393" s="139" t="s">
        <v>339</v>
      </c>
      <c r="E393" s="139">
        <v>188377</v>
      </c>
      <c r="F393" s="139" t="s">
        <v>79</v>
      </c>
      <c r="G393" s="139">
        <v>5.58</v>
      </c>
      <c r="H393" s="140">
        <v>18285.12</v>
      </c>
      <c r="I393" s="140">
        <v>9766.69</v>
      </c>
    </row>
    <row r="394" spans="1:9" x14ac:dyDescent="0.25">
      <c r="A394" s="136" t="s">
        <v>273</v>
      </c>
      <c r="B394" s="137"/>
      <c r="C394" s="138">
        <v>43125</v>
      </c>
      <c r="D394" s="139" t="s">
        <v>341</v>
      </c>
      <c r="E394" s="139">
        <v>188421</v>
      </c>
      <c r="F394" s="139" t="s">
        <v>342</v>
      </c>
      <c r="G394" s="139">
        <v>7.09</v>
      </c>
      <c r="H394" s="140">
        <v>18285.12</v>
      </c>
      <c r="I394" s="140">
        <v>9766.69</v>
      </c>
    </row>
    <row r="395" spans="1:9" x14ac:dyDescent="0.25">
      <c r="A395" s="136" t="s">
        <v>273</v>
      </c>
      <c r="B395" s="137"/>
      <c r="C395" s="138">
        <v>43125</v>
      </c>
      <c r="D395" s="139" t="s">
        <v>343</v>
      </c>
      <c r="E395" s="139">
        <v>188435</v>
      </c>
      <c r="F395" s="139" t="s">
        <v>344</v>
      </c>
      <c r="G395" s="139">
        <v>6.48</v>
      </c>
      <c r="H395" s="140">
        <v>18285.12</v>
      </c>
      <c r="I395" s="140">
        <v>9766.69</v>
      </c>
    </row>
    <row r="396" spans="1:9" x14ac:dyDescent="0.25">
      <c r="A396" s="136" t="s">
        <v>273</v>
      </c>
      <c r="B396" s="137"/>
      <c r="C396" s="138">
        <v>43125</v>
      </c>
      <c r="D396" s="139" t="s">
        <v>290</v>
      </c>
      <c r="E396" s="139">
        <v>188440</v>
      </c>
      <c r="F396" s="139" t="s">
        <v>140</v>
      </c>
      <c r="G396" s="139">
        <v>7.42</v>
      </c>
      <c r="H396" s="140">
        <v>18285.12</v>
      </c>
      <c r="I396" s="140">
        <v>9766.69</v>
      </c>
    </row>
    <row r="397" spans="1:9" ht="15.75" thickBot="1" x14ac:dyDescent="0.3">
      <c r="A397" s="136" t="s">
        <v>273</v>
      </c>
      <c r="B397" s="137"/>
      <c r="C397" s="138">
        <v>43125</v>
      </c>
      <c r="D397" s="139" t="s">
        <v>345</v>
      </c>
      <c r="E397" s="139">
        <v>188444</v>
      </c>
      <c r="F397" s="139" t="s">
        <v>79</v>
      </c>
      <c r="G397" s="139">
        <v>5.72</v>
      </c>
      <c r="H397" s="140">
        <v>18285.12</v>
      </c>
      <c r="I397" s="140">
        <v>9766.69</v>
      </c>
    </row>
    <row r="398" spans="1:9" ht="15.75" thickBot="1" x14ac:dyDescent="0.3">
      <c r="A398" s="141"/>
      <c r="B398" s="141"/>
      <c r="C398" s="141"/>
      <c r="D398" s="141"/>
      <c r="E398" s="141"/>
      <c r="F398" s="142" t="s">
        <v>151</v>
      </c>
      <c r="G398" s="142">
        <f>SUM(G393:G397)</f>
        <v>32.29</v>
      </c>
      <c r="H398" s="141"/>
      <c r="I398" s="141"/>
    </row>
    <row r="403" spans="1:9" x14ac:dyDescent="0.25">
      <c r="G403" s="43"/>
    </row>
    <row r="404" spans="1:9" x14ac:dyDescent="0.25">
      <c r="B404" s="31"/>
      <c r="C404" s="31"/>
      <c r="D404" s="31"/>
      <c r="E404" s="32"/>
      <c r="F404" s="32"/>
      <c r="G404" s="43"/>
    </row>
    <row r="405" spans="1:9" ht="23.25" x14ac:dyDescent="0.35">
      <c r="A405" s="516" t="s">
        <v>28</v>
      </c>
      <c r="B405" s="516"/>
      <c r="C405" s="516"/>
      <c r="D405" s="516"/>
      <c r="E405" s="516"/>
      <c r="F405" s="516"/>
      <c r="G405" s="516"/>
      <c r="H405" s="516"/>
    </row>
    <row r="406" spans="1:9" ht="19.5" x14ac:dyDescent="0.3">
      <c r="A406" s="517" t="s">
        <v>29</v>
      </c>
      <c r="B406" s="517"/>
      <c r="C406" s="517"/>
      <c r="D406" s="517"/>
      <c r="E406" s="517"/>
      <c r="F406" s="517"/>
      <c r="G406" s="517"/>
      <c r="H406" s="517"/>
    </row>
    <row r="407" spans="1:9" ht="15.75" x14ac:dyDescent="0.25">
      <c r="A407" s="33"/>
      <c r="B407" s="33"/>
      <c r="C407" s="33"/>
      <c r="D407" s="33"/>
      <c r="E407" s="34"/>
      <c r="F407" s="34"/>
      <c r="G407" s="33"/>
      <c r="H407" s="35"/>
    </row>
    <row r="408" spans="1:9" ht="15.75" x14ac:dyDescent="0.25">
      <c r="A408" s="33"/>
      <c r="B408" s="33"/>
      <c r="C408" s="33"/>
      <c r="D408" s="33"/>
      <c r="E408" s="34"/>
      <c r="F408" s="34"/>
      <c r="G408" s="33"/>
      <c r="H408" s="35"/>
    </row>
    <row r="409" spans="1:9" ht="15.75" x14ac:dyDescent="0.25">
      <c r="A409" s="36" t="s">
        <v>30</v>
      </c>
      <c r="B409" s="36">
        <v>2634</v>
      </c>
      <c r="C409" s="33"/>
      <c r="D409" s="31"/>
      <c r="E409" s="34"/>
      <c r="F409" s="34"/>
      <c r="G409" s="37"/>
      <c r="H409" s="35"/>
    </row>
    <row r="410" spans="1:9" ht="15.75" x14ac:dyDescent="0.25">
      <c r="A410" s="38" t="s">
        <v>31</v>
      </c>
      <c r="B410" s="39">
        <v>43131</v>
      </c>
      <c r="C410" s="33"/>
      <c r="D410" s="31"/>
      <c r="E410" s="34"/>
      <c r="F410" s="34"/>
      <c r="G410" s="37"/>
      <c r="H410" s="35"/>
    </row>
    <row r="411" spans="1:9" ht="15.75" x14ac:dyDescent="0.25">
      <c r="A411" s="37" t="s">
        <v>32</v>
      </c>
      <c r="B411" s="518" t="s">
        <v>33</v>
      </c>
      <c r="C411" s="518"/>
      <c r="D411" s="518"/>
      <c r="E411" s="34"/>
      <c r="F411" s="34"/>
      <c r="G411" s="37"/>
      <c r="H411" s="35"/>
    </row>
    <row r="412" spans="1:9" ht="15.75" thickBot="1" x14ac:dyDescent="0.3">
      <c r="B412" s="31"/>
      <c r="C412" s="31"/>
      <c r="D412" s="31"/>
      <c r="E412" s="32"/>
      <c r="F412" s="32"/>
    </row>
    <row r="413" spans="1:9" ht="32.25" thickBot="1" x14ac:dyDescent="0.3">
      <c r="A413" s="520" t="s">
        <v>34</v>
      </c>
      <c r="B413" s="521"/>
      <c r="C413" s="44" t="s">
        <v>35</v>
      </c>
      <c r="D413" s="44" t="s">
        <v>36</v>
      </c>
      <c r="E413" s="44" t="s">
        <v>37</v>
      </c>
      <c r="F413" s="44" t="s">
        <v>38</v>
      </c>
      <c r="G413" s="46" t="s">
        <v>39</v>
      </c>
      <c r="H413" s="44" t="s">
        <v>40</v>
      </c>
      <c r="I413" s="44" t="s">
        <v>41</v>
      </c>
    </row>
    <row r="414" spans="1:9" x14ac:dyDescent="0.25">
      <c r="A414" s="68" t="s">
        <v>96</v>
      </c>
      <c r="B414" s="69"/>
      <c r="C414" s="66">
        <v>43129</v>
      </c>
      <c r="D414" s="45" t="s">
        <v>222</v>
      </c>
      <c r="E414" s="45">
        <v>188745</v>
      </c>
      <c r="F414" s="45" t="s">
        <v>44</v>
      </c>
      <c r="G414" s="134">
        <v>14.68</v>
      </c>
      <c r="H414" s="67">
        <v>18285.12</v>
      </c>
      <c r="I414" s="67">
        <v>9766.69</v>
      </c>
    </row>
    <row r="415" spans="1:9" x14ac:dyDescent="0.25">
      <c r="A415" s="68" t="s">
        <v>94</v>
      </c>
      <c r="B415" s="69"/>
      <c r="C415" s="41">
        <v>43129</v>
      </c>
      <c r="D415" s="40" t="s">
        <v>363</v>
      </c>
      <c r="E415" s="40">
        <v>188752</v>
      </c>
      <c r="F415" s="40" t="s">
        <v>47</v>
      </c>
      <c r="G415" s="134">
        <v>13.1</v>
      </c>
      <c r="H415" s="48">
        <v>18285.12</v>
      </c>
      <c r="I415" s="48">
        <v>9766.69</v>
      </c>
    </row>
    <row r="416" spans="1:9" x14ac:dyDescent="0.25">
      <c r="A416" s="68" t="s">
        <v>100</v>
      </c>
      <c r="B416" s="69"/>
      <c r="C416" s="41">
        <v>43129</v>
      </c>
      <c r="D416" s="40" t="s">
        <v>177</v>
      </c>
      <c r="E416" s="40">
        <v>188755</v>
      </c>
      <c r="F416" s="40" t="s">
        <v>79</v>
      </c>
      <c r="G416" s="134">
        <v>14.19</v>
      </c>
      <c r="H416" s="48">
        <v>18285.12</v>
      </c>
      <c r="I416" s="48">
        <v>9766.69</v>
      </c>
    </row>
    <row r="417" spans="1:9" x14ac:dyDescent="0.25">
      <c r="A417" s="68" t="s">
        <v>98</v>
      </c>
      <c r="B417" s="69"/>
      <c r="C417" s="41">
        <v>43129</v>
      </c>
      <c r="D417" s="40" t="s">
        <v>364</v>
      </c>
      <c r="E417" s="40">
        <v>188761</v>
      </c>
      <c r="F417" s="40" t="s">
        <v>50</v>
      </c>
      <c r="G417" s="134">
        <v>14.79</v>
      </c>
      <c r="H417" s="48">
        <v>18285.12</v>
      </c>
      <c r="I417" s="48">
        <v>9766.69</v>
      </c>
    </row>
    <row r="418" spans="1:9" x14ac:dyDescent="0.25">
      <c r="A418" s="68" t="s">
        <v>96</v>
      </c>
      <c r="B418" s="69"/>
      <c r="C418" s="41">
        <v>43129</v>
      </c>
      <c r="D418" s="40" t="s">
        <v>365</v>
      </c>
      <c r="E418" s="40">
        <v>188796</v>
      </c>
      <c r="F418" s="40" t="s">
        <v>44</v>
      </c>
      <c r="G418" s="134">
        <v>10.02</v>
      </c>
      <c r="H418" s="48">
        <v>18285.12</v>
      </c>
      <c r="I418" s="48">
        <v>9766.69</v>
      </c>
    </row>
    <row r="419" spans="1:9" x14ac:dyDescent="0.25">
      <c r="A419" s="68" t="s">
        <v>96</v>
      </c>
      <c r="B419" s="69"/>
      <c r="C419" s="41">
        <v>43129</v>
      </c>
      <c r="D419" s="40" t="s">
        <v>366</v>
      </c>
      <c r="E419" s="40">
        <v>188798</v>
      </c>
      <c r="F419" s="40" t="s">
        <v>55</v>
      </c>
      <c r="G419" s="134">
        <v>1.02</v>
      </c>
      <c r="H419" s="48">
        <v>18285.12</v>
      </c>
      <c r="I419" s="48">
        <v>9766.69</v>
      </c>
    </row>
    <row r="420" spans="1:9" x14ac:dyDescent="0.25">
      <c r="A420" s="68" t="s">
        <v>94</v>
      </c>
      <c r="B420" s="69"/>
      <c r="C420" s="41">
        <v>43129</v>
      </c>
      <c r="D420" s="40" t="s">
        <v>125</v>
      </c>
      <c r="E420" s="40">
        <v>188803</v>
      </c>
      <c r="F420" s="40" t="s">
        <v>47</v>
      </c>
      <c r="G420" s="134">
        <v>10.34</v>
      </c>
      <c r="H420" s="48">
        <v>18285.12</v>
      </c>
      <c r="I420" s="48">
        <v>9766.69</v>
      </c>
    </row>
    <row r="421" spans="1:9" x14ac:dyDescent="0.25">
      <c r="A421" s="68" t="s">
        <v>100</v>
      </c>
      <c r="B421" s="69"/>
      <c r="C421" s="41">
        <v>43129</v>
      </c>
      <c r="D421" s="40" t="s">
        <v>367</v>
      </c>
      <c r="E421" s="40">
        <v>188827</v>
      </c>
      <c r="F421" s="40" t="s">
        <v>79</v>
      </c>
      <c r="G421" s="134">
        <v>12.73</v>
      </c>
      <c r="H421" s="48">
        <v>18285.12</v>
      </c>
      <c r="I421" s="48">
        <v>9766.69</v>
      </c>
    </row>
    <row r="422" spans="1:9" x14ac:dyDescent="0.25">
      <c r="A422" s="68" t="s">
        <v>94</v>
      </c>
      <c r="B422" s="69"/>
      <c r="C422" s="41">
        <v>43129</v>
      </c>
      <c r="D422" s="40" t="s">
        <v>368</v>
      </c>
      <c r="E422" s="40">
        <v>188844</v>
      </c>
      <c r="F422" s="40" t="s">
        <v>47</v>
      </c>
      <c r="G422" s="134">
        <v>8.19</v>
      </c>
      <c r="H422" s="48">
        <v>18285.12</v>
      </c>
      <c r="I422" s="48">
        <v>9766.69</v>
      </c>
    </row>
    <row r="423" spans="1:9" x14ac:dyDescent="0.25">
      <c r="A423" s="68" t="s">
        <v>98</v>
      </c>
      <c r="B423" s="69"/>
      <c r="C423" s="41">
        <v>43129</v>
      </c>
      <c r="D423" s="40" t="s">
        <v>369</v>
      </c>
      <c r="E423" s="40">
        <v>188849</v>
      </c>
      <c r="F423" s="40" t="s">
        <v>50</v>
      </c>
      <c r="G423" s="134">
        <v>15.37</v>
      </c>
      <c r="H423" s="48">
        <v>18285.12</v>
      </c>
      <c r="I423" s="48">
        <v>9766.69</v>
      </c>
    </row>
    <row r="424" spans="1:9" x14ac:dyDescent="0.25">
      <c r="A424" s="68" t="s">
        <v>86</v>
      </c>
      <c r="B424" s="69"/>
      <c r="C424" s="41">
        <v>43129</v>
      </c>
      <c r="D424" s="40" t="s">
        <v>370</v>
      </c>
      <c r="E424" s="40">
        <v>188879</v>
      </c>
      <c r="F424" s="40" t="s">
        <v>90</v>
      </c>
      <c r="G424" s="134">
        <v>8.93</v>
      </c>
      <c r="H424" s="48">
        <v>18285.12</v>
      </c>
      <c r="I424" s="48">
        <v>9766.69</v>
      </c>
    </row>
    <row r="425" spans="1:9" x14ac:dyDescent="0.25">
      <c r="A425" s="68" t="s">
        <v>86</v>
      </c>
      <c r="B425" s="69"/>
      <c r="C425" s="41">
        <v>43129</v>
      </c>
      <c r="D425" s="40" t="s">
        <v>219</v>
      </c>
      <c r="E425" s="40">
        <v>188880</v>
      </c>
      <c r="F425" s="40" t="s">
        <v>85</v>
      </c>
      <c r="G425" s="134">
        <v>8.8000000000000007</v>
      </c>
      <c r="H425" s="48">
        <v>18285.12</v>
      </c>
      <c r="I425" s="48">
        <v>9766.69</v>
      </c>
    </row>
    <row r="426" spans="1:9" x14ac:dyDescent="0.25">
      <c r="A426" s="68" t="s">
        <v>86</v>
      </c>
      <c r="B426" s="69"/>
      <c r="C426" s="41">
        <v>43129</v>
      </c>
      <c r="D426" s="40" t="s">
        <v>220</v>
      </c>
      <c r="E426" s="40">
        <v>188881</v>
      </c>
      <c r="F426" s="40" t="s">
        <v>50</v>
      </c>
      <c r="G426" s="134">
        <v>8.6999999999999993</v>
      </c>
      <c r="H426" s="48">
        <v>18285.12</v>
      </c>
      <c r="I426" s="48">
        <v>9766.69</v>
      </c>
    </row>
    <row r="427" spans="1:9" x14ac:dyDescent="0.25">
      <c r="A427" s="68" t="s">
        <v>86</v>
      </c>
      <c r="B427" s="69"/>
      <c r="C427" s="41">
        <v>43129</v>
      </c>
      <c r="D427" s="40" t="s">
        <v>371</v>
      </c>
      <c r="E427" s="40">
        <v>188882</v>
      </c>
      <c r="F427" s="40" t="s">
        <v>344</v>
      </c>
      <c r="G427" s="134">
        <v>10.47</v>
      </c>
      <c r="H427" s="48">
        <v>18285.12</v>
      </c>
      <c r="I427" s="48">
        <v>9766.69</v>
      </c>
    </row>
    <row r="428" spans="1:9" x14ac:dyDescent="0.25">
      <c r="A428" s="68" t="s">
        <v>45</v>
      </c>
      <c r="B428" s="69"/>
      <c r="C428" s="41">
        <v>43130</v>
      </c>
      <c r="D428" s="40" t="s">
        <v>355</v>
      </c>
      <c r="E428" s="40">
        <v>188910</v>
      </c>
      <c r="F428" s="40" t="s">
        <v>47</v>
      </c>
      <c r="G428" s="134">
        <v>14.35</v>
      </c>
      <c r="H428" s="48">
        <v>18285.12</v>
      </c>
      <c r="I428" s="48">
        <v>9766.69</v>
      </c>
    </row>
    <row r="429" spans="1:9" x14ac:dyDescent="0.25">
      <c r="A429" s="68" t="s">
        <v>42</v>
      </c>
      <c r="B429" s="69"/>
      <c r="C429" s="41">
        <v>43130</v>
      </c>
      <c r="D429" s="40" t="s">
        <v>356</v>
      </c>
      <c r="E429" s="40">
        <v>188911</v>
      </c>
      <c r="F429" s="40" t="s">
        <v>44</v>
      </c>
      <c r="G429" s="134">
        <v>14.44</v>
      </c>
      <c r="H429" s="48">
        <v>18285.12</v>
      </c>
      <c r="I429" s="48">
        <v>9766.69</v>
      </c>
    </row>
    <row r="430" spans="1:9" x14ac:dyDescent="0.25">
      <c r="A430" s="68" t="s">
        <v>48</v>
      </c>
      <c r="B430" s="69"/>
      <c r="C430" s="41">
        <v>43130</v>
      </c>
      <c r="D430" s="40" t="s">
        <v>372</v>
      </c>
      <c r="E430" s="40">
        <v>188916</v>
      </c>
      <c r="F430" s="40" t="s">
        <v>50</v>
      </c>
      <c r="G430" s="134">
        <v>14.14</v>
      </c>
      <c r="H430" s="48">
        <v>18285.12</v>
      </c>
      <c r="I430" s="48">
        <v>9766.69</v>
      </c>
    </row>
    <row r="431" spans="1:9" x14ac:dyDescent="0.25">
      <c r="A431" s="68" t="s">
        <v>51</v>
      </c>
      <c r="B431" s="69"/>
      <c r="C431" s="41">
        <v>43130</v>
      </c>
      <c r="D431" s="40" t="s">
        <v>139</v>
      </c>
      <c r="E431" s="40">
        <v>188925</v>
      </c>
      <c r="F431" s="40" t="s">
        <v>79</v>
      </c>
      <c r="G431" s="134">
        <v>14.5</v>
      </c>
      <c r="H431" s="48">
        <v>18285.12</v>
      </c>
      <c r="I431" s="48">
        <v>9766.69</v>
      </c>
    </row>
    <row r="432" spans="1:9" x14ac:dyDescent="0.25">
      <c r="A432" s="68" t="s">
        <v>45</v>
      </c>
      <c r="B432" s="69"/>
      <c r="C432" s="41">
        <v>43130</v>
      </c>
      <c r="D432" s="40" t="s">
        <v>225</v>
      </c>
      <c r="E432" s="40">
        <v>188968</v>
      </c>
      <c r="F432" s="40" t="s">
        <v>47</v>
      </c>
      <c r="G432" s="134">
        <v>14.15</v>
      </c>
      <c r="H432" s="48">
        <v>18285.12</v>
      </c>
      <c r="I432" s="48">
        <v>9766.69</v>
      </c>
    </row>
    <row r="433" spans="1:9" x14ac:dyDescent="0.25">
      <c r="A433" s="68" t="s">
        <v>42</v>
      </c>
      <c r="B433" s="69"/>
      <c r="C433" s="41">
        <v>43130</v>
      </c>
      <c r="D433" s="40" t="s">
        <v>111</v>
      </c>
      <c r="E433" s="40">
        <v>188970</v>
      </c>
      <c r="F433" s="40" t="s">
        <v>44</v>
      </c>
      <c r="G433" s="134">
        <v>13.68</v>
      </c>
      <c r="H433" s="48">
        <v>18285.12</v>
      </c>
      <c r="I433" s="48">
        <v>9766.69</v>
      </c>
    </row>
    <row r="434" spans="1:9" x14ac:dyDescent="0.25">
      <c r="A434" s="68" t="s">
        <v>48</v>
      </c>
      <c r="B434" s="69"/>
      <c r="C434" s="41">
        <v>43130</v>
      </c>
      <c r="D434" s="40" t="s">
        <v>373</v>
      </c>
      <c r="E434" s="40">
        <v>188972</v>
      </c>
      <c r="F434" s="40" t="s">
        <v>50</v>
      </c>
      <c r="G434" s="134">
        <v>10.7</v>
      </c>
      <c r="H434" s="48">
        <v>18285.12</v>
      </c>
      <c r="I434" s="48">
        <v>9766.69</v>
      </c>
    </row>
    <row r="435" spans="1:9" x14ac:dyDescent="0.25">
      <c r="A435" s="68" t="s">
        <v>45</v>
      </c>
      <c r="B435" s="69"/>
      <c r="C435" s="41">
        <v>43130</v>
      </c>
      <c r="D435" s="40" t="s">
        <v>313</v>
      </c>
      <c r="E435" s="40">
        <v>188978</v>
      </c>
      <c r="F435" s="40" t="s">
        <v>55</v>
      </c>
      <c r="G435" s="134">
        <v>1.23</v>
      </c>
      <c r="H435" s="48">
        <v>18285.12</v>
      </c>
      <c r="I435" s="48">
        <v>9766.69</v>
      </c>
    </row>
    <row r="436" spans="1:9" x14ac:dyDescent="0.25">
      <c r="A436" s="68" t="s">
        <v>102</v>
      </c>
      <c r="B436" s="69"/>
      <c r="C436" s="41">
        <v>43130</v>
      </c>
      <c r="D436" s="40" t="s">
        <v>374</v>
      </c>
      <c r="E436" s="40">
        <v>188988</v>
      </c>
      <c r="F436" s="40" t="s">
        <v>104</v>
      </c>
      <c r="G436" s="134">
        <v>10.34</v>
      </c>
      <c r="H436" s="48">
        <v>18285.12</v>
      </c>
      <c r="I436" s="48">
        <v>9766.69</v>
      </c>
    </row>
    <row r="437" spans="1:9" x14ac:dyDescent="0.25">
      <c r="A437" s="68" t="s">
        <v>51</v>
      </c>
      <c r="B437" s="69"/>
      <c r="C437" s="41">
        <v>43130</v>
      </c>
      <c r="D437" s="40" t="s">
        <v>215</v>
      </c>
      <c r="E437" s="40">
        <v>188996</v>
      </c>
      <c r="F437" s="40" t="s">
        <v>79</v>
      </c>
      <c r="G437" s="134">
        <v>13.52</v>
      </c>
      <c r="H437" s="48">
        <v>18285.12</v>
      </c>
      <c r="I437" s="48">
        <v>9766.69</v>
      </c>
    </row>
    <row r="438" spans="1:9" x14ac:dyDescent="0.25">
      <c r="A438" s="68" t="s">
        <v>42</v>
      </c>
      <c r="B438" s="69"/>
      <c r="C438" s="41">
        <v>43130</v>
      </c>
      <c r="D438" s="40" t="s">
        <v>375</v>
      </c>
      <c r="E438" s="40">
        <v>189009</v>
      </c>
      <c r="F438" s="40" t="s">
        <v>44</v>
      </c>
      <c r="G438" s="134">
        <v>9.25</v>
      </c>
      <c r="H438" s="48">
        <v>18285.12</v>
      </c>
      <c r="I438" s="48">
        <v>9766.69</v>
      </c>
    </row>
    <row r="439" spans="1:9" x14ac:dyDescent="0.25">
      <c r="A439" s="68" t="s">
        <v>45</v>
      </c>
      <c r="B439" s="69"/>
      <c r="C439" s="41">
        <v>43130</v>
      </c>
      <c r="D439" s="40" t="s">
        <v>335</v>
      </c>
      <c r="E439" s="40">
        <v>189016</v>
      </c>
      <c r="F439" s="40" t="s">
        <v>47</v>
      </c>
      <c r="G439" s="134">
        <v>12.4</v>
      </c>
      <c r="H439" s="48">
        <v>18285.12</v>
      </c>
      <c r="I439" s="48">
        <v>9766.69</v>
      </c>
    </row>
    <row r="440" spans="1:9" x14ac:dyDescent="0.25">
      <c r="A440" s="68" t="s">
        <v>102</v>
      </c>
      <c r="B440" s="69"/>
      <c r="C440" s="41">
        <v>43130</v>
      </c>
      <c r="D440" s="40" t="s">
        <v>376</v>
      </c>
      <c r="E440" s="40">
        <v>189017</v>
      </c>
      <c r="F440" s="40" t="s">
        <v>104</v>
      </c>
      <c r="G440" s="134">
        <v>9.25</v>
      </c>
      <c r="H440" s="48">
        <v>18285.12</v>
      </c>
      <c r="I440" s="48">
        <v>9766.69</v>
      </c>
    </row>
    <row r="441" spans="1:9" x14ac:dyDescent="0.25">
      <c r="A441" s="68" t="s">
        <v>51</v>
      </c>
      <c r="B441" s="69"/>
      <c r="C441" s="41">
        <v>43130</v>
      </c>
      <c r="D441" s="40" t="s">
        <v>377</v>
      </c>
      <c r="E441" s="40">
        <v>189023</v>
      </c>
      <c r="F441" s="40" t="s">
        <v>79</v>
      </c>
      <c r="G441" s="134">
        <v>5.92</v>
      </c>
      <c r="H441" s="48">
        <v>18285.12</v>
      </c>
      <c r="I441" s="48">
        <v>9766.69</v>
      </c>
    </row>
    <row r="442" spans="1:9" x14ac:dyDescent="0.25">
      <c r="A442" s="68" t="s">
        <v>48</v>
      </c>
      <c r="B442" s="69"/>
      <c r="C442" s="41">
        <v>43130</v>
      </c>
      <c r="D442" s="40" t="s">
        <v>378</v>
      </c>
      <c r="E442" s="40">
        <v>189028</v>
      </c>
      <c r="F442" s="40" t="s">
        <v>50</v>
      </c>
      <c r="G442" s="134">
        <v>10.87</v>
      </c>
      <c r="H442" s="48">
        <v>18285.12</v>
      </c>
      <c r="I442" s="48">
        <v>9766.69</v>
      </c>
    </row>
    <row r="443" spans="1:9" x14ac:dyDescent="0.25">
      <c r="A443" s="68" t="s">
        <v>64</v>
      </c>
      <c r="B443" s="69"/>
      <c r="C443" s="41">
        <v>43131</v>
      </c>
      <c r="D443" s="40" t="s">
        <v>254</v>
      </c>
      <c r="E443" s="40">
        <v>189086</v>
      </c>
      <c r="F443" s="40" t="s">
        <v>47</v>
      </c>
      <c r="G443" s="134">
        <v>13.75</v>
      </c>
      <c r="H443" s="48">
        <v>18285.12</v>
      </c>
      <c r="I443" s="48">
        <v>9766.69</v>
      </c>
    </row>
    <row r="444" spans="1:9" x14ac:dyDescent="0.25">
      <c r="A444" s="68" t="s">
        <v>77</v>
      </c>
      <c r="B444" s="69"/>
      <c r="C444" s="41">
        <v>43131</v>
      </c>
      <c r="D444" s="40" t="s">
        <v>283</v>
      </c>
      <c r="E444" s="40">
        <v>189087</v>
      </c>
      <c r="F444" s="40" t="s">
        <v>85</v>
      </c>
      <c r="G444" s="134">
        <v>13.83</v>
      </c>
      <c r="H444" s="48">
        <v>18285.12</v>
      </c>
      <c r="I444" s="48">
        <v>9766.69</v>
      </c>
    </row>
    <row r="445" spans="1:9" x14ac:dyDescent="0.25">
      <c r="A445" s="68" t="s">
        <v>68</v>
      </c>
      <c r="B445" s="69"/>
      <c r="C445" s="41">
        <v>43131</v>
      </c>
      <c r="D445" s="40" t="s">
        <v>379</v>
      </c>
      <c r="E445" s="40">
        <v>189093</v>
      </c>
      <c r="F445" s="40" t="s">
        <v>79</v>
      </c>
      <c r="G445" s="134">
        <v>13.37</v>
      </c>
      <c r="H445" s="48">
        <v>18285.12</v>
      </c>
      <c r="I445" s="48">
        <v>9766.69</v>
      </c>
    </row>
    <row r="446" spans="1:9" x14ac:dyDescent="0.25">
      <c r="A446" s="68" t="s">
        <v>66</v>
      </c>
      <c r="B446" s="69"/>
      <c r="C446" s="41">
        <v>43131</v>
      </c>
      <c r="D446" s="40" t="s">
        <v>255</v>
      </c>
      <c r="E446" s="40">
        <v>189094</v>
      </c>
      <c r="F446" s="40" t="s">
        <v>50</v>
      </c>
      <c r="G446" s="134">
        <v>14.14</v>
      </c>
      <c r="H446" s="48">
        <v>18285.12</v>
      </c>
      <c r="I446" s="48">
        <v>9766.69</v>
      </c>
    </row>
    <row r="447" spans="1:9" x14ac:dyDescent="0.25">
      <c r="A447" s="68" t="s">
        <v>64</v>
      </c>
      <c r="B447" s="69"/>
      <c r="C447" s="41">
        <v>43131</v>
      </c>
      <c r="D447" s="40" t="s">
        <v>190</v>
      </c>
      <c r="E447" s="40">
        <v>189130</v>
      </c>
      <c r="F447" s="40" t="s">
        <v>47</v>
      </c>
      <c r="G447" s="135">
        <v>12.64</v>
      </c>
      <c r="H447" s="48">
        <v>18285.12</v>
      </c>
      <c r="I447" s="48">
        <v>9766.69</v>
      </c>
    </row>
    <row r="448" spans="1:9" x14ac:dyDescent="0.25">
      <c r="A448" s="68" t="s">
        <v>77</v>
      </c>
      <c r="B448" s="69"/>
      <c r="C448" s="41">
        <v>43131</v>
      </c>
      <c r="D448" s="40" t="s">
        <v>248</v>
      </c>
      <c r="E448" s="40">
        <v>189151</v>
      </c>
      <c r="F448" s="40" t="s">
        <v>85</v>
      </c>
      <c r="G448" s="135">
        <v>14.2</v>
      </c>
      <c r="H448" s="48">
        <v>18285.12</v>
      </c>
      <c r="I448" s="48">
        <v>9766.69</v>
      </c>
    </row>
    <row r="449" spans="1:9" x14ac:dyDescent="0.25">
      <c r="A449" s="68" t="s">
        <v>102</v>
      </c>
      <c r="B449" s="69"/>
      <c r="C449" s="41">
        <v>43131</v>
      </c>
      <c r="D449" s="40" t="s">
        <v>143</v>
      </c>
      <c r="E449" s="40">
        <v>189157</v>
      </c>
      <c r="F449" s="40" t="s">
        <v>104</v>
      </c>
      <c r="G449" s="135">
        <v>16.690000000000001</v>
      </c>
      <c r="H449" s="48">
        <v>18285.12</v>
      </c>
      <c r="I449" s="48">
        <v>9766.69</v>
      </c>
    </row>
    <row r="450" spans="1:9" x14ac:dyDescent="0.25">
      <c r="A450" s="68" t="s">
        <v>66</v>
      </c>
      <c r="B450" s="69"/>
      <c r="C450" s="41">
        <v>43131</v>
      </c>
      <c r="D450" s="40" t="s">
        <v>380</v>
      </c>
      <c r="E450" s="40">
        <v>189166</v>
      </c>
      <c r="F450" s="40" t="s">
        <v>50</v>
      </c>
      <c r="G450" s="135">
        <v>13.9</v>
      </c>
      <c r="H450" s="48">
        <v>18285.12</v>
      </c>
      <c r="I450" s="48">
        <v>9766.69</v>
      </c>
    </row>
    <row r="451" spans="1:9" x14ac:dyDescent="0.25">
      <c r="A451" s="68" t="s">
        <v>68</v>
      </c>
      <c r="B451" s="69"/>
      <c r="C451" s="41">
        <v>43131</v>
      </c>
      <c r="D451" s="40" t="s">
        <v>381</v>
      </c>
      <c r="E451" s="40">
        <v>189169</v>
      </c>
      <c r="F451" s="40" t="s">
        <v>79</v>
      </c>
      <c r="G451" s="135">
        <v>15.9</v>
      </c>
      <c r="H451" s="48">
        <v>18285.12</v>
      </c>
      <c r="I451" s="48">
        <v>9766.69</v>
      </c>
    </row>
    <row r="452" spans="1:9" x14ac:dyDescent="0.25">
      <c r="A452" s="68" t="s">
        <v>64</v>
      </c>
      <c r="B452" s="69"/>
      <c r="C452" s="41">
        <v>43131</v>
      </c>
      <c r="D452" s="40" t="s">
        <v>382</v>
      </c>
      <c r="E452" s="40">
        <v>189177</v>
      </c>
      <c r="F452" s="40" t="s">
        <v>55</v>
      </c>
      <c r="G452" s="135">
        <v>1.68</v>
      </c>
      <c r="H452" s="48">
        <v>18285.12</v>
      </c>
      <c r="I452" s="48">
        <v>9766.69</v>
      </c>
    </row>
    <row r="453" spans="1:9" x14ac:dyDescent="0.25">
      <c r="A453" s="68" t="s">
        <v>64</v>
      </c>
      <c r="B453" s="69"/>
      <c r="C453" s="41">
        <v>43131</v>
      </c>
      <c r="D453" s="40" t="s">
        <v>383</v>
      </c>
      <c r="E453" s="40">
        <v>189181</v>
      </c>
      <c r="F453" s="40" t="s">
        <v>47</v>
      </c>
      <c r="G453" s="135">
        <v>7.08</v>
      </c>
      <c r="H453" s="48">
        <v>18285.12</v>
      </c>
      <c r="I453" s="48">
        <v>9766.69</v>
      </c>
    </row>
    <row r="454" spans="1:9" x14ac:dyDescent="0.25">
      <c r="A454" s="68" t="s">
        <v>77</v>
      </c>
      <c r="B454" s="69"/>
      <c r="C454" s="41">
        <v>43131</v>
      </c>
      <c r="D454" s="40" t="s">
        <v>384</v>
      </c>
      <c r="E454" s="40">
        <v>189186</v>
      </c>
      <c r="F454" s="40" t="s">
        <v>85</v>
      </c>
      <c r="G454" s="135">
        <v>5.07</v>
      </c>
      <c r="H454" s="48">
        <v>18285.12</v>
      </c>
      <c r="I454" s="48">
        <v>9766.69</v>
      </c>
    </row>
    <row r="455" spans="1:9" x14ac:dyDescent="0.25">
      <c r="A455" s="68" t="s">
        <v>102</v>
      </c>
      <c r="B455" s="69"/>
      <c r="C455" s="41">
        <v>43131</v>
      </c>
      <c r="D455" s="40" t="s">
        <v>117</v>
      </c>
      <c r="E455" s="40">
        <v>189191</v>
      </c>
      <c r="F455" s="40" t="s">
        <v>104</v>
      </c>
      <c r="G455" s="135">
        <v>13.85</v>
      </c>
      <c r="H455" s="48">
        <v>18285.12</v>
      </c>
      <c r="I455" s="48">
        <v>9766.69</v>
      </c>
    </row>
    <row r="456" spans="1:9" x14ac:dyDescent="0.25">
      <c r="A456" s="68" t="s">
        <v>66</v>
      </c>
      <c r="B456" s="69"/>
      <c r="C456" s="41">
        <v>43131</v>
      </c>
      <c r="D456" s="40" t="s">
        <v>385</v>
      </c>
      <c r="E456" s="40">
        <v>189200</v>
      </c>
      <c r="F456" s="40" t="s">
        <v>50</v>
      </c>
      <c r="G456" s="135">
        <v>5.25</v>
      </c>
      <c r="H456" s="48">
        <v>18285.12</v>
      </c>
      <c r="I456" s="48">
        <v>9766.69</v>
      </c>
    </row>
    <row r="457" spans="1:9" x14ac:dyDescent="0.25">
      <c r="A457" s="68" t="s">
        <v>86</v>
      </c>
      <c r="B457" s="69"/>
      <c r="C457" s="41">
        <v>43131</v>
      </c>
      <c r="D457" s="119">
        <v>0.82291666666666663</v>
      </c>
      <c r="E457" s="40">
        <v>189220</v>
      </c>
      <c r="F457" s="40" t="s">
        <v>50</v>
      </c>
      <c r="G457" s="135">
        <v>6.83</v>
      </c>
      <c r="H457" s="48">
        <v>18285.12</v>
      </c>
      <c r="I457" s="48">
        <v>9766.69</v>
      </c>
    </row>
    <row r="458" spans="1:9" x14ac:dyDescent="0.25">
      <c r="A458" s="68" t="s">
        <v>86</v>
      </c>
      <c r="B458" s="69"/>
      <c r="C458" s="41">
        <v>43131</v>
      </c>
      <c r="D458" s="119">
        <v>0.82361111111111107</v>
      </c>
      <c r="E458" s="40">
        <v>189221</v>
      </c>
      <c r="F458" s="40" t="s">
        <v>79</v>
      </c>
      <c r="G458" s="135">
        <v>7.91</v>
      </c>
      <c r="H458" s="48">
        <v>18285.12</v>
      </c>
      <c r="I458" s="48">
        <v>9766.69</v>
      </c>
    </row>
    <row r="459" spans="1:9" x14ac:dyDescent="0.25">
      <c r="A459" s="68" t="s">
        <v>86</v>
      </c>
      <c r="B459" s="69"/>
      <c r="C459" s="41">
        <v>43131</v>
      </c>
      <c r="D459" s="119">
        <v>0.83333333333333337</v>
      </c>
      <c r="E459" s="40">
        <v>189222</v>
      </c>
      <c r="F459" s="40" t="s">
        <v>44</v>
      </c>
      <c r="G459" s="135">
        <v>6.06</v>
      </c>
      <c r="H459" s="48">
        <v>18285.12</v>
      </c>
      <c r="I459" s="48">
        <v>9766.69</v>
      </c>
    </row>
    <row r="460" spans="1:9" ht="15.75" thickBot="1" x14ac:dyDescent="0.3">
      <c r="A460" s="68" t="s">
        <v>86</v>
      </c>
      <c r="B460" s="69"/>
      <c r="C460" s="41">
        <v>43131</v>
      </c>
      <c r="D460" s="40">
        <v>20.04</v>
      </c>
      <c r="E460" s="40">
        <v>189223</v>
      </c>
      <c r="F460" s="40" t="s">
        <v>47</v>
      </c>
      <c r="G460" s="135">
        <v>6.32</v>
      </c>
      <c r="H460" s="48">
        <v>18285.12</v>
      </c>
      <c r="I460" s="48">
        <v>9766.69</v>
      </c>
    </row>
    <row r="461" spans="1:9" ht="15.75" thickBot="1" x14ac:dyDescent="0.3">
      <c r="F461" s="71" t="s">
        <v>151</v>
      </c>
      <c r="G461" s="71">
        <f>SUM(G414:G460)</f>
        <v>508.53999999999985</v>
      </c>
    </row>
    <row r="466" spans="1:9" x14ac:dyDescent="0.25">
      <c r="G466" s="43"/>
    </row>
    <row r="467" spans="1:9" x14ac:dyDescent="0.25">
      <c r="B467" s="31"/>
      <c r="C467" s="31"/>
      <c r="D467" s="31"/>
      <c r="E467" s="32"/>
      <c r="F467" s="32"/>
      <c r="G467" s="43"/>
    </row>
    <row r="468" spans="1:9" ht="23.25" x14ac:dyDescent="0.35">
      <c r="A468" s="516" t="s">
        <v>28</v>
      </c>
      <c r="B468" s="516"/>
      <c r="C468" s="516"/>
      <c r="D468" s="516"/>
      <c r="E468" s="516"/>
      <c r="F468" s="516"/>
      <c r="G468" s="516"/>
      <c r="H468" s="516"/>
    </row>
    <row r="469" spans="1:9" ht="19.5" x14ac:dyDescent="0.3">
      <c r="A469" s="517" t="s">
        <v>29</v>
      </c>
      <c r="B469" s="517"/>
      <c r="C469" s="517"/>
      <c r="D469" s="517"/>
      <c r="E469" s="517"/>
      <c r="F469" s="517"/>
      <c r="G469" s="517"/>
      <c r="H469" s="517"/>
    </row>
    <row r="470" spans="1:9" ht="15.75" x14ac:dyDescent="0.25">
      <c r="A470" s="33"/>
      <c r="B470" s="33"/>
      <c r="C470" s="33"/>
      <c r="D470" s="33"/>
      <c r="E470" s="34"/>
      <c r="F470" s="34"/>
      <c r="G470" s="33"/>
      <c r="H470" s="35"/>
    </row>
    <row r="471" spans="1:9" ht="15.75" x14ac:dyDescent="0.25">
      <c r="A471" s="33"/>
      <c r="B471" s="33"/>
      <c r="C471" s="33"/>
      <c r="D471" s="33"/>
      <c r="E471" s="34"/>
      <c r="F471" s="34"/>
      <c r="G471" s="33"/>
      <c r="H471" s="35"/>
    </row>
    <row r="472" spans="1:9" ht="15.75" x14ac:dyDescent="0.25">
      <c r="A472" s="36" t="s">
        <v>30</v>
      </c>
      <c r="B472" s="36">
        <v>2654</v>
      </c>
      <c r="C472" s="33"/>
      <c r="D472" s="31"/>
      <c r="E472" s="34"/>
      <c r="F472" s="34"/>
      <c r="G472" s="37"/>
      <c r="H472" s="35"/>
    </row>
    <row r="473" spans="1:9" ht="15.75" x14ac:dyDescent="0.25">
      <c r="A473" s="38" t="s">
        <v>31</v>
      </c>
      <c r="B473" s="39">
        <v>43134</v>
      </c>
      <c r="C473" s="33"/>
      <c r="D473" s="31"/>
      <c r="E473" s="34"/>
      <c r="F473" s="34"/>
      <c r="G473" s="37"/>
      <c r="H473" s="35"/>
    </row>
    <row r="474" spans="1:9" ht="15.75" x14ac:dyDescent="0.25">
      <c r="A474" s="37" t="s">
        <v>32</v>
      </c>
      <c r="B474" s="518" t="s">
        <v>33</v>
      </c>
      <c r="C474" s="518"/>
      <c r="D474" s="518"/>
      <c r="E474" s="34"/>
      <c r="F474" s="34"/>
      <c r="G474" s="37"/>
      <c r="H474" s="35"/>
    </row>
    <row r="475" spans="1:9" ht="15.75" thickBot="1" x14ac:dyDescent="0.3">
      <c r="B475" s="31"/>
      <c r="C475" s="31"/>
      <c r="D475" s="31"/>
      <c r="E475" s="32"/>
      <c r="F475" s="32"/>
    </row>
    <row r="476" spans="1:9" ht="32.25" thickBot="1" x14ac:dyDescent="0.3">
      <c r="A476" s="520" t="s">
        <v>34</v>
      </c>
      <c r="B476" s="521"/>
      <c r="C476" s="44" t="s">
        <v>35</v>
      </c>
      <c r="D476" s="44" t="s">
        <v>36</v>
      </c>
      <c r="E476" s="44" t="s">
        <v>37</v>
      </c>
      <c r="F476" s="44" t="s">
        <v>38</v>
      </c>
      <c r="G476" s="46" t="s">
        <v>39</v>
      </c>
      <c r="H476" s="44" t="s">
        <v>40</v>
      </c>
      <c r="I476" s="44" t="s">
        <v>41</v>
      </c>
    </row>
    <row r="477" spans="1:9" x14ac:dyDescent="0.25">
      <c r="A477" s="64" t="s">
        <v>98</v>
      </c>
      <c r="B477" s="65"/>
      <c r="C477" s="66">
        <v>43132</v>
      </c>
      <c r="D477" s="45" t="s">
        <v>386</v>
      </c>
      <c r="E477" s="45">
        <v>189252</v>
      </c>
      <c r="F477" s="45" t="s">
        <v>50</v>
      </c>
      <c r="G477" s="45">
        <v>11.47</v>
      </c>
      <c r="H477" s="67">
        <v>18285.12</v>
      </c>
      <c r="I477" s="67">
        <v>9766.69</v>
      </c>
    </row>
    <row r="478" spans="1:9" x14ac:dyDescent="0.25">
      <c r="A478" s="68" t="s">
        <v>94</v>
      </c>
      <c r="B478" s="69"/>
      <c r="C478" s="41">
        <v>43132</v>
      </c>
      <c r="D478" s="40" t="s">
        <v>348</v>
      </c>
      <c r="E478" s="40">
        <v>189257</v>
      </c>
      <c r="F478" s="40" t="s">
        <v>47</v>
      </c>
      <c r="G478" s="40">
        <v>13.79</v>
      </c>
      <c r="H478" s="48">
        <v>18285.12</v>
      </c>
      <c r="I478" s="48">
        <v>9766.69</v>
      </c>
    </row>
    <row r="479" spans="1:9" x14ac:dyDescent="0.25">
      <c r="A479" s="68" t="s">
        <v>96</v>
      </c>
      <c r="B479" s="69"/>
      <c r="C479" s="41">
        <v>43132</v>
      </c>
      <c r="D479" s="40" t="s">
        <v>138</v>
      </c>
      <c r="E479" s="40">
        <v>189258</v>
      </c>
      <c r="F479" s="40" t="s">
        <v>44</v>
      </c>
      <c r="G479" s="40">
        <v>12.82</v>
      </c>
      <c r="H479" s="48">
        <v>18285.12</v>
      </c>
      <c r="I479" s="48">
        <v>9766.69</v>
      </c>
    </row>
    <row r="480" spans="1:9" x14ac:dyDescent="0.25">
      <c r="A480" s="68" t="s">
        <v>100</v>
      </c>
      <c r="B480" s="69"/>
      <c r="C480" s="41">
        <v>43132</v>
      </c>
      <c r="D480" s="40" t="s">
        <v>387</v>
      </c>
      <c r="E480" s="40">
        <v>189259</v>
      </c>
      <c r="F480" s="40" t="s">
        <v>79</v>
      </c>
      <c r="G480" s="40">
        <v>12.94</v>
      </c>
      <c r="H480" s="48">
        <v>18285.12</v>
      </c>
      <c r="I480" s="48">
        <v>9766.69</v>
      </c>
    </row>
    <row r="481" spans="1:9" x14ac:dyDescent="0.25">
      <c r="A481" s="68" t="s">
        <v>96</v>
      </c>
      <c r="B481" s="69"/>
      <c r="C481" s="41">
        <v>43132</v>
      </c>
      <c r="D481" s="40" t="s">
        <v>388</v>
      </c>
      <c r="E481" s="40">
        <v>189261</v>
      </c>
      <c r="F481" s="40" t="s">
        <v>55</v>
      </c>
      <c r="G481" s="40">
        <v>0.88</v>
      </c>
      <c r="H481" s="48">
        <v>18285.12</v>
      </c>
      <c r="I481" s="48">
        <v>9766.69</v>
      </c>
    </row>
    <row r="482" spans="1:9" x14ac:dyDescent="0.25">
      <c r="A482" s="68" t="s">
        <v>98</v>
      </c>
      <c r="B482" s="69"/>
      <c r="C482" s="41">
        <v>43132</v>
      </c>
      <c r="D482" s="40" t="s">
        <v>389</v>
      </c>
      <c r="E482" s="40">
        <v>189278</v>
      </c>
      <c r="F482" s="40" t="s">
        <v>50</v>
      </c>
      <c r="G482" s="40">
        <v>3.72</v>
      </c>
      <c r="H482" s="48">
        <v>18285.12</v>
      </c>
      <c r="I482" s="48">
        <v>9766.69</v>
      </c>
    </row>
    <row r="483" spans="1:9" x14ac:dyDescent="0.25">
      <c r="A483" s="68" t="s">
        <v>96</v>
      </c>
      <c r="B483" s="69"/>
      <c r="C483" s="41">
        <v>43132</v>
      </c>
      <c r="D483" s="40" t="s">
        <v>390</v>
      </c>
      <c r="E483" s="40">
        <v>189297</v>
      </c>
      <c r="F483" s="40" t="s">
        <v>55</v>
      </c>
      <c r="G483" s="40">
        <v>0.18</v>
      </c>
      <c r="H483" s="48">
        <v>18285.12</v>
      </c>
      <c r="I483" s="48">
        <v>9766.69</v>
      </c>
    </row>
    <row r="484" spans="1:9" x14ac:dyDescent="0.25">
      <c r="A484" s="68" t="s">
        <v>96</v>
      </c>
      <c r="B484" s="69"/>
      <c r="C484" s="41">
        <v>43132</v>
      </c>
      <c r="D484" s="40" t="s">
        <v>391</v>
      </c>
      <c r="E484" s="40">
        <v>189299</v>
      </c>
      <c r="F484" s="40" t="s">
        <v>44</v>
      </c>
      <c r="G484" s="40">
        <v>8.3000000000000007</v>
      </c>
      <c r="H484" s="48">
        <v>18285.12</v>
      </c>
      <c r="I484" s="48">
        <v>9766.69</v>
      </c>
    </row>
    <row r="485" spans="1:9" x14ac:dyDescent="0.25">
      <c r="A485" s="68" t="s">
        <v>100</v>
      </c>
      <c r="B485" s="69"/>
      <c r="C485" s="41">
        <v>43132</v>
      </c>
      <c r="D485" s="40" t="s">
        <v>392</v>
      </c>
      <c r="E485" s="40">
        <v>189301</v>
      </c>
      <c r="F485" s="40" t="s">
        <v>79</v>
      </c>
      <c r="G485" s="40">
        <v>3.9</v>
      </c>
      <c r="H485" s="48">
        <v>18285.12</v>
      </c>
      <c r="I485" s="48">
        <v>9766.69</v>
      </c>
    </row>
    <row r="486" spans="1:9" x14ac:dyDescent="0.25">
      <c r="A486" s="68" t="s">
        <v>94</v>
      </c>
      <c r="B486" s="69"/>
      <c r="C486" s="41">
        <v>43132</v>
      </c>
      <c r="D486" s="40" t="s">
        <v>366</v>
      </c>
      <c r="E486" s="40">
        <v>189312</v>
      </c>
      <c r="F486" s="40" t="s">
        <v>47</v>
      </c>
      <c r="G486" s="40">
        <v>7.32</v>
      </c>
      <c r="H486" s="48">
        <v>18285.12</v>
      </c>
      <c r="I486" s="48">
        <v>9766.69</v>
      </c>
    </row>
    <row r="487" spans="1:9" x14ac:dyDescent="0.25">
      <c r="A487" s="68" t="s">
        <v>48</v>
      </c>
      <c r="B487" s="69"/>
      <c r="C487" s="41">
        <v>43133</v>
      </c>
      <c r="D487" s="40" t="s">
        <v>221</v>
      </c>
      <c r="E487" s="40">
        <v>189397</v>
      </c>
      <c r="F487" s="40" t="s">
        <v>50</v>
      </c>
      <c r="G487" s="40">
        <v>13.99</v>
      </c>
      <c r="H487" s="48">
        <v>18285.12</v>
      </c>
      <c r="I487" s="48">
        <v>9766.69</v>
      </c>
    </row>
    <row r="488" spans="1:9" x14ac:dyDescent="0.25">
      <c r="A488" s="68" t="s">
        <v>42</v>
      </c>
      <c r="B488" s="69"/>
      <c r="C488" s="41">
        <v>43133</v>
      </c>
      <c r="D488" s="40" t="s">
        <v>355</v>
      </c>
      <c r="E488" s="40">
        <v>189399</v>
      </c>
      <c r="F488" s="40" t="s">
        <v>44</v>
      </c>
      <c r="G488" s="40">
        <v>14.15</v>
      </c>
      <c r="H488" s="48">
        <v>18285.12</v>
      </c>
      <c r="I488" s="48">
        <v>9766.69</v>
      </c>
    </row>
    <row r="489" spans="1:9" x14ac:dyDescent="0.25">
      <c r="A489" s="68" t="s">
        <v>45</v>
      </c>
      <c r="B489" s="69"/>
      <c r="C489" s="41">
        <v>43133</v>
      </c>
      <c r="D489" s="40" t="s">
        <v>69</v>
      </c>
      <c r="E489" s="40">
        <v>189401</v>
      </c>
      <c r="F489" s="40" t="s">
        <v>47</v>
      </c>
      <c r="G489" s="40">
        <v>15.58</v>
      </c>
      <c r="H489" s="48">
        <v>18285.12</v>
      </c>
      <c r="I489" s="48">
        <v>9766.69</v>
      </c>
    </row>
    <row r="490" spans="1:9" x14ac:dyDescent="0.25">
      <c r="A490" s="68" t="s">
        <v>51</v>
      </c>
      <c r="B490" s="69"/>
      <c r="C490" s="41">
        <v>43133</v>
      </c>
      <c r="D490" s="40" t="s">
        <v>393</v>
      </c>
      <c r="E490" s="40">
        <v>189411</v>
      </c>
      <c r="F490" s="40" t="s">
        <v>79</v>
      </c>
      <c r="G490" s="40">
        <v>14.09</v>
      </c>
      <c r="H490" s="48">
        <v>18285.12</v>
      </c>
      <c r="I490" s="48">
        <v>9766.69</v>
      </c>
    </row>
    <row r="491" spans="1:9" x14ac:dyDescent="0.25">
      <c r="A491" s="68" t="s">
        <v>45</v>
      </c>
      <c r="B491" s="69"/>
      <c r="C491" s="41">
        <v>43133</v>
      </c>
      <c r="D491" s="40" t="s">
        <v>212</v>
      </c>
      <c r="E491" s="40">
        <v>189436</v>
      </c>
      <c r="F491" s="40" t="s">
        <v>55</v>
      </c>
      <c r="G491" s="40">
        <v>1.17</v>
      </c>
      <c r="H491" s="48">
        <v>18285.12</v>
      </c>
      <c r="I491" s="48">
        <v>9766.69</v>
      </c>
    </row>
    <row r="492" spans="1:9" x14ac:dyDescent="0.25">
      <c r="A492" s="68" t="s">
        <v>45</v>
      </c>
      <c r="B492" s="69"/>
      <c r="C492" s="41">
        <v>43133</v>
      </c>
      <c r="D492" s="40" t="s">
        <v>394</v>
      </c>
      <c r="E492" s="40">
        <v>189448</v>
      </c>
      <c r="F492" s="40" t="s">
        <v>47</v>
      </c>
      <c r="G492" s="40">
        <v>11.8</v>
      </c>
      <c r="H492" s="48">
        <v>18285.12</v>
      </c>
      <c r="I492" s="48">
        <v>9766.69</v>
      </c>
    </row>
    <row r="493" spans="1:9" x14ac:dyDescent="0.25">
      <c r="A493" s="68" t="s">
        <v>42</v>
      </c>
      <c r="B493" s="69"/>
      <c r="C493" s="41">
        <v>43133</v>
      </c>
      <c r="D493" s="40" t="s">
        <v>395</v>
      </c>
      <c r="E493" s="40">
        <v>189453</v>
      </c>
      <c r="F493" s="40" t="s">
        <v>44</v>
      </c>
      <c r="G493" s="40">
        <v>13.61</v>
      </c>
      <c r="H493" s="48">
        <v>18285.12</v>
      </c>
      <c r="I493" s="48">
        <v>9766.69</v>
      </c>
    </row>
    <row r="494" spans="1:9" x14ac:dyDescent="0.25">
      <c r="A494" s="68" t="s">
        <v>48</v>
      </c>
      <c r="B494" s="69"/>
      <c r="C494" s="41">
        <v>43133</v>
      </c>
      <c r="D494" s="40" t="s">
        <v>396</v>
      </c>
      <c r="E494" s="40">
        <v>189480</v>
      </c>
      <c r="F494" s="40" t="s">
        <v>50</v>
      </c>
      <c r="G494" s="40">
        <v>13.42</v>
      </c>
      <c r="H494" s="48">
        <v>18285.12</v>
      </c>
      <c r="I494" s="48">
        <v>9766.69</v>
      </c>
    </row>
    <row r="495" spans="1:9" x14ac:dyDescent="0.25">
      <c r="A495" s="68" t="s">
        <v>51</v>
      </c>
      <c r="B495" s="69"/>
      <c r="C495" s="41">
        <v>43133</v>
      </c>
      <c r="D495" s="40" t="s">
        <v>369</v>
      </c>
      <c r="E495" s="40">
        <v>189492</v>
      </c>
      <c r="F495" s="40" t="s">
        <v>79</v>
      </c>
      <c r="G495" s="40">
        <v>15.42</v>
      </c>
      <c r="H495" s="48">
        <v>18285.12</v>
      </c>
      <c r="I495" s="48">
        <v>9766.69</v>
      </c>
    </row>
    <row r="496" spans="1:9" x14ac:dyDescent="0.25">
      <c r="A496" s="68" t="s">
        <v>86</v>
      </c>
      <c r="B496" s="69"/>
      <c r="C496" s="41">
        <v>43133</v>
      </c>
      <c r="D496" s="40" t="s">
        <v>370</v>
      </c>
      <c r="E496" s="40">
        <v>189515</v>
      </c>
      <c r="F496" s="40" t="s">
        <v>218</v>
      </c>
      <c r="G496" s="40">
        <v>8.11</v>
      </c>
      <c r="H496" s="48">
        <v>18285.12</v>
      </c>
      <c r="I496" s="48">
        <v>9766.69</v>
      </c>
    </row>
    <row r="497" spans="1:9" x14ac:dyDescent="0.25">
      <c r="A497" s="68" t="s">
        <v>86</v>
      </c>
      <c r="B497" s="69"/>
      <c r="C497" s="41">
        <v>43133</v>
      </c>
      <c r="D497" s="40" t="s">
        <v>132</v>
      </c>
      <c r="E497" s="40">
        <v>189516</v>
      </c>
      <c r="F497" s="40" t="s">
        <v>47</v>
      </c>
      <c r="G497" s="40">
        <v>7.96</v>
      </c>
      <c r="H497" s="48">
        <v>18285.12</v>
      </c>
      <c r="I497" s="48">
        <v>9766.69</v>
      </c>
    </row>
    <row r="498" spans="1:9" x14ac:dyDescent="0.25">
      <c r="A498" s="68" t="s">
        <v>86</v>
      </c>
      <c r="B498" s="69"/>
      <c r="C498" s="41">
        <v>43133</v>
      </c>
      <c r="D498" s="40" t="s">
        <v>397</v>
      </c>
      <c r="E498" s="40">
        <v>189517</v>
      </c>
      <c r="F498" s="40" t="s">
        <v>44</v>
      </c>
      <c r="G498" s="40">
        <v>6.91</v>
      </c>
      <c r="H498" s="48">
        <v>18285.12</v>
      </c>
      <c r="I498" s="48">
        <v>9766.69</v>
      </c>
    </row>
    <row r="499" spans="1:9" x14ac:dyDescent="0.25">
      <c r="A499" s="68" t="s">
        <v>86</v>
      </c>
      <c r="B499" s="69"/>
      <c r="C499" s="41">
        <v>43133</v>
      </c>
      <c r="D499" s="40" t="s">
        <v>398</v>
      </c>
      <c r="E499" s="40">
        <v>189518</v>
      </c>
      <c r="F499" s="40" t="s">
        <v>50</v>
      </c>
      <c r="G499" s="40">
        <v>7.62</v>
      </c>
      <c r="H499" s="48">
        <v>18285.12</v>
      </c>
      <c r="I499" s="48">
        <v>9766.69</v>
      </c>
    </row>
    <row r="500" spans="1:9" x14ac:dyDescent="0.25">
      <c r="A500" s="68" t="s">
        <v>64</v>
      </c>
      <c r="B500" s="69"/>
      <c r="C500" s="41">
        <v>43134</v>
      </c>
      <c r="D500" s="40" t="s">
        <v>399</v>
      </c>
      <c r="E500" s="40">
        <v>189543</v>
      </c>
      <c r="F500" s="40" t="s">
        <v>47</v>
      </c>
      <c r="G500" s="40">
        <v>14.98</v>
      </c>
      <c r="H500" s="48">
        <v>18285.12</v>
      </c>
      <c r="I500" s="48">
        <v>9766.69</v>
      </c>
    </row>
    <row r="501" spans="1:9" x14ac:dyDescent="0.25">
      <c r="A501" s="68" t="s">
        <v>68</v>
      </c>
      <c r="B501" s="69"/>
      <c r="C501" s="41">
        <v>43134</v>
      </c>
      <c r="D501" s="40" t="s">
        <v>159</v>
      </c>
      <c r="E501" s="40">
        <v>189544</v>
      </c>
      <c r="F501" s="40" t="s">
        <v>79</v>
      </c>
      <c r="G501" s="40">
        <v>10.18</v>
      </c>
      <c r="H501" s="48">
        <v>18285.12</v>
      </c>
      <c r="I501" s="48">
        <v>9766.69</v>
      </c>
    </row>
    <row r="502" spans="1:9" x14ac:dyDescent="0.25">
      <c r="A502" s="68" t="s">
        <v>77</v>
      </c>
      <c r="B502" s="69"/>
      <c r="C502" s="41">
        <v>43134</v>
      </c>
      <c r="D502" s="40" t="s">
        <v>400</v>
      </c>
      <c r="E502" s="40">
        <v>189549</v>
      </c>
      <c r="F502" s="40" t="s">
        <v>44</v>
      </c>
      <c r="G502" s="40">
        <v>13.73</v>
      </c>
      <c r="H502" s="48">
        <v>18285.12</v>
      </c>
      <c r="I502" s="48">
        <v>9766.69</v>
      </c>
    </row>
    <row r="503" spans="1:9" x14ac:dyDescent="0.25">
      <c r="A503" s="68" t="s">
        <v>66</v>
      </c>
      <c r="B503" s="69"/>
      <c r="C503" s="41">
        <v>43134</v>
      </c>
      <c r="D503" s="40" t="s">
        <v>70</v>
      </c>
      <c r="E503" s="40">
        <v>189554</v>
      </c>
      <c r="F503" s="40" t="s">
        <v>50</v>
      </c>
      <c r="G503" s="40">
        <v>12.87</v>
      </c>
      <c r="H503" s="48">
        <v>18285.12</v>
      </c>
      <c r="I503" s="48">
        <v>9766.69</v>
      </c>
    </row>
    <row r="504" spans="1:9" x14ac:dyDescent="0.25">
      <c r="A504" s="68" t="s">
        <v>64</v>
      </c>
      <c r="B504" s="69"/>
      <c r="C504" s="41">
        <v>43134</v>
      </c>
      <c r="D504" s="40" t="s">
        <v>401</v>
      </c>
      <c r="E504" s="40">
        <v>189584</v>
      </c>
      <c r="F504" s="40" t="s">
        <v>47</v>
      </c>
      <c r="G504" s="40">
        <v>10.41</v>
      </c>
      <c r="H504" s="48">
        <v>18285.12</v>
      </c>
      <c r="I504" s="48">
        <v>9766.69</v>
      </c>
    </row>
    <row r="505" spans="1:9" x14ac:dyDescent="0.25">
      <c r="A505" s="68" t="s">
        <v>68</v>
      </c>
      <c r="B505" s="69"/>
      <c r="C505" s="41">
        <v>43134</v>
      </c>
      <c r="D505" s="40" t="s">
        <v>123</v>
      </c>
      <c r="E505" s="40">
        <v>189592</v>
      </c>
      <c r="F505" s="40" t="s">
        <v>79</v>
      </c>
      <c r="G505" s="40">
        <v>10.94</v>
      </c>
      <c r="H505" s="48">
        <v>18285.12</v>
      </c>
      <c r="I505" s="48">
        <v>9766.69</v>
      </c>
    </row>
    <row r="506" spans="1:9" x14ac:dyDescent="0.25">
      <c r="A506" s="68" t="s">
        <v>64</v>
      </c>
      <c r="B506" s="69"/>
      <c r="C506" s="41">
        <v>43134</v>
      </c>
      <c r="D506" s="40" t="s">
        <v>402</v>
      </c>
      <c r="E506" s="40">
        <v>189606</v>
      </c>
      <c r="F506" s="40" t="s">
        <v>55</v>
      </c>
      <c r="G506" s="40">
        <v>1.62</v>
      </c>
      <c r="H506" s="48">
        <v>18285.12</v>
      </c>
      <c r="I506" s="48">
        <v>9766.69</v>
      </c>
    </row>
    <row r="507" spans="1:9" x14ac:dyDescent="0.25">
      <c r="A507" s="68" t="s">
        <v>77</v>
      </c>
      <c r="B507" s="69"/>
      <c r="C507" s="41">
        <v>43134</v>
      </c>
      <c r="D507" s="40" t="s">
        <v>75</v>
      </c>
      <c r="E507" s="40">
        <v>189613</v>
      </c>
      <c r="F507" s="40" t="s">
        <v>44</v>
      </c>
      <c r="G507" s="40">
        <v>12.83</v>
      </c>
      <c r="H507" s="48">
        <v>18285.12</v>
      </c>
      <c r="I507" s="48">
        <v>9766.69</v>
      </c>
    </row>
    <row r="508" spans="1:9" x14ac:dyDescent="0.25">
      <c r="A508" s="68" t="s">
        <v>66</v>
      </c>
      <c r="B508" s="69"/>
      <c r="C508" s="41">
        <v>43134</v>
      </c>
      <c r="D508" s="40" t="s">
        <v>117</v>
      </c>
      <c r="E508" s="40">
        <v>189621</v>
      </c>
      <c r="F508" s="40" t="s">
        <v>50</v>
      </c>
      <c r="G508" s="40">
        <v>13.08</v>
      </c>
      <c r="H508" s="48">
        <v>18285.12</v>
      </c>
      <c r="I508" s="48">
        <v>9766.69</v>
      </c>
    </row>
    <row r="509" spans="1:9" x14ac:dyDescent="0.25">
      <c r="A509" s="68" t="s">
        <v>148</v>
      </c>
      <c r="B509" s="69"/>
      <c r="C509" s="41">
        <v>43134</v>
      </c>
      <c r="D509" s="40" t="s">
        <v>230</v>
      </c>
      <c r="E509" s="40">
        <v>189638</v>
      </c>
      <c r="F509" s="40" t="s">
        <v>140</v>
      </c>
      <c r="G509" s="40">
        <v>4.49</v>
      </c>
      <c r="H509" s="48">
        <v>18285.12</v>
      </c>
      <c r="I509" s="48">
        <v>9766.69</v>
      </c>
    </row>
    <row r="510" spans="1:9" ht="15.75" thickBot="1" x14ac:dyDescent="0.3">
      <c r="A510" s="68" t="s">
        <v>148</v>
      </c>
      <c r="B510" s="69"/>
      <c r="C510" s="41">
        <v>43134</v>
      </c>
      <c r="D510" s="40" t="s">
        <v>231</v>
      </c>
      <c r="E510" s="40">
        <v>189639</v>
      </c>
      <c r="F510" s="40" t="s">
        <v>403</v>
      </c>
      <c r="G510" s="40">
        <v>4.8899999999999997</v>
      </c>
      <c r="H510" s="48">
        <v>18285.12</v>
      </c>
      <c r="I510" s="48">
        <v>9766.69</v>
      </c>
    </row>
    <row r="511" spans="1:9" ht="15.75" thickBot="1" x14ac:dyDescent="0.3">
      <c r="F511" s="71" t="s">
        <v>151</v>
      </c>
      <c r="G511" s="71">
        <f>SUM(G477:G510)</f>
        <v>329.16999999999996</v>
      </c>
    </row>
    <row r="513" spans="1:9" x14ac:dyDescent="0.25">
      <c r="B513" s="31"/>
      <c r="C513" s="31"/>
      <c r="D513" s="31"/>
      <c r="E513" s="32"/>
      <c r="F513" s="32"/>
      <c r="G513" s="43"/>
    </row>
    <row r="514" spans="1:9" ht="23.25" x14ac:dyDescent="0.35">
      <c r="A514" s="516" t="s">
        <v>28</v>
      </c>
      <c r="B514" s="516"/>
      <c r="C514" s="516"/>
      <c r="D514" s="516"/>
      <c r="E514" s="516"/>
      <c r="F514" s="516"/>
      <c r="G514" s="516"/>
      <c r="H514" s="516"/>
    </row>
    <row r="515" spans="1:9" ht="19.5" x14ac:dyDescent="0.3">
      <c r="A515" s="517" t="s">
        <v>29</v>
      </c>
      <c r="B515" s="517"/>
      <c r="C515" s="517"/>
      <c r="D515" s="517"/>
      <c r="E515" s="517"/>
      <c r="F515" s="517"/>
      <c r="G515" s="517"/>
      <c r="H515" s="517"/>
    </row>
    <row r="516" spans="1:9" ht="15.75" x14ac:dyDescent="0.25">
      <c r="A516" s="33"/>
      <c r="B516" s="33"/>
      <c r="C516" s="33"/>
      <c r="D516" s="33"/>
      <c r="E516" s="34"/>
      <c r="F516" s="34"/>
      <c r="G516" s="33"/>
      <c r="H516" s="35"/>
    </row>
    <row r="517" spans="1:9" ht="15.75" x14ac:dyDescent="0.25">
      <c r="A517" s="33"/>
      <c r="B517" s="33"/>
      <c r="C517" s="33"/>
      <c r="D517" s="33"/>
      <c r="E517" s="34"/>
      <c r="F517" s="34"/>
      <c r="G517" s="33"/>
      <c r="H517" s="35"/>
    </row>
    <row r="518" spans="1:9" ht="15.75" x14ac:dyDescent="0.25">
      <c r="A518" s="36" t="s">
        <v>30</v>
      </c>
      <c r="B518" s="36">
        <v>2660</v>
      </c>
      <c r="C518" s="33"/>
      <c r="D518" s="31"/>
      <c r="E518" s="34"/>
      <c r="F518" s="34"/>
      <c r="G518" s="37"/>
      <c r="H518" s="35"/>
    </row>
    <row r="519" spans="1:9" ht="15.75" x14ac:dyDescent="0.25">
      <c r="A519" s="38" t="s">
        <v>31</v>
      </c>
      <c r="B519" s="39">
        <v>43141</v>
      </c>
      <c r="C519" s="33"/>
      <c r="D519" s="31"/>
      <c r="E519" s="34"/>
      <c r="F519" s="34"/>
      <c r="G519" s="37"/>
      <c r="H519" s="35"/>
    </row>
    <row r="520" spans="1:9" ht="15.75" x14ac:dyDescent="0.25">
      <c r="A520" s="37" t="s">
        <v>32</v>
      </c>
      <c r="B520" s="518" t="s">
        <v>33</v>
      </c>
      <c r="C520" s="518"/>
      <c r="D520" s="518"/>
      <c r="E520" s="34"/>
      <c r="F520" s="34"/>
      <c r="G520" s="37"/>
      <c r="H520" s="35"/>
    </row>
    <row r="521" spans="1:9" ht="15.75" thickBot="1" x14ac:dyDescent="0.3">
      <c r="B521" s="31"/>
      <c r="C521" s="31"/>
      <c r="D521" s="31"/>
      <c r="E521" s="32"/>
      <c r="F521" s="32"/>
    </row>
    <row r="522" spans="1:9" ht="32.25" thickBot="1" x14ac:dyDescent="0.3">
      <c r="A522" s="510" t="s">
        <v>34</v>
      </c>
      <c r="B522" s="511"/>
      <c r="C522" s="44" t="s">
        <v>35</v>
      </c>
      <c r="D522" s="44" t="s">
        <v>36</v>
      </c>
      <c r="E522" s="44" t="s">
        <v>37</v>
      </c>
      <c r="F522" s="44" t="s">
        <v>38</v>
      </c>
      <c r="G522" s="46" t="s">
        <v>39</v>
      </c>
      <c r="H522" s="44" t="s">
        <v>40</v>
      </c>
      <c r="I522" s="44" t="s">
        <v>41</v>
      </c>
    </row>
    <row r="523" spans="1:9" x14ac:dyDescent="0.25">
      <c r="A523" s="47" t="s">
        <v>94</v>
      </c>
      <c r="B523" s="40"/>
      <c r="C523" s="66">
        <v>43136</v>
      </c>
      <c r="D523" s="45" t="s">
        <v>399</v>
      </c>
      <c r="E523" s="45">
        <v>189671</v>
      </c>
      <c r="F523" s="45" t="s">
        <v>47</v>
      </c>
      <c r="G523" s="134">
        <v>13.95</v>
      </c>
      <c r="H523" s="202">
        <v>18285.12</v>
      </c>
      <c r="I523" s="202">
        <v>9766.69</v>
      </c>
    </row>
    <row r="524" spans="1:9" x14ac:dyDescent="0.25">
      <c r="A524" s="47" t="s">
        <v>96</v>
      </c>
      <c r="B524" s="40"/>
      <c r="C524" s="41">
        <v>43136</v>
      </c>
      <c r="D524" s="40" t="s">
        <v>222</v>
      </c>
      <c r="E524" s="40">
        <v>189676</v>
      </c>
      <c r="F524" s="40" t="s">
        <v>44</v>
      </c>
      <c r="G524" s="135">
        <v>13.52</v>
      </c>
      <c r="H524" s="202">
        <v>18285.12</v>
      </c>
      <c r="I524" s="202">
        <v>9766.69</v>
      </c>
    </row>
    <row r="525" spans="1:9" x14ac:dyDescent="0.25">
      <c r="A525" s="47" t="s">
        <v>100</v>
      </c>
      <c r="B525" s="40"/>
      <c r="C525" s="41">
        <v>43136</v>
      </c>
      <c r="D525" s="40" t="s">
        <v>163</v>
      </c>
      <c r="E525" s="40">
        <v>189688</v>
      </c>
      <c r="F525" s="40" t="s">
        <v>85</v>
      </c>
      <c r="G525" s="135">
        <v>14.02</v>
      </c>
      <c r="H525" s="202">
        <v>18285.12</v>
      </c>
      <c r="I525" s="202">
        <v>9766.69</v>
      </c>
    </row>
    <row r="526" spans="1:9" x14ac:dyDescent="0.25">
      <c r="A526" s="47" t="s">
        <v>98</v>
      </c>
      <c r="B526" s="40"/>
      <c r="C526" s="41">
        <v>43136</v>
      </c>
      <c r="D526" s="40" t="s">
        <v>537</v>
      </c>
      <c r="E526" s="40">
        <v>189689</v>
      </c>
      <c r="F526" s="40" t="s">
        <v>90</v>
      </c>
      <c r="G526" s="135">
        <v>13.17</v>
      </c>
      <c r="H526" s="202">
        <v>18285.12</v>
      </c>
      <c r="I526" s="202">
        <v>9766.69</v>
      </c>
    </row>
    <row r="527" spans="1:9" x14ac:dyDescent="0.25">
      <c r="A527" s="47" t="s">
        <v>96</v>
      </c>
      <c r="B527" s="40"/>
      <c r="C527" s="41">
        <v>43136</v>
      </c>
      <c r="D527" s="40" t="s">
        <v>71</v>
      </c>
      <c r="E527" s="40">
        <v>189702</v>
      </c>
      <c r="F527" s="40" t="s">
        <v>63</v>
      </c>
      <c r="G527" s="135">
        <v>0.99</v>
      </c>
      <c r="H527" s="202">
        <v>18285.12</v>
      </c>
      <c r="I527" s="202">
        <v>9766.69</v>
      </c>
    </row>
    <row r="528" spans="1:9" x14ac:dyDescent="0.25">
      <c r="A528" s="47" t="s">
        <v>94</v>
      </c>
      <c r="B528" s="40"/>
      <c r="C528" s="41">
        <v>43136</v>
      </c>
      <c r="D528" s="40" t="s">
        <v>538</v>
      </c>
      <c r="E528" s="40">
        <v>189717</v>
      </c>
      <c r="F528" s="40" t="s">
        <v>47</v>
      </c>
      <c r="G528" s="135">
        <v>10.07</v>
      </c>
      <c r="H528" s="202">
        <v>18285.12</v>
      </c>
      <c r="I528" s="202">
        <v>9766.69</v>
      </c>
    </row>
    <row r="529" spans="1:9" x14ac:dyDescent="0.25">
      <c r="A529" s="47" t="s">
        <v>96</v>
      </c>
      <c r="B529" s="40"/>
      <c r="C529" s="41">
        <v>43136</v>
      </c>
      <c r="D529" s="40" t="s">
        <v>463</v>
      </c>
      <c r="E529" s="40">
        <v>189744</v>
      </c>
      <c r="F529" s="40" t="s">
        <v>44</v>
      </c>
      <c r="G529" s="135">
        <v>14.17</v>
      </c>
      <c r="H529" s="202">
        <v>18285.12</v>
      </c>
      <c r="I529" s="202">
        <v>9766.69</v>
      </c>
    </row>
    <row r="530" spans="1:9" x14ac:dyDescent="0.25">
      <c r="A530" s="47" t="s">
        <v>100</v>
      </c>
      <c r="B530" s="40"/>
      <c r="C530" s="41">
        <v>43136</v>
      </c>
      <c r="D530" s="40" t="s">
        <v>447</v>
      </c>
      <c r="E530" s="40">
        <v>189754</v>
      </c>
      <c r="F530" s="40" t="s">
        <v>85</v>
      </c>
      <c r="G530" s="135">
        <v>9.84</v>
      </c>
      <c r="H530" s="202">
        <v>18285.12</v>
      </c>
      <c r="I530" s="202">
        <v>9766.69</v>
      </c>
    </row>
    <row r="531" spans="1:9" x14ac:dyDescent="0.25">
      <c r="A531" s="47" t="s">
        <v>94</v>
      </c>
      <c r="B531" s="40"/>
      <c r="C531" s="41">
        <v>43136</v>
      </c>
      <c r="D531" s="40" t="s">
        <v>374</v>
      </c>
      <c r="E531" s="40">
        <v>189763</v>
      </c>
      <c r="F531" s="40" t="s">
        <v>47</v>
      </c>
      <c r="G531" s="135">
        <v>6.2</v>
      </c>
      <c r="H531" s="202">
        <v>18285.12</v>
      </c>
      <c r="I531" s="202">
        <v>9766.69</v>
      </c>
    </row>
    <row r="532" spans="1:9" x14ac:dyDescent="0.25">
      <c r="A532" s="47" t="s">
        <v>98</v>
      </c>
      <c r="B532" s="40"/>
      <c r="C532" s="41">
        <v>43136</v>
      </c>
      <c r="D532" s="40" t="s">
        <v>539</v>
      </c>
      <c r="E532" s="40">
        <v>189770</v>
      </c>
      <c r="F532" s="40" t="s">
        <v>90</v>
      </c>
      <c r="G532" s="135">
        <v>14.66</v>
      </c>
      <c r="H532" s="202">
        <v>18285.12</v>
      </c>
      <c r="I532" s="202">
        <v>9766.69</v>
      </c>
    </row>
    <row r="533" spans="1:9" x14ac:dyDescent="0.25">
      <c r="A533" s="47" t="s">
        <v>86</v>
      </c>
      <c r="B533" s="40"/>
      <c r="C533" s="41">
        <v>43136</v>
      </c>
      <c r="D533" s="40" t="s">
        <v>91</v>
      </c>
      <c r="E533" s="40">
        <v>189814</v>
      </c>
      <c r="F533" s="40" t="s">
        <v>90</v>
      </c>
      <c r="G533" s="135">
        <v>9.51</v>
      </c>
      <c r="H533" s="202">
        <v>18285.12</v>
      </c>
      <c r="I533" s="202">
        <v>9766.69</v>
      </c>
    </row>
    <row r="534" spans="1:9" x14ac:dyDescent="0.25">
      <c r="A534" s="47" t="s">
        <v>86</v>
      </c>
      <c r="B534" s="40"/>
      <c r="C534" s="41">
        <v>43136</v>
      </c>
      <c r="D534" s="40" t="s">
        <v>219</v>
      </c>
      <c r="E534" s="40">
        <v>189815</v>
      </c>
      <c r="F534" s="40" t="s">
        <v>44</v>
      </c>
      <c r="G534" s="135">
        <v>8.7100000000000009</v>
      </c>
      <c r="H534" s="202">
        <v>18285.12</v>
      </c>
      <c r="I534" s="202">
        <v>9766.69</v>
      </c>
    </row>
    <row r="535" spans="1:9" x14ac:dyDescent="0.25">
      <c r="A535" s="47" t="s">
        <v>86</v>
      </c>
      <c r="B535" s="40"/>
      <c r="C535" s="41">
        <v>43136</v>
      </c>
      <c r="D535" s="40" t="s">
        <v>267</v>
      </c>
      <c r="E535" s="40">
        <v>189817</v>
      </c>
      <c r="F535" s="40" t="s">
        <v>218</v>
      </c>
      <c r="G535" s="135">
        <v>9.31</v>
      </c>
      <c r="H535" s="202">
        <v>18285.12</v>
      </c>
      <c r="I535" s="202">
        <v>9766.69</v>
      </c>
    </row>
    <row r="536" spans="1:9" x14ac:dyDescent="0.25">
      <c r="A536" s="47" t="s">
        <v>86</v>
      </c>
      <c r="B536" s="40"/>
      <c r="C536" s="41">
        <v>43136</v>
      </c>
      <c r="D536" s="40" t="s">
        <v>267</v>
      </c>
      <c r="E536" s="40">
        <v>189816</v>
      </c>
      <c r="F536" s="40" t="s">
        <v>47</v>
      </c>
      <c r="G536" s="135">
        <v>8.68</v>
      </c>
      <c r="H536" s="202">
        <v>18285.12</v>
      </c>
      <c r="I536" s="202">
        <v>9766.69</v>
      </c>
    </row>
    <row r="537" spans="1:9" x14ac:dyDescent="0.25">
      <c r="A537" s="47" t="s">
        <v>42</v>
      </c>
      <c r="B537" s="40"/>
      <c r="C537" s="41">
        <v>43137</v>
      </c>
      <c r="D537" s="40" t="s">
        <v>283</v>
      </c>
      <c r="E537" s="40">
        <v>189843</v>
      </c>
      <c r="F537" s="40" t="s">
        <v>44</v>
      </c>
      <c r="G537" s="135">
        <v>13.2</v>
      </c>
      <c r="H537" s="202">
        <v>18285.12</v>
      </c>
      <c r="I537" s="202">
        <v>9766.69</v>
      </c>
    </row>
    <row r="538" spans="1:9" x14ac:dyDescent="0.25">
      <c r="A538" s="47" t="s">
        <v>45</v>
      </c>
      <c r="B538" s="40"/>
      <c r="C538" s="41">
        <v>43137</v>
      </c>
      <c r="D538" s="40" t="s">
        <v>176</v>
      </c>
      <c r="E538" s="40">
        <v>189844</v>
      </c>
      <c r="F538" s="40" t="s">
        <v>47</v>
      </c>
      <c r="G538" s="135">
        <v>13.89</v>
      </c>
      <c r="H538" s="202">
        <v>18285.12</v>
      </c>
      <c r="I538" s="202">
        <v>9766.69</v>
      </c>
    </row>
    <row r="539" spans="1:9" x14ac:dyDescent="0.25">
      <c r="A539" s="47" t="s">
        <v>48</v>
      </c>
      <c r="B539" s="40"/>
      <c r="C539" s="41">
        <v>43137</v>
      </c>
      <c r="D539" s="40" t="s">
        <v>399</v>
      </c>
      <c r="E539" s="40">
        <v>189845</v>
      </c>
      <c r="F539" s="40" t="s">
        <v>90</v>
      </c>
      <c r="G539" s="135">
        <v>12.91</v>
      </c>
      <c r="H539" s="202">
        <v>18285.12</v>
      </c>
      <c r="I539" s="202">
        <v>9766.69</v>
      </c>
    </row>
    <row r="540" spans="1:9" x14ac:dyDescent="0.25">
      <c r="A540" s="47" t="s">
        <v>51</v>
      </c>
      <c r="B540" s="40"/>
      <c r="C540" s="41">
        <v>43137</v>
      </c>
      <c r="D540" s="40" t="s">
        <v>528</v>
      </c>
      <c r="E540" s="40">
        <v>189847</v>
      </c>
      <c r="F540" s="40" t="s">
        <v>85</v>
      </c>
      <c r="G540" s="135">
        <v>13.25</v>
      </c>
      <c r="H540" s="202">
        <v>18285.12</v>
      </c>
      <c r="I540" s="202">
        <v>9766.69</v>
      </c>
    </row>
    <row r="541" spans="1:9" x14ac:dyDescent="0.25">
      <c r="A541" s="47" t="s">
        <v>42</v>
      </c>
      <c r="B541" s="40"/>
      <c r="C541" s="41">
        <v>43137</v>
      </c>
      <c r="D541" s="40" t="s">
        <v>237</v>
      </c>
      <c r="E541" s="40">
        <v>189879</v>
      </c>
      <c r="F541" s="40" t="s">
        <v>55</v>
      </c>
      <c r="G541" s="135">
        <v>0.49</v>
      </c>
      <c r="H541" s="202">
        <v>18285.12</v>
      </c>
      <c r="I541" s="202">
        <v>9766.69</v>
      </c>
    </row>
    <row r="542" spans="1:9" x14ac:dyDescent="0.25">
      <c r="A542" s="47" t="s">
        <v>42</v>
      </c>
      <c r="B542" s="40"/>
      <c r="C542" s="41">
        <v>43137</v>
      </c>
      <c r="D542" s="40" t="s">
        <v>285</v>
      </c>
      <c r="E542" s="40">
        <v>189883</v>
      </c>
      <c r="F542" s="40" t="s">
        <v>44</v>
      </c>
      <c r="G542" s="135">
        <v>9.39</v>
      </c>
      <c r="H542" s="202">
        <v>18285.12</v>
      </c>
      <c r="I542" s="202">
        <v>9766.69</v>
      </c>
    </row>
    <row r="543" spans="1:9" x14ac:dyDescent="0.25">
      <c r="A543" s="47" t="s">
        <v>45</v>
      </c>
      <c r="B543" s="40"/>
      <c r="C543" s="41">
        <v>43137</v>
      </c>
      <c r="D543" s="40" t="s">
        <v>540</v>
      </c>
      <c r="E543" s="40">
        <v>189888</v>
      </c>
      <c r="F543" s="40" t="s">
        <v>63</v>
      </c>
      <c r="G543" s="135">
        <v>1.26</v>
      </c>
      <c r="H543" s="202">
        <v>18285.12</v>
      </c>
      <c r="I543" s="202">
        <v>9766.69</v>
      </c>
    </row>
    <row r="544" spans="1:9" x14ac:dyDescent="0.25">
      <c r="A544" s="47" t="s">
        <v>45</v>
      </c>
      <c r="B544" s="40"/>
      <c r="C544" s="41">
        <v>43137</v>
      </c>
      <c r="D544" s="40" t="s">
        <v>504</v>
      </c>
      <c r="E544" s="40">
        <v>189903</v>
      </c>
      <c r="F544" s="40" t="s">
        <v>47</v>
      </c>
      <c r="G544" s="135">
        <v>14.62</v>
      </c>
      <c r="H544" s="202">
        <v>18285.12</v>
      </c>
      <c r="I544" s="202">
        <v>9766.69</v>
      </c>
    </row>
    <row r="545" spans="1:9" x14ac:dyDescent="0.25">
      <c r="A545" s="47" t="s">
        <v>48</v>
      </c>
      <c r="B545" s="40"/>
      <c r="C545" s="41">
        <v>43137</v>
      </c>
      <c r="D545" s="40" t="s">
        <v>312</v>
      </c>
      <c r="E545" s="40">
        <v>189913</v>
      </c>
      <c r="F545" s="40" t="s">
        <v>90</v>
      </c>
      <c r="G545" s="135">
        <v>11.85</v>
      </c>
      <c r="H545" s="202">
        <v>18285.12</v>
      </c>
      <c r="I545" s="202">
        <v>9766.69</v>
      </c>
    </row>
    <row r="546" spans="1:9" x14ac:dyDescent="0.25">
      <c r="A546" s="47" t="s">
        <v>51</v>
      </c>
      <c r="B546" s="40"/>
      <c r="C546" s="41">
        <v>43137</v>
      </c>
      <c r="D546" s="40" t="s">
        <v>462</v>
      </c>
      <c r="E546" s="40">
        <v>189932</v>
      </c>
      <c r="F546" s="40" t="s">
        <v>85</v>
      </c>
      <c r="G546" s="135">
        <v>15.05</v>
      </c>
      <c r="H546" s="202">
        <v>18285.12</v>
      </c>
      <c r="I546" s="202">
        <v>9766.69</v>
      </c>
    </row>
    <row r="547" spans="1:9" x14ac:dyDescent="0.25">
      <c r="A547" s="47" t="s">
        <v>51</v>
      </c>
      <c r="B547" s="40"/>
      <c r="C547" s="41">
        <v>43137</v>
      </c>
      <c r="D547" s="40" t="s">
        <v>82</v>
      </c>
      <c r="E547" s="40">
        <v>189962</v>
      </c>
      <c r="F547" s="40" t="s">
        <v>85</v>
      </c>
      <c r="G547" s="135">
        <v>5.16</v>
      </c>
      <c r="H547" s="202">
        <v>18285.12</v>
      </c>
      <c r="I547" s="202">
        <v>9766.69</v>
      </c>
    </row>
    <row r="548" spans="1:9" x14ac:dyDescent="0.25">
      <c r="A548" s="47" t="s">
        <v>45</v>
      </c>
      <c r="B548" s="40"/>
      <c r="C548" s="41">
        <v>43137</v>
      </c>
      <c r="D548" s="40" t="s">
        <v>541</v>
      </c>
      <c r="E548" s="40">
        <v>189963</v>
      </c>
      <c r="F548" s="40" t="s">
        <v>47</v>
      </c>
      <c r="G548" s="135">
        <v>14.94</v>
      </c>
      <c r="H548" s="202">
        <v>18285.12</v>
      </c>
      <c r="I548" s="202">
        <v>9766.69</v>
      </c>
    </row>
    <row r="549" spans="1:9" x14ac:dyDescent="0.25">
      <c r="A549" s="47" t="s">
        <v>42</v>
      </c>
      <c r="B549" s="40"/>
      <c r="C549" s="41">
        <v>43137</v>
      </c>
      <c r="D549" s="40" t="s">
        <v>542</v>
      </c>
      <c r="E549" s="40">
        <v>189967</v>
      </c>
      <c r="F549" s="40" t="s">
        <v>44</v>
      </c>
      <c r="G549" s="135">
        <v>14.14</v>
      </c>
      <c r="H549" s="202">
        <v>18285.12</v>
      </c>
      <c r="I549" s="202">
        <v>9766.69</v>
      </c>
    </row>
    <row r="550" spans="1:9" x14ac:dyDescent="0.25">
      <c r="A550" s="47" t="s">
        <v>48</v>
      </c>
      <c r="B550" s="40"/>
      <c r="C550" s="41">
        <v>43137</v>
      </c>
      <c r="D550" s="40" t="s">
        <v>343</v>
      </c>
      <c r="E550" s="40">
        <v>189974</v>
      </c>
      <c r="F550" s="40" t="s">
        <v>90</v>
      </c>
      <c r="G550" s="135">
        <v>12.19</v>
      </c>
      <c r="H550" s="202">
        <v>18285.12</v>
      </c>
      <c r="I550" s="202">
        <v>9766.69</v>
      </c>
    </row>
    <row r="551" spans="1:9" x14ac:dyDescent="0.25">
      <c r="A551" s="47" t="s">
        <v>77</v>
      </c>
      <c r="B551" s="40"/>
      <c r="C551" s="41">
        <v>43138</v>
      </c>
      <c r="D551" s="40" t="s">
        <v>543</v>
      </c>
      <c r="E551" s="40">
        <v>190010</v>
      </c>
      <c r="F551" s="40" t="s">
        <v>544</v>
      </c>
      <c r="G551" s="135">
        <v>6.33</v>
      </c>
      <c r="H551" s="202">
        <v>18285.12</v>
      </c>
      <c r="I551" s="202">
        <v>9766.69</v>
      </c>
    </row>
    <row r="552" spans="1:9" x14ac:dyDescent="0.25">
      <c r="A552" s="47" t="s">
        <v>64</v>
      </c>
      <c r="B552" s="40"/>
      <c r="C552" s="41">
        <v>43138</v>
      </c>
      <c r="D552" s="40" t="s">
        <v>545</v>
      </c>
      <c r="E552" s="40">
        <v>190018</v>
      </c>
      <c r="F552" s="40" t="s">
        <v>47</v>
      </c>
      <c r="G552" s="135">
        <v>13.92</v>
      </c>
      <c r="H552" s="202">
        <v>18285.12</v>
      </c>
      <c r="I552" s="202">
        <v>9766.69</v>
      </c>
    </row>
    <row r="553" spans="1:9" x14ac:dyDescent="0.25">
      <c r="A553" s="47" t="s">
        <v>68</v>
      </c>
      <c r="B553" s="40"/>
      <c r="C553" s="41">
        <v>43138</v>
      </c>
      <c r="D553" s="40" t="s">
        <v>546</v>
      </c>
      <c r="E553" s="40">
        <v>190026</v>
      </c>
      <c r="F553" s="40" t="s">
        <v>90</v>
      </c>
      <c r="G553" s="135">
        <v>12.7</v>
      </c>
      <c r="H553" s="202">
        <v>18285.12</v>
      </c>
      <c r="I553" s="202">
        <v>9766.69</v>
      </c>
    </row>
    <row r="554" spans="1:9" x14ac:dyDescent="0.25">
      <c r="A554" s="47" t="s">
        <v>66</v>
      </c>
      <c r="B554" s="40"/>
      <c r="C554" s="41">
        <v>43138</v>
      </c>
      <c r="D554" s="40" t="s">
        <v>235</v>
      </c>
      <c r="E554" s="40">
        <v>190036</v>
      </c>
      <c r="F554" s="40" t="s">
        <v>44</v>
      </c>
      <c r="G554" s="135">
        <v>16</v>
      </c>
      <c r="H554" s="202">
        <v>18285.12</v>
      </c>
      <c r="I554" s="202">
        <v>9766.69</v>
      </c>
    </row>
    <row r="555" spans="1:9" x14ac:dyDescent="0.25">
      <c r="A555" s="47" t="s">
        <v>77</v>
      </c>
      <c r="B555" s="40"/>
      <c r="C555" s="41">
        <v>43138</v>
      </c>
      <c r="D555" s="40" t="s">
        <v>547</v>
      </c>
      <c r="E555" s="40">
        <v>190045</v>
      </c>
      <c r="F555" s="40" t="s">
        <v>544</v>
      </c>
      <c r="G555" s="135">
        <v>5.73</v>
      </c>
      <c r="H555" s="202">
        <v>18285.12</v>
      </c>
      <c r="I555" s="202">
        <v>9766.69</v>
      </c>
    </row>
    <row r="556" spans="1:9" x14ac:dyDescent="0.25">
      <c r="A556" s="47" t="s">
        <v>64</v>
      </c>
      <c r="B556" s="40"/>
      <c r="C556" s="41">
        <v>43138</v>
      </c>
      <c r="D556" s="40" t="s">
        <v>350</v>
      </c>
      <c r="E556" s="40">
        <v>190062</v>
      </c>
      <c r="F556" s="40" t="s">
        <v>47</v>
      </c>
      <c r="G556" s="135">
        <v>13.68</v>
      </c>
      <c r="H556" s="202">
        <v>18285.12</v>
      </c>
      <c r="I556" s="202">
        <v>9766.69</v>
      </c>
    </row>
    <row r="557" spans="1:9" x14ac:dyDescent="0.25">
      <c r="A557" s="47" t="s">
        <v>68</v>
      </c>
      <c r="B557" s="40"/>
      <c r="C557" s="41">
        <v>43138</v>
      </c>
      <c r="D557" s="40" t="s">
        <v>504</v>
      </c>
      <c r="E557" s="40">
        <v>190082</v>
      </c>
      <c r="F557" s="40" t="s">
        <v>85</v>
      </c>
      <c r="G557" s="135">
        <v>12.08</v>
      </c>
      <c r="H557" s="202">
        <v>18285.12</v>
      </c>
      <c r="I557" s="202">
        <v>9766.69</v>
      </c>
    </row>
    <row r="558" spans="1:9" x14ac:dyDescent="0.25">
      <c r="A558" s="47" t="s">
        <v>77</v>
      </c>
      <c r="B558" s="40"/>
      <c r="C558" s="41">
        <v>43138</v>
      </c>
      <c r="D558" s="40" t="s">
        <v>181</v>
      </c>
      <c r="E558" s="40">
        <v>190092</v>
      </c>
      <c r="F558" s="40" t="s">
        <v>544</v>
      </c>
      <c r="G558" s="135">
        <v>5.21</v>
      </c>
      <c r="H558" s="202">
        <v>18285.12</v>
      </c>
      <c r="I558" s="202">
        <v>9766.69</v>
      </c>
    </row>
    <row r="559" spans="1:9" x14ac:dyDescent="0.25">
      <c r="A559" s="47" t="s">
        <v>64</v>
      </c>
      <c r="B559" s="40"/>
      <c r="C559" s="41">
        <v>43138</v>
      </c>
      <c r="D559" s="40" t="s">
        <v>250</v>
      </c>
      <c r="E559" s="40">
        <v>190120</v>
      </c>
      <c r="F559" s="40" t="s">
        <v>47</v>
      </c>
      <c r="G559" s="135">
        <v>7.49</v>
      </c>
      <c r="H559" s="202">
        <v>18285.12</v>
      </c>
      <c r="I559" s="202">
        <v>9766.69</v>
      </c>
    </row>
    <row r="560" spans="1:9" x14ac:dyDescent="0.25">
      <c r="A560" s="47" t="s">
        <v>77</v>
      </c>
      <c r="B560" s="40"/>
      <c r="C560" s="41">
        <v>43138</v>
      </c>
      <c r="D560" s="40" t="s">
        <v>548</v>
      </c>
      <c r="E560" s="40">
        <v>190123</v>
      </c>
      <c r="F560" s="40" t="s">
        <v>55</v>
      </c>
      <c r="G560" s="135">
        <v>1.21</v>
      </c>
      <c r="H560" s="202">
        <v>18285.12</v>
      </c>
      <c r="I560" s="202">
        <v>9766.69</v>
      </c>
    </row>
    <row r="561" spans="1:9" x14ac:dyDescent="0.25">
      <c r="A561" s="47" t="s">
        <v>66</v>
      </c>
      <c r="B561" s="40"/>
      <c r="C561" s="41">
        <v>43138</v>
      </c>
      <c r="D561" s="40" t="s">
        <v>549</v>
      </c>
      <c r="E561" s="40">
        <v>190124</v>
      </c>
      <c r="F561" s="40" t="s">
        <v>44</v>
      </c>
      <c r="G561" s="135">
        <v>15.28</v>
      </c>
      <c r="H561" s="202">
        <v>18285.12</v>
      </c>
      <c r="I561" s="202">
        <v>9766.69</v>
      </c>
    </row>
    <row r="562" spans="1:9" x14ac:dyDescent="0.25">
      <c r="A562" s="47" t="s">
        <v>68</v>
      </c>
      <c r="B562" s="40"/>
      <c r="C562" s="41">
        <v>43138</v>
      </c>
      <c r="D562" s="40" t="s">
        <v>550</v>
      </c>
      <c r="E562" s="40">
        <v>190130</v>
      </c>
      <c r="F562" s="40" t="s">
        <v>90</v>
      </c>
      <c r="G562" s="135">
        <v>9.4600000000000009</v>
      </c>
      <c r="H562" s="202">
        <v>18285.12</v>
      </c>
      <c r="I562" s="202">
        <v>9766.69</v>
      </c>
    </row>
    <row r="563" spans="1:9" x14ac:dyDescent="0.25">
      <c r="A563" s="47" t="s">
        <v>77</v>
      </c>
      <c r="B563" s="40"/>
      <c r="C563" s="41">
        <v>43138</v>
      </c>
      <c r="D563" s="40" t="s">
        <v>385</v>
      </c>
      <c r="E563" s="40">
        <v>190131</v>
      </c>
      <c r="F563" s="40" t="s">
        <v>344</v>
      </c>
      <c r="G563" s="135">
        <v>11.05</v>
      </c>
      <c r="H563" s="202">
        <v>18285.12</v>
      </c>
      <c r="I563" s="202">
        <v>9766.69</v>
      </c>
    </row>
    <row r="564" spans="1:9" x14ac:dyDescent="0.25">
      <c r="A564" s="47" t="s">
        <v>86</v>
      </c>
      <c r="B564" s="40"/>
      <c r="C564" s="41">
        <v>43138</v>
      </c>
      <c r="D564" s="40" t="s">
        <v>133</v>
      </c>
      <c r="E564" s="40">
        <v>190155</v>
      </c>
      <c r="F564" s="40" t="s">
        <v>47</v>
      </c>
      <c r="G564" s="135">
        <v>6.52</v>
      </c>
      <c r="H564" s="202">
        <v>18285.12</v>
      </c>
      <c r="I564" s="202">
        <v>9766.69</v>
      </c>
    </row>
    <row r="565" spans="1:9" x14ac:dyDescent="0.25">
      <c r="A565" s="47" t="s">
        <v>86</v>
      </c>
      <c r="B565" s="40"/>
      <c r="C565" s="41">
        <v>43138</v>
      </c>
      <c r="D565" s="40" t="s">
        <v>242</v>
      </c>
      <c r="E565" s="40">
        <v>190156</v>
      </c>
      <c r="F565" s="40" t="s">
        <v>79</v>
      </c>
      <c r="G565" s="135">
        <v>6.75</v>
      </c>
      <c r="H565" s="202">
        <v>18285.12</v>
      </c>
      <c r="I565" s="202">
        <v>9766.69</v>
      </c>
    </row>
    <row r="566" spans="1:9" x14ac:dyDescent="0.25">
      <c r="A566" s="47" t="s">
        <v>86</v>
      </c>
      <c r="B566" s="40"/>
      <c r="C566" s="41">
        <v>43138</v>
      </c>
      <c r="D566" s="40" t="s">
        <v>551</v>
      </c>
      <c r="E566" s="40">
        <v>190158</v>
      </c>
      <c r="F566" s="40" t="s">
        <v>140</v>
      </c>
      <c r="G566" s="135">
        <v>8.77</v>
      </c>
      <c r="H566" s="202">
        <v>18285.12</v>
      </c>
      <c r="I566" s="202">
        <v>9766.69</v>
      </c>
    </row>
    <row r="567" spans="1:9" x14ac:dyDescent="0.25">
      <c r="A567" s="47" t="s">
        <v>86</v>
      </c>
      <c r="B567" s="40"/>
      <c r="C567" s="41">
        <v>43138</v>
      </c>
      <c r="D567" s="40" t="s">
        <v>551</v>
      </c>
      <c r="E567" s="40">
        <v>190157</v>
      </c>
      <c r="F567" s="40" t="s">
        <v>44</v>
      </c>
      <c r="G567" s="135">
        <v>6.4</v>
      </c>
      <c r="H567" s="202">
        <v>18285.12</v>
      </c>
      <c r="I567" s="202">
        <v>9766.69</v>
      </c>
    </row>
    <row r="568" spans="1:9" x14ac:dyDescent="0.25">
      <c r="A568" s="47" t="s">
        <v>96</v>
      </c>
      <c r="B568" s="40"/>
      <c r="C568" s="41">
        <v>43139</v>
      </c>
      <c r="D568" s="40" t="s">
        <v>379</v>
      </c>
      <c r="E568" s="40">
        <v>190192</v>
      </c>
      <c r="F568" s="40" t="s">
        <v>55</v>
      </c>
      <c r="G568" s="135">
        <v>0.69</v>
      </c>
      <c r="H568" s="202">
        <v>18285.12</v>
      </c>
      <c r="I568" s="202">
        <v>9766.69</v>
      </c>
    </row>
    <row r="569" spans="1:9" x14ac:dyDescent="0.25">
      <c r="A569" s="47" t="s">
        <v>98</v>
      </c>
      <c r="B569" s="40"/>
      <c r="C569" s="41">
        <v>43139</v>
      </c>
      <c r="D569" s="40" t="s">
        <v>329</v>
      </c>
      <c r="E569" s="40">
        <v>190193</v>
      </c>
      <c r="F569" s="40" t="s">
        <v>90</v>
      </c>
      <c r="G569" s="135">
        <v>11.81</v>
      </c>
      <c r="H569" s="202">
        <v>18285.12</v>
      </c>
      <c r="I569" s="202">
        <v>9766.69</v>
      </c>
    </row>
    <row r="570" spans="1:9" x14ac:dyDescent="0.25">
      <c r="A570" s="47" t="s">
        <v>96</v>
      </c>
      <c r="B570" s="40"/>
      <c r="C570" s="41">
        <v>43139</v>
      </c>
      <c r="D570" s="40" t="s">
        <v>348</v>
      </c>
      <c r="E570" s="40">
        <v>190194</v>
      </c>
      <c r="F570" s="40" t="s">
        <v>44</v>
      </c>
      <c r="G570" s="135">
        <v>14.1</v>
      </c>
      <c r="H570" s="202">
        <v>18285.12</v>
      </c>
      <c r="I570" s="202">
        <v>9766.69</v>
      </c>
    </row>
    <row r="571" spans="1:9" x14ac:dyDescent="0.25">
      <c r="A571" s="47" t="s">
        <v>94</v>
      </c>
      <c r="B571" s="40"/>
      <c r="C571" s="41">
        <v>43139</v>
      </c>
      <c r="D571" s="40" t="s">
        <v>284</v>
      </c>
      <c r="E571" s="40">
        <v>190196</v>
      </c>
      <c r="F571" s="40" t="s">
        <v>47</v>
      </c>
      <c r="G571" s="135">
        <v>14.79</v>
      </c>
      <c r="H571" s="202">
        <v>18285.12</v>
      </c>
      <c r="I571" s="202">
        <v>9766.69</v>
      </c>
    </row>
    <row r="572" spans="1:9" x14ac:dyDescent="0.25">
      <c r="A572" s="47" t="s">
        <v>100</v>
      </c>
      <c r="B572" s="40"/>
      <c r="C572" s="41">
        <v>43139</v>
      </c>
      <c r="D572" s="40" t="s">
        <v>523</v>
      </c>
      <c r="E572" s="40">
        <v>190197</v>
      </c>
      <c r="F572" s="40" t="s">
        <v>85</v>
      </c>
      <c r="G572" s="135">
        <v>12.96</v>
      </c>
      <c r="H572" s="202">
        <v>18285.12</v>
      </c>
      <c r="I572" s="202">
        <v>9766.69</v>
      </c>
    </row>
    <row r="573" spans="1:9" x14ac:dyDescent="0.25">
      <c r="A573" s="47" t="s">
        <v>96</v>
      </c>
      <c r="B573" s="40"/>
      <c r="C573" s="41">
        <v>43139</v>
      </c>
      <c r="D573" s="40" t="s">
        <v>526</v>
      </c>
      <c r="E573" s="40">
        <v>190233</v>
      </c>
      <c r="F573" s="40" t="s">
        <v>90</v>
      </c>
      <c r="G573" s="135">
        <v>4.71</v>
      </c>
      <c r="H573" s="202">
        <v>18285.12</v>
      </c>
      <c r="I573" s="202">
        <v>9766.69</v>
      </c>
    </row>
    <row r="574" spans="1:9" x14ac:dyDescent="0.25">
      <c r="A574" s="47" t="s">
        <v>94</v>
      </c>
      <c r="B574" s="40"/>
      <c r="C574" s="41">
        <v>43139</v>
      </c>
      <c r="D574" s="40" t="s">
        <v>287</v>
      </c>
      <c r="E574" s="40">
        <v>190235</v>
      </c>
      <c r="F574" s="40" t="s">
        <v>47</v>
      </c>
      <c r="G574" s="135">
        <v>6.69</v>
      </c>
      <c r="H574" s="202">
        <v>18285.12</v>
      </c>
      <c r="I574" s="202">
        <v>9766.69</v>
      </c>
    </row>
    <row r="575" spans="1:9" x14ac:dyDescent="0.25">
      <c r="A575" s="47" t="s">
        <v>96</v>
      </c>
      <c r="B575" s="40"/>
      <c r="C575" s="41">
        <v>43139</v>
      </c>
      <c r="D575" s="40" t="s">
        <v>179</v>
      </c>
      <c r="E575" s="40">
        <v>190238</v>
      </c>
      <c r="F575" s="40" t="s">
        <v>44</v>
      </c>
      <c r="G575" s="135">
        <v>7.16</v>
      </c>
      <c r="H575" s="202">
        <v>18285.12</v>
      </c>
      <c r="I575" s="202">
        <v>9766.69</v>
      </c>
    </row>
    <row r="576" spans="1:9" x14ac:dyDescent="0.25">
      <c r="A576" s="47" t="s">
        <v>48</v>
      </c>
      <c r="B576" s="40"/>
      <c r="C576" s="41">
        <v>43140</v>
      </c>
      <c r="D576" s="40" t="s">
        <v>188</v>
      </c>
      <c r="E576" s="40">
        <v>190324</v>
      </c>
      <c r="F576" s="40" t="s">
        <v>79</v>
      </c>
      <c r="G576" s="135">
        <v>13.92</v>
      </c>
      <c r="H576" s="202">
        <v>18285.12</v>
      </c>
      <c r="I576" s="202">
        <v>9766.69</v>
      </c>
    </row>
    <row r="577" spans="1:9" x14ac:dyDescent="0.25">
      <c r="A577" s="47" t="s">
        <v>48</v>
      </c>
      <c r="B577" s="40"/>
      <c r="C577" s="41">
        <v>43140</v>
      </c>
      <c r="D577" s="40" t="s">
        <v>243</v>
      </c>
      <c r="E577" s="40">
        <v>190328</v>
      </c>
      <c r="F577" s="40" t="s">
        <v>44</v>
      </c>
      <c r="G577" s="135">
        <v>13.93</v>
      </c>
      <c r="H577" s="202">
        <v>18285.12</v>
      </c>
      <c r="I577" s="202">
        <v>9766.69</v>
      </c>
    </row>
    <row r="578" spans="1:9" x14ac:dyDescent="0.25">
      <c r="A578" s="47" t="s">
        <v>45</v>
      </c>
      <c r="B578" s="40"/>
      <c r="C578" s="41">
        <v>43140</v>
      </c>
      <c r="D578" s="40" t="s">
        <v>552</v>
      </c>
      <c r="E578" s="40">
        <v>190334</v>
      </c>
      <c r="F578" s="40" t="s">
        <v>47</v>
      </c>
      <c r="G578" s="135">
        <v>14.99</v>
      </c>
      <c r="H578" s="202">
        <v>18285.12</v>
      </c>
      <c r="I578" s="202">
        <v>9766.69</v>
      </c>
    </row>
    <row r="579" spans="1:9" x14ac:dyDescent="0.25">
      <c r="A579" s="47" t="s">
        <v>51</v>
      </c>
      <c r="B579" s="40"/>
      <c r="C579" s="41">
        <v>43140</v>
      </c>
      <c r="D579" s="40" t="s">
        <v>438</v>
      </c>
      <c r="E579" s="40">
        <v>190345</v>
      </c>
      <c r="F579" s="40" t="s">
        <v>90</v>
      </c>
      <c r="G579" s="135">
        <v>14.31</v>
      </c>
      <c r="H579" s="202">
        <v>18285.12</v>
      </c>
      <c r="I579" s="202">
        <v>9766.69</v>
      </c>
    </row>
    <row r="580" spans="1:9" x14ac:dyDescent="0.25">
      <c r="A580" s="47" t="s">
        <v>100</v>
      </c>
      <c r="B580" s="40"/>
      <c r="C580" s="41">
        <v>43140</v>
      </c>
      <c r="D580" s="40" t="s">
        <v>246</v>
      </c>
      <c r="E580" s="40">
        <v>190369</v>
      </c>
      <c r="F580" s="40" t="s">
        <v>85</v>
      </c>
      <c r="G580" s="135">
        <v>5.5</v>
      </c>
      <c r="H580" s="202">
        <v>18285.12</v>
      </c>
      <c r="I580" s="202">
        <v>9766.69</v>
      </c>
    </row>
    <row r="581" spans="1:9" x14ac:dyDescent="0.25">
      <c r="A581" s="47" t="s">
        <v>45</v>
      </c>
      <c r="B581" s="40"/>
      <c r="C581" s="41">
        <v>43140</v>
      </c>
      <c r="D581" s="40" t="s">
        <v>257</v>
      </c>
      <c r="E581" s="40">
        <v>190375</v>
      </c>
      <c r="F581" s="40" t="s">
        <v>55</v>
      </c>
      <c r="G581" s="135">
        <v>0.47</v>
      </c>
      <c r="H581" s="202">
        <v>18285.12</v>
      </c>
      <c r="I581" s="202">
        <v>9766.69</v>
      </c>
    </row>
    <row r="582" spans="1:9" x14ac:dyDescent="0.25">
      <c r="A582" s="47" t="s">
        <v>42</v>
      </c>
      <c r="B582" s="40"/>
      <c r="C582" s="41">
        <v>43140</v>
      </c>
      <c r="D582" s="40" t="s">
        <v>143</v>
      </c>
      <c r="E582" s="40">
        <v>190397</v>
      </c>
      <c r="F582" s="40" t="s">
        <v>44</v>
      </c>
      <c r="G582" s="135">
        <v>14.18</v>
      </c>
      <c r="H582" s="202">
        <v>18285.12</v>
      </c>
      <c r="I582" s="202">
        <v>9766.69</v>
      </c>
    </row>
    <row r="583" spans="1:9" x14ac:dyDescent="0.25">
      <c r="A583" s="47" t="s">
        <v>45</v>
      </c>
      <c r="B583" s="40"/>
      <c r="C583" s="41">
        <v>43140</v>
      </c>
      <c r="D583" s="40" t="s">
        <v>359</v>
      </c>
      <c r="E583" s="40">
        <v>190403</v>
      </c>
      <c r="F583" s="40" t="s">
        <v>47</v>
      </c>
      <c r="G583" s="135">
        <v>14.8</v>
      </c>
      <c r="H583" s="202">
        <v>18285.12</v>
      </c>
      <c r="I583" s="202">
        <v>9766.69</v>
      </c>
    </row>
    <row r="584" spans="1:9" x14ac:dyDescent="0.25">
      <c r="A584" s="47" t="s">
        <v>51</v>
      </c>
      <c r="B584" s="40"/>
      <c r="C584" s="41">
        <v>43140</v>
      </c>
      <c r="D584" s="40" t="s">
        <v>499</v>
      </c>
      <c r="E584" s="40">
        <v>190414</v>
      </c>
      <c r="F584" s="40" t="s">
        <v>79</v>
      </c>
      <c r="G584" s="135">
        <v>14.8</v>
      </c>
      <c r="H584" s="202">
        <v>18285.12</v>
      </c>
      <c r="I584" s="202">
        <v>9766.69</v>
      </c>
    </row>
    <row r="585" spans="1:9" x14ac:dyDescent="0.25">
      <c r="A585" s="47" t="s">
        <v>48</v>
      </c>
      <c r="B585" s="40"/>
      <c r="C585" s="41">
        <v>43140</v>
      </c>
      <c r="D585" s="40" t="s">
        <v>147</v>
      </c>
      <c r="E585" s="40">
        <v>190420</v>
      </c>
      <c r="F585" s="40" t="s">
        <v>90</v>
      </c>
      <c r="G585" s="135">
        <v>12.31</v>
      </c>
      <c r="H585" s="202">
        <v>18285.12</v>
      </c>
      <c r="I585" s="202">
        <v>9766.69</v>
      </c>
    </row>
    <row r="586" spans="1:9" x14ac:dyDescent="0.25">
      <c r="A586" s="47" t="s">
        <v>86</v>
      </c>
      <c r="B586" s="40"/>
      <c r="C586" s="41">
        <v>43140</v>
      </c>
      <c r="D586" s="40" t="s">
        <v>553</v>
      </c>
      <c r="E586" s="40">
        <v>190450</v>
      </c>
      <c r="F586" s="40" t="s">
        <v>170</v>
      </c>
      <c r="G586" s="135">
        <v>0.19</v>
      </c>
      <c r="H586" s="202">
        <v>18285.12</v>
      </c>
      <c r="I586" s="202">
        <v>9766.69</v>
      </c>
    </row>
    <row r="587" spans="1:9" x14ac:dyDescent="0.25">
      <c r="A587" s="47" t="s">
        <v>86</v>
      </c>
      <c r="B587" s="40"/>
      <c r="C587" s="41">
        <v>43140</v>
      </c>
      <c r="D587" s="40" t="s">
        <v>353</v>
      </c>
      <c r="E587" s="40">
        <v>190451</v>
      </c>
      <c r="F587" s="40" t="s">
        <v>79</v>
      </c>
      <c r="G587" s="135">
        <v>7.81</v>
      </c>
      <c r="H587" s="202">
        <v>18285.12</v>
      </c>
      <c r="I587" s="202">
        <v>9766.69</v>
      </c>
    </row>
    <row r="588" spans="1:9" x14ac:dyDescent="0.25">
      <c r="A588" s="47" t="s">
        <v>86</v>
      </c>
      <c r="B588" s="40"/>
      <c r="C588" s="41">
        <v>43140</v>
      </c>
      <c r="D588" s="40" t="s">
        <v>317</v>
      </c>
      <c r="E588" s="40">
        <v>190452</v>
      </c>
      <c r="F588" s="40" t="s">
        <v>44</v>
      </c>
      <c r="G588" s="135">
        <v>6.99</v>
      </c>
      <c r="H588" s="202">
        <v>18285.12</v>
      </c>
      <c r="I588" s="202">
        <v>9766.69</v>
      </c>
    </row>
    <row r="589" spans="1:9" x14ac:dyDescent="0.25">
      <c r="A589" s="47" t="s">
        <v>86</v>
      </c>
      <c r="B589" s="40"/>
      <c r="C589" s="41">
        <v>43140</v>
      </c>
      <c r="D589" s="40" t="s">
        <v>201</v>
      </c>
      <c r="E589" s="40">
        <v>190453</v>
      </c>
      <c r="F589" s="40" t="s">
        <v>418</v>
      </c>
      <c r="G589" s="135">
        <v>7.37</v>
      </c>
      <c r="H589" s="202">
        <v>18285.12</v>
      </c>
      <c r="I589" s="202">
        <v>9766.69</v>
      </c>
    </row>
    <row r="590" spans="1:9" x14ac:dyDescent="0.25">
      <c r="A590" s="47" t="s">
        <v>86</v>
      </c>
      <c r="B590" s="40"/>
      <c r="C590" s="41">
        <v>43140</v>
      </c>
      <c r="D590" s="40" t="s">
        <v>371</v>
      </c>
      <c r="E590" s="40">
        <v>190454</v>
      </c>
      <c r="F590" s="40" t="s">
        <v>47</v>
      </c>
      <c r="G590" s="135">
        <v>7.75</v>
      </c>
      <c r="H590" s="202">
        <v>18285.12</v>
      </c>
      <c r="I590" s="202">
        <v>9766.69</v>
      </c>
    </row>
    <row r="591" spans="1:9" x14ac:dyDescent="0.25">
      <c r="A591" s="47" t="s">
        <v>77</v>
      </c>
      <c r="B591" s="40"/>
      <c r="C591" s="41">
        <v>43141</v>
      </c>
      <c r="D591" s="40" t="s">
        <v>222</v>
      </c>
      <c r="E591" s="40">
        <v>190482</v>
      </c>
      <c r="F591" s="40" t="s">
        <v>44</v>
      </c>
      <c r="G591" s="135">
        <v>14.61</v>
      </c>
      <c r="H591" s="202">
        <v>18285.12</v>
      </c>
      <c r="I591" s="202">
        <v>9766.69</v>
      </c>
    </row>
    <row r="592" spans="1:9" x14ac:dyDescent="0.25">
      <c r="A592" s="47" t="s">
        <v>64</v>
      </c>
      <c r="B592" s="40"/>
      <c r="C592" s="41">
        <v>43141</v>
      </c>
      <c r="D592" s="40" t="s">
        <v>223</v>
      </c>
      <c r="E592" s="40">
        <v>190483</v>
      </c>
      <c r="F592" s="40" t="s">
        <v>47</v>
      </c>
      <c r="G592" s="135">
        <v>15.1</v>
      </c>
      <c r="H592" s="202">
        <v>18285.12</v>
      </c>
      <c r="I592" s="202">
        <v>9766.69</v>
      </c>
    </row>
    <row r="593" spans="1:9" x14ac:dyDescent="0.25">
      <c r="A593" s="47" t="s">
        <v>66</v>
      </c>
      <c r="B593" s="40"/>
      <c r="C593" s="41">
        <v>43141</v>
      </c>
      <c r="D593" s="40" t="s">
        <v>552</v>
      </c>
      <c r="E593" s="40">
        <v>190485</v>
      </c>
      <c r="F593" s="40" t="s">
        <v>79</v>
      </c>
      <c r="G593" s="135">
        <v>14.01</v>
      </c>
      <c r="H593" s="202">
        <v>18285.12</v>
      </c>
      <c r="I593" s="202">
        <v>9766.69</v>
      </c>
    </row>
    <row r="594" spans="1:9" x14ac:dyDescent="0.25">
      <c r="A594" s="47" t="s">
        <v>68</v>
      </c>
      <c r="B594" s="40"/>
      <c r="C594" s="41">
        <v>43141</v>
      </c>
      <c r="D594" s="40" t="s">
        <v>203</v>
      </c>
      <c r="E594" s="40">
        <v>190488</v>
      </c>
      <c r="F594" s="40" t="s">
        <v>406</v>
      </c>
      <c r="G594" s="135">
        <v>10.7</v>
      </c>
      <c r="H594" s="202">
        <v>18285.12</v>
      </c>
      <c r="I594" s="202">
        <v>9766.69</v>
      </c>
    </row>
    <row r="595" spans="1:9" x14ac:dyDescent="0.25">
      <c r="A595" s="47" t="s">
        <v>64</v>
      </c>
      <c r="B595" s="40"/>
      <c r="C595" s="41">
        <v>43141</v>
      </c>
      <c r="D595" s="40" t="s">
        <v>554</v>
      </c>
      <c r="E595" s="40">
        <v>190516</v>
      </c>
      <c r="F595" s="40" t="s">
        <v>55</v>
      </c>
      <c r="G595" s="135">
        <v>0.66</v>
      </c>
      <c r="H595" s="202">
        <v>18285.12</v>
      </c>
      <c r="I595" s="202">
        <v>9766.69</v>
      </c>
    </row>
    <row r="596" spans="1:9" x14ac:dyDescent="0.25">
      <c r="A596" s="47" t="s">
        <v>77</v>
      </c>
      <c r="B596" s="40"/>
      <c r="C596" s="41">
        <v>43141</v>
      </c>
      <c r="D596" s="40" t="s">
        <v>504</v>
      </c>
      <c r="E596" s="40">
        <v>190528</v>
      </c>
      <c r="F596" s="40" t="s">
        <v>44</v>
      </c>
      <c r="G596" s="135">
        <v>10.67</v>
      </c>
      <c r="H596" s="202">
        <v>18285.12</v>
      </c>
      <c r="I596" s="202">
        <v>9766.69</v>
      </c>
    </row>
    <row r="597" spans="1:9" x14ac:dyDescent="0.25">
      <c r="A597" s="47" t="s">
        <v>68</v>
      </c>
      <c r="B597" s="40"/>
      <c r="C597" s="41">
        <v>43141</v>
      </c>
      <c r="D597" s="40" t="s">
        <v>442</v>
      </c>
      <c r="E597" s="40">
        <v>190536</v>
      </c>
      <c r="F597" s="40" t="s">
        <v>406</v>
      </c>
      <c r="G597" s="135">
        <v>10.71</v>
      </c>
      <c r="H597" s="202">
        <v>18285.12</v>
      </c>
      <c r="I597" s="202">
        <v>9766.69</v>
      </c>
    </row>
    <row r="598" spans="1:9" x14ac:dyDescent="0.25">
      <c r="A598" s="47" t="s">
        <v>64</v>
      </c>
      <c r="B598" s="40"/>
      <c r="C598" s="41">
        <v>43141</v>
      </c>
      <c r="D598" s="40" t="s">
        <v>555</v>
      </c>
      <c r="E598" s="40">
        <v>190541</v>
      </c>
      <c r="F598" s="40" t="s">
        <v>47</v>
      </c>
      <c r="G598" s="135">
        <v>11.22</v>
      </c>
      <c r="H598" s="202">
        <v>18285.12</v>
      </c>
      <c r="I598" s="202">
        <v>9766.69</v>
      </c>
    </row>
    <row r="599" spans="1:9" x14ac:dyDescent="0.25">
      <c r="A599" s="203" t="s">
        <v>66</v>
      </c>
      <c r="B599" s="70"/>
      <c r="C599" s="41">
        <v>43141</v>
      </c>
      <c r="D599" s="40" t="s">
        <v>165</v>
      </c>
      <c r="E599" s="40">
        <v>190542</v>
      </c>
      <c r="F599" s="40" t="s">
        <v>79</v>
      </c>
      <c r="G599" s="135">
        <v>10.96</v>
      </c>
      <c r="H599" s="202">
        <v>18285.12</v>
      </c>
      <c r="I599" s="202">
        <v>9766.69</v>
      </c>
    </row>
    <row r="600" spans="1:9" x14ac:dyDescent="0.25">
      <c r="A600" s="68" t="s">
        <v>148</v>
      </c>
      <c r="B600" s="204"/>
      <c r="C600" s="205">
        <v>43141</v>
      </c>
      <c r="D600" s="40" t="s">
        <v>556</v>
      </c>
      <c r="E600" s="40">
        <v>190566</v>
      </c>
      <c r="F600" s="40" t="s">
        <v>90</v>
      </c>
      <c r="G600" s="135">
        <v>4.7300000000000004</v>
      </c>
      <c r="H600" s="202">
        <v>18285.12</v>
      </c>
      <c r="I600" s="202">
        <v>9766.69</v>
      </c>
    </row>
    <row r="601" spans="1:9" x14ac:dyDescent="0.25">
      <c r="A601" s="68" t="s">
        <v>148</v>
      </c>
      <c r="B601" s="204"/>
      <c r="C601" s="205">
        <v>43141</v>
      </c>
      <c r="D601" s="40" t="s">
        <v>557</v>
      </c>
      <c r="E601" s="40">
        <v>190567</v>
      </c>
      <c r="F601" s="40" t="s">
        <v>449</v>
      </c>
      <c r="G601" s="135">
        <v>4.3099999999999996</v>
      </c>
      <c r="H601" s="202">
        <v>18285.12</v>
      </c>
      <c r="I601" s="202">
        <v>9766.69</v>
      </c>
    </row>
    <row r="602" spans="1:9" x14ac:dyDescent="0.25">
      <c r="A602" s="206" t="s">
        <v>273</v>
      </c>
      <c r="B602" s="45"/>
      <c r="C602" s="41">
        <v>43142</v>
      </c>
      <c r="D602" s="119">
        <v>0.30208333333333331</v>
      </c>
      <c r="E602" s="40">
        <v>190592</v>
      </c>
      <c r="F602" s="40" t="s">
        <v>44</v>
      </c>
      <c r="G602" s="135">
        <v>4.26</v>
      </c>
      <c r="H602" s="202">
        <v>18285.12</v>
      </c>
      <c r="I602" s="202">
        <v>9766.69</v>
      </c>
    </row>
    <row r="603" spans="1:9" x14ac:dyDescent="0.25">
      <c r="A603" s="47" t="s">
        <v>273</v>
      </c>
      <c r="B603" s="40"/>
      <c r="C603" s="41">
        <v>43142</v>
      </c>
      <c r="D603" s="119">
        <v>0.3125</v>
      </c>
      <c r="E603" s="40">
        <v>190593</v>
      </c>
      <c r="F603" s="40" t="s">
        <v>85</v>
      </c>
      <c r="G603" s="135">
        <v>5.09</v>
      </c>
      <c r="H603" s="202">
        <v>18285.12</v>
      </c>
      <c r="I603" s="202">
        <v>9766.69</v>
      </c>
    </row>
    <row r="604" spans="1:9" x14ac:dyDescent="0.25">
      <c r="A604" s="47" t="s">
        <v>273</v>
      </c>
      <c r="B604" s="40"/>
      <c r="C604" s="41">
        <v>43142</v>
      </c>
      <c r="D604" s="119">
        <v>0.3347222222222222</v>
      </c>
      <c r="E604" s="40">
        <v>190594</v>
      </c>
      <c r="F604" s="40" t="s">
        <v>79</v>
      </c>
      <c r="G604" s="135">
        <v>7</v>
      </c>
      <c r="H604" s="202">
        <v>18285.12</v>
      </c>
      <c r="I604" s="202">
        <v>9766.69</v>
      </c>
    </row>
    <row r="605" spans="1:9" x14ac:dyDescent="0.25">
      <c r="A605" s="47" t="s">
        <v>273</v>
      </c>
      <c r="B605" s="40"/>
      <c r="C605" s="41">
        <v>43142</v>
      </c>
      <c r="D605" s="119">
        <v>0.33819444444444446</v>
      </c>
      <c r="E605" s="40">
        <v>190596</v>
      </c>
      <c r="F605" s="40" t="s">
        <v>437</v>
      </c>
      <c r="G605" s="135">
        <v>5.63</v>
      </c>
      <c r="H605" s="202">
        <v>18285.12</v>
      </c>
      <c r="I605" s="202">
        <v>9766.69</v>
      </c>
    </row>
    <row r="606" spans="1:9" x14ac:dyDescent="0.25">
      <c r="A606" s="47" t="s">
        <v>273</v>
      </c>
      <c r="B606" s="40"/>
      <c r="C606" s="41">
        <v>43142</v>
      </c>
      <c r="D606" s="119">
        <v>0.35069444444444442</v>
      </c>
      <c r="E606" s="40">
        <v>190597</v>
      </c>
      <c r="F606" s="40" t="s">
        <v>406</v>
      </c>
      <c r="G606" s="135">
        <v>5.22</v>
      </c>
      <c r="H606" s="202">
        <v>18285.12</v>
      </c>
      <c r="I606" s="202">
        <v>9766.69</v>
      </c>
    </row>
    <row r="607" spans="1:9" x14ac:dyDescent="0.25">
      <c r="A607" s="47" t="s">
        <v>273</v>
      </c>
      <c r="B607" s="40"/>
      <c r="C607" s="41">
        <v>43142</v>
      </c>
      <c r="D607" s="119">
        <v>0.37361111111111112</v>
      </c>
      <c r="E607" s="40">
        <v>190598</v>
      </c>
      <c r="F607" s="40" t="s">
        <v>449</v>
      </c>
      <c r="G607" s="135">
        <v>5.47</v>
      </c>
      <c r="H607" s="202">
        <v>18285.12</v>
      </c>
      <c r="I607" s="202">
        <v>9766.69</v>
      </c>
    </row>
    <row r="608" spans="1:9" x14ac:dyDescent="0.25">
      <c r="A608" s="47" t="s">
        <v>273</v>
      </c>
      <c r="B608" s="40"/>
      <c r="C608" s="41">
        <v>43142</v>
      </c>
      <c r="D608" s="119">
        <v>0.39027777777777778</v>
      </c>
      <c r="E608" s="40">
        <v>190599</v>
      </c>
      <c r="F608" s="40" t="s">
        <v>90</v>
      </c>
      <c r="G608" s="135">
        <v>6.33</v>
      </c>
      <c r="H608" s="202">
        <v>18285.12</v>
      </c>
      <c r="I608" s="202">
        <v>9766.69</v>
      </c>
    </row>
    <row r="609" spans="1:9" x14ac:dyDescent="0.25">
      <c r="A609" s="47" t="s">
        <v>273</v>
      </c>
      <c r="B609" s="40"/>
      <c r="C609" s="41">
        <v>43142</v>
      </c>
      <c r="D609" s="119">
        <v>0.45763888888888887</v>
      </c>
      <c r="E609" s="40">
        <v>190600</v>
      </c>
      <c r="F609" s="40" t="s">
        <v>44</v>
      </c>
      <c r="G609" s="135">
        <v>5.72</v>
      </c>
      <c r="H609" s="202">
        <v>18285.12</v>
      </c>
      <c r="I609" s="202">
        <v>9766.69</v>
      </c>
    </row>
    <row r="610" spans="1:9" x14ac:dyDescent="0.25">
      <c r="A610" s="47" t="s">
        <v>273</v>
      </c>
      <c r="B610" s="40"/>
      <c r="C610" s="41">
        <v>43142</v>
      </c>
      <c r="D610" s="119">
        <v>0.48749999999999999</v>
      </c>
      <c r="E610" s="40">
        <v>190601</v>
      </c>
      <c r="F610" s="40" t="s">
        <v>85</v>
      </c>
      <c r="G610" s="135">
        <v>6.61</v>
      </c>
      <c r="H610" s="202">
        <v>18285.12</v>
      </c>
      <c r="I610" s="202">
        <v>9766.69</v>
      </c>
    </row>
    <row r="611" spans="1:9" x14ac:dyDescent="0.25">
      <c r="A611" s="47" t="s">
        <v>273</v>
      </c>
      <c r="B611" s="40"/>
      <c r="C611" s="41">
        <v>43142</v>
      </c>
      <c r="D611" s="119">
        <v>0.51736111111111105</v>
      </c>
      <c r="E611" s="40">
        <v>190602</v>
      </c>
      <c r="F611" s="40" t="s">
        <v>79</v>
      </c>
      <c r="G611" s="135">
        <v>7.09</v>
      </c>
      <c r="H611" s="202">
        <v>18285.12</v>
      </c>
      <c r="I611" s="202">
        <v>9766.69</v>
      </c>
    </row>
    <row r="612" spans="1:9" x14ac:dyDescent="0.25">
      <c r="A612" s="47" t="s">
        <v>273</v>
      </c>
      <c r="B612" s="40"/>
      <c r="C612" s="41">
        <v>43142</v>
      </c>
      <c r="D612" s="119">
        <v>0.53888888888888886</v>
      </c>
      <c r="E612" s="40">
        <v>190604</v>
      </c>
      <c r="F612" s="40" t="s">
        <v>449</v>
      </c>
      <c r="G612" s="135">
        <v>5.94</v>
      </c>
      <c r="H612" s="202">
        <v>18285.12</v>
      </c>
      <c r="I612" s="202">
        <v>9766.69</v>
      </c>
    </row>
    <row r="613" spans="1:9" x14ac:dyDescent="0.25">
      <c r="A613" s="47" t="s">
        <v>273</v>
      </c>
      <c r="B613" s="40"/>
      <c r="C613" s="41">
        <v>43142</v>
      </c>
      <c r="D613" s="119">
        <v>0.54513888888888895</v>
      </c>
      <c r="E613" s="40">
        <v>190605</v>
      </c>
      <c r="F613" s="40" t="s">
        <v>406</v>
      </c>
      <c r="G613" s="135">
        <v>5.77</v>
      </c>
      <c r="H613" s="202">
        <v>18285.12</v>
      </c>
      <c r="I613" s="202">
        <v>9766.69</v>
      </c>
    </row>
    <row r="614" spans="1:9" x14ac:dyDescent="0.25">
      <c r="A614" s="47" t="s">
        <v>273</v>
      </c>
      <c r="B614" s="40"/>
      <c r="C614" s="41">
        <v>43142</v>
      </c>
      <c r="D614" s="119">
        <v>0.55763888888888891</v>
      </c>
      <c r="E614" s="40">
        <v>190606</v>
      </c>
      <c r="F614" s="40" t="s">
        <v>44</v>
      </c>
      <c r="G614" s="135">
        <v>3.25</v>
      </c>
      <c r="H614" s="202">
        <v>18285.12</v>
      </c>
      <c r="I614" s="202">
        <v>9766.69</v>
      </c>
    </row>
    <row r="615" spans="1:9" x14ac:dyDescent="0.25">
      <c r="A615" s="47" t="s">
        <v>273</v>
      </c>
      <c r="B615" s="40"/>
      <c r="C615" s="41">
        <v>43142</v>
      </c>
      <c r="D615" s="119">
        <v>0.61805555555555558</v>
      </c>
      <c r="E615" s="40">
        <v>190609</v>
      </c>
      <c r="F615" s="40" t="s">
        <v>90</v>
      </c>
      <c r="G615" s="135">
        <v>4.8</v>
      </c>
      <c r="H615" s="202">
        <v>18285.12</v>
      </c>
      <c r="I615" s="202">
        <v>9766.69</v>
      </c>
    </row>
    <row r="616" spans="1:9" x14ac:dyDescent="0.25">
      <c r="A616" s="47" t="s">
        <v>273</v>
      </c>
      <c r="B616" s="40"/>
      <c r="C616" s="41">
        <v>43142</v>
      </c>
      <c r="D616" s="119">
        <v>0.63541666666666663</v>
      </c>
      <c r="E616" s="40">
        <v>190611</v>
      </c>
      <c r="F616" s="40" t="s">
        <v>437</v>
      </c>
      <c r="G616" s="135">
        <v>6.48</v>
      </c>
      <c r="H616" s="202">
        <v>18285.12</v>
      </c>
      <c r="I616" s="202">
        <v>9766.69</v>
      </c>
    </row>
    <row r="617" spans="1:9" x14ac:dyDescent="0.25">
      <c r="A617" s="47" t="s">
        <v>273</v>
      </c>
      <c r="B617" s="40"/>
      <c r="C617" s="41">
        <v>43142</v>
      </c>
      <c r="D617" s="119">
        <v>0.64930555555555558</v>
      </c>
      <c r="E617" s="40">
        <v>190610</v>
      </c>
      <c r="F617" s="40" t="s">
        <v>79</v>
      </c>
      <c r="G617" s="135">
        <v>6.99</v>
      </c>
      <c r="H617" s="202">
        <v>18285.12</v>
      </c>
      <c r="I617" s="202">
        <v>9766.69</v>
      </c>
    </row>
    <row r="618" spans="1:9" ht="15.75" thickBot="1" x14ac:dyDescent="0.3">
      <c r="A618" s="47" t="s">
        <v>273</v>
      </c>
      <c r="B618" s="40"/>
      <c r="C618" s="41">
        <v>43142</v>
      </c>
      <c r="D618" s="119">
        <v>0.65972222222222221</v>
      </c>
      <c r="E618" s="40">
        <v>190612</v>
      </c>
      <c r="F618" s="40" t="s">
        <v>85</v>
      </c>
      <c r="G618" s="135">
        <v>6.43</v>
      </c>
      <c r="H618" s="202">
        <v>18285.12</v>
      </c>
      <c r="I618" s="202">
        <v>9766.69</v>
      </c>
    </row>
    <row r="619" spans="1:9" ht="15.75" thickBot="1" x14ac:dyDescent="0.3">
      <c r="F619" s="71" t="s">
        <v>151</v>
      </c>
      <c r="G619" s="71">
        <v>885.70999999999992</v>
      </c>
      <c r="H619" s="182">
        <v>16195313.635199998</v>
      </c>
      <c r="I619" s="182">
        <v>8650454.9999000002</v>
      </c>
    </row>
    <row r="620" spans="1:9" ht="19.5" thickBot="1" x14ac:dyDescent="0.35">
      <c r="H620" s="554">
        <v>24845768.6351</v>
      </c>
      <c r="I620" s="555"/>
    </row>
    <row r="621" spans="1:9" ht="15.75" thickTop="1" x14ac:dyDescent="0.25">
      <c r="A621" s="149"/>
      <c r="B621" s="149"/>
      <c r="C621" s="149"/>
      <c r="D621" s="149"/>
      <c r="E621" s="149"/>
      <c r="F621" s="149"/>
      <c r="G621" s="150"/>
      <c r="H621" s="149"/>
      <c r="I621" s="149"/>
    </row>
    <row r="622" spans="1:9" x14ac:dyDescent="0.25">
      <c r="A622" s="149"/>
      <c r="B622" s="151"/>
      <c r="C622" s="151"/>
      <c r="D622" s="151"/>
      <c r="E622" s="152"/>
      <c r="F622" s="152"/>
      <c r="G622" s="150"/>
      <c r="H622" s="149"/>
      <c r="I622" s="149"/>
    </row>
    <row r="623" spans="1:9" ht="23.25" x14ac:dyDescent="0.35">
      <c r="A623" s="549" t="s">
        <v>28</v>
      </c>
      <c r="B623" s="549"/>
      <c r="C623" s="549"/>
      <c r="D623" s="549"/>
      <c r="E623" s="549"/>
      <c r="F623" s="549"/>
      <c r="G623" s="549"/>
      <c r="H623" s="549"/>
      <c r="I623" s="149"/>
    </row>
    <row r="624" spans="1:9" ht="19.5" x14ac:dyDescent="0.3">
      <c r="A624" s="550" t="s">
        <v>29</v>
      </c>
      <c r="B624" s="550"/>
      <c r="C624" s="550"/>
      <c r="D624" s="550"/>
      <c r="E624" s="550"/>
      <c r="F624" s="550"/>
      <c r="G624" s="550"/>
      <c r="H624" s="550"/>
      <c r="I624" s="149"/>
    </row>
    <row r="625" spans="1:9" ht="15.75" x14ac:dyDescent="0.25">
      <c r="A625" s="153"/>
      <c r="B625" s="153"/>
      <c r="C625" s="153"/>
      <c r="D625" s="153"/>
      <c r="E625" s="154"/>
      <c r="F625" s="154"/>
      <c r="G625" s="153"/>
      <c r="H625" s="155"/>
      <c r="I625" s="149"/>
    </row>
    <row r="626" spans="1:9" ht="15.75" x14ac:dyDescent="0.25">
      <c r="A626" s="153"/>
      <c r="B626" s="153"/>
      <c r="C626" s="153"/>
      <c r="D626" s="153"/>
      <c r="E626" s="154"/>
      <c r="F626" s="154"/>
      <c r="G626" s="153"/>
      <c r="H626" s="155"/>
      <c r="I626" s="149"/>
    </row>
    <row r="627" spans="1:9" ht="15.75" x14ac:dyDescent="0.25">
      <c r="A627" s="156" t="s">
        <v>30</v>
      </c>
      <c r="B627" s="156">
        <v>2672</v>
      </c>
      <c r="C627" s="153"/>
      <c r="D627" s="151"/>
      <c r="E627" s="154"/>
      <c r="F627" s="154"/>
      <c r="G627" s="157"/>
      <c r="H627" s="155"/>
      <c r="I627" s="149"/>
    </row>
    <row r="628" spans="1:9" ht="15.75" x14ac:dyDescent="0.25">
      <c r="A628" s="158" t="s">
        <v>31</v>
      </c>
      <c r="B628" s="159">
        <v>43148</v>
      </c>
      <c r="C628" s="153"/>
      <c r="D628" s="151"/>
      <c r="E628" s="154"/>
      <c r="F628" s="154"/>
      <c r="G628" s="157"/>
      <c r="H628" s="155"/>
      <c r="I628" s="149"/>
    </row>
    <row r="629" spans="1:9" ht="15.75" x14ac:dyDescent="0.25">
      <c r="A629" s="157" t="s">
        <v>32</v>
      </c>
      <c r="B629" s="551" t="s">
        <v>33</v>
      </c>
      <c r="C629" s="551"/>
      <c r="D629" s="551"/>
      <c r="E629" s="154"/>
      <c r="F629" s="154"/>
      <c r="G629" s="157"/>
      <c r="H629" s="155"/>
      <c r="I629" s="149"/>
    </row>
    <row r="630" spans="1:9" ht="15.75" thickBot="1" x14ac:dyDescent="0.3">
      <c r="A630" s="149"/>
      <c r="B630" s="151"/>
      <c r="C630" s="151"/>
      <c r="D630" s="151"/>
      <c r="E630" s="152"/>
      <c r="F630" s="152"/>
      <c r="G630" s="149"/>
      <c r="H630" s="149"/>
      <c r="I630" s="149"/>
    </row>
    <row r="631" spans="1:9" ht="32.25" thickBot="1" x14ac:dyDescent="0.3">
      <c r="A631" s="543" t="s">
        <v>34</v>
      </c>
      <c r="B631" s="544"/>
      <c r="C631" s="160" t="s">
        <v>35</v>
      </c>
      <c r="D631" s="160" t="s">
        <v>36</v>
      </c>
      <c r="E631" s="160" t="s">
        <v>37</v>
      </c>
      <c r="F631" s="160" t="s">
        <v>38</v>
      </c>
      <c r="G631" s="161" t="s">
        <v>39</v>
      </c>
      <c r="H631" s="162" t="s">
        <v>40</v>
      </c>
      <c r="I631" s="162" t="s">
        <v>41</v>
      </c>
    </row>
    <row r="632" spans="1:9" x14ac:dyDescent="0.25">
      <c r="A632" s="163" t="s">
        <v>94</v>
      </c>
      <c r="B632" s="164"/>
      <c r="C632" s="165">
        <v>43143</v>
      </c>
      <c r="D632" s="166" t="s">
        <v>244</v>
      </c>
      <c r="E632" s="166">
        <v>190638</v>
      </c>
      <c r="F632" s="166" t="s">
        <v>406</v>
      </c>
      <c r="G632" s="166">
        <v>13.36</v>
      </c>
      <c r="H632" s="167">
        <v>18285.12</v>
      </c>
      <c r="I632" s="167">
        <v>9766.69</v>
      </c>
    </row>
    <row r="633" spans="1:9" x14ac:dyDescent="0.25">
      <c r="A633" s="163" t="s">
        <v>96</v>
      </c>
      <c r="B633" s="164"/>
      <c r="C633" s="165">
        <v>43143</v>
      </c>
      <c r="D633" s="166" t="s">
        <v>407</v>
      </c>
      <c r="E633" s="166">
        <v>190640</v>
      </c>
      <c r="F633" s="166" t="s">
        <v>44</v>
      </c>
      <c r="G633" s="166">
        <v>0.78</v>
      </c>
      <c r="H633" s="167">
        <v>18285.12</v>
      </c>
      <c r="I633" s="167">
        <v>9766.69</v>
      </c>
    </row>
    <row r="634" spans="1:9" x14ac:dyDescent="0.25">
      <c r="A634" s="163" t="s">
        <v>100</v>
      </c>
      <c r="B634" s="164"/>
      <c r="C634" s="165">
        <v>43143</v>
      </c>
      <c r="D634" s="166" t="s">
        <v>408</v>
      </c>
      <c r="E634" s="166">
        <v>190652</v>
      </c>
      <c r="F634" s="166" t="s">
        <v>90</v>
      </c>
      <c r="G634" s="166">
        <v>13.68</v>
      </c>
      <c r="H634" s="167">
        <v>18285.12</v>
      </c>
      <c r="I634" s="167">
        <v>9766.69</v>
      </c>
    </row>
    <row r="635" spans="1:9" x14ac:dyDescent="0.25">
      <c r="A635" s="163" t="s">
        <v>96</v>
      </c>
      <c r="B635" s="164"/>
      <c r="C635" s="165">
        <v>43143</v>
      </c>
      <c r="D635" s="166" t="s">
        <v>409</v>
      </c>
      <c r="E635" s="166">
        <v>190691</v>
      </c>
      <c r="F635" s="166" t="s">
        <v>410</v>
      </c>
      <c r="G635" s="166">
        <v>13.27</v>
      </c>
      <c r="H635" s="167">
        <v>18285.12</v>
      </c>
      <c r="I635" s="167">
        <v>9766.69</v>
      </c>
    </row>
    <row r="636" spans="1:9" x14ac:dyDescent="0.25">
      <c r="A636" s="163" t="s">
        <v>98</v>
      </c>
      <c r="B636" s="164"/>
      <c r="C636" s="165">
        <v>43143</v>
      </c>
      <c r="D636" s="166" t="s">
        <v>143</v>
      </c>
      <c r="E636" s="166">
        <v>190703</v>
      </c>
      <c r="F636" s="166" t="s">
        <v>85</v>
      </c>
      <c r="G636" s="166">
        <v>10.039999999999999</v>
      </c>
      <c r="H636" s="167">
        <v>18285.12</v>
      </c>
      <c r="I636" s="167">
        <v>9766.69</v>
      </c>
    </row>
    <row r="637" spans="1:9" x14ac:dyDescent="0.25">
      <c r="A637" s="163" t="s">
        <v>94</v>
      </c>
      <c r="B637" s="164"/>
      <c r="C637" s="165">
        <v>43143</v>
      </c>
      <c r="D637" s="166" t="s">
        <v>249</v>
      </c>
      <c r="E637" s="166">
        <v>190713</v>
      </c>
      <c r="F637" s="166" t="s">
        <v>406</v>
      </c>
      <c r="G637" s="166">
        <v>11.55</v>
      </c>
      <c r="H637" s="167">
        <v>18285.12</v>
      </c>
      <c r="I637" s="167">
        <v>9766.69</v>
      </c>
    </row>
    <row r="638" spans="1:9" x14ac:dyDescent="0.25">
      <c r="A638" s="163" t="s">
        <v>94</v>
      </c>
      <c r="B638" s="164"/>
      <c r="C638" s="165">
        <v>43143</v>
      </c>
      <c r="D638" s="166" t="s">
        <v>411</v>
      </c>
      <c r="E638" s="166">
        <v>190727</v>
      </c>
      <c r="F638" s="166" t="s">
        <v>412</v>
      </c>
      <c r="G638" s="166">
        <v>0.91</v>
      </c>
      <c r="H638" s="167">
        <v>18285.12</v>
      </c>
      <c r="I638" s="167">
        <v>9766.69</v>
      </c>
    </row>
    <row r="639" spans="1:9" x14ac:dyDescent="0.25">
      <c r="A639" s="168" t="s">
        <v>100</v>
      </c>
      <c r="B639" s="164"/>
      <c r="C639" s="165">
        <v>43143</v>
      </c>
      <c r="D639" s="166" t="s">
        <v>413</v>
      </c>
      <c r="E639" s="166">
        <v>190733</v>
      </c>
      <c r="F639" s="166" t="s">
        <v>90</v>
      </c>
      <c r="G639" s="166">
        <v>14.08</v>
      </c>
      <c r="H639" s="167">
        <v>18285.12</v>
      </c>
      <c r="I639" s="167">
        <v>9766.69</v>
      </c>
    </row>
    <row r="640" spans="1:9" x14ac:dyDescent="0.25">
      <c r="A640" s="163" t="s">
        <v>96</v>
      </c>
      <c r="B640" s="164"/>
      <c r="C640" s="165">
        <v>43143</v>
      </c>
      <c r="D640" s="166" t="s">
        <v>414</v>
      </c>
      <c r="E640" s="166">
        <v>190763</v>
      </c>
      <c r="F640" s="166" t="s">
        <v>410</v>
      </c>
      <c r="G640" s="166">
        <v>11.58</v>
      </c>
      <c r="H640" s="167">
        <v>18285.12</v>
      </c>
      <c r="I640" s="167">
        <v>9766.69</v>
      </c>
    </row>
    <row r="641" spans="1:9" x14ac:dyDescent="0.25">
      <c r="A641" s="163" t="s">
        <v>96</v>
      </c>
      <c r="B641" s="164"/>
      <c r="C641" s="165">
        <v>43143</v>
      </c>
      <c r="D641" s="166" t="s">
        <v>415</v>
      </c>
      <c r="E641" s="166">
        <v>190769</v>
      </c>
      <c r="F641" s="166" t="s">
        <v>406</v>
      </c>
      <c r="G641" s="166">
        <v>9.77</v>
      </c>
      <c r="H641" s="167">
        <v>18285.12</v>
      </c>
      <c r="I641" s="167">
        <v>9766.69</v>
      </c>
    </row>
    <row r="642" spans="1:9" x14ac:dyDescent="0.25">
      <c r="A642" s="163" t="s">
        <v>98</v>
      </c>
      <c r="B642" s="164"/>
      <c r="C642" s="165">
        <v>43143</v>
      </c>
      <c r="D642" s="166" t="s">
        <v>416</v>
      </c>
      <c r="E642" s="166">
        <v>190770</v>
      </c>
      <c r="F642" s="166" t="s">
        <v>85</v>
      </c>
      <c r="G642" s="166">
        <v>14.03</v>
      </c>
      <c r="H642" s="167">
        <v>18285.12</v>
      </c>
      <c r="I642" s="167">
        <v>9766.69</v>
      </c>
    </row>
    <row r="643" spans="1:9" x14ac:dyDescent="0.25">
      <c r="A643" s="163" t="s">
        <v>86</v>
      </c>
      <c r="B643" s="164"/>
      <c r="C643" s="165">
        <v>43143</v>
      </c>
      <c r="D643" s="166" t="s">
        <v>241</v>
      </c>
      <c r="E643" s="166">
        <v>190788</v>
      </c>
      <c r="F643" s="166" t="s">
        <v>55</v>
      </c>
      <c r="G643" s="166">
        <v>0.41</v>
      </c>
      <c r="H643" s="167">
        <v>18285.12</v>
      </c>
      <c r="I643" s="167">
        <v>9766.69</v>
      </c>
    </row>
    <row r="644" spans="1:9" x14ac:dyDescent="0.25">
      <c r="A644" s="163" t="s">
        <v>86</v>
      </c>
      <c r="B644" s="164"/>
      <c r="C644" s="165">
        <v>43143</v>
      </c>
      <c r="D644" s="166" t="s">
        <v>417</v>
      </c>
      <c r="E644" s="166">
        <v>190790</v>
      </c>
      <c r="F644" s="166" t="s">
        <v>85</v>
      </c>
      <c r="G644" s="166">
        <v>9.92</v>
      </c>
      <c r="H644" s="167">
        <v>18285.12</v>
      </c>
      <c r="I644" s="167">
        <v>9766.69</v>
      </c>
    </row>
    <row r="645" spans="1:9" x14ac:dyDescent="0.25">
      <c r="A645" s="163" t="s">
        <v>86</v>
      </c>
      <c r="B645" s="164"/>
      <c r="C645" s="165">
        <v>43143</v>
      </c>
      <c r="D645" s="166" t="s">
        <v>371</v>
      </c>
      <c r="E645" s="166">
        <v>190791</v>
      </c>
      <c r="F645" s="166" t="s">
        <v>418</v>
      </c>
      <c r="G645" s="166">
        <v>8.8699999999999992</v>
      </c>
      <c r="H645" s="167">
        <v>18285.12</v>
      </c>
      <c r="I645" s="167">
        <v>9766.69</v>
      </c>
    </row>
    <row r="646" spans="1:9" x14ac:dyDescent="0.25">
      <c r="A646" s="163" t="s">
        <v>86</v>
      </c>
      <c r="B646" s="164"/>
      <c r="C646" s="165">
        <v>43143</v>
      </c>
      <c r="D646" s="166" t="s">
        <v>419</v>
      </c>
      <c r="E646" s="166">
        <v>190792</v>
      </c>
      <c r="F646" s="166" t="s">
        <v>90</v>
      </c>
      <c r="G646" s="166">
        <v>8.7799999999999994</v>
      </c>
      <c r="H646" s="167">
        <v>18285.12</v>
      </c>
      <c r="I646" s="167">
        <v>9766.69</v>
      </c>
    </row>
    <row r="647" spans="1:9" x14ac:dyDescent="0.25">
      <c r="A647" s="163" t="s">
        <v>86</v>
      </c>
      <c r="B647" s="164"/>
      <c r="C647" s="165">
        <v>43143</v>
      </c>
      <c r="D647" s="166" t="s">
        <v>420</v>
      </c>
      <c r="E647" s="166">
        <v>190793</v>
      </c>
      <c r="F647" s="166" t="s">
        <v>421</v>
      </c>
      <c r="G647" s="166">
        <v>8.7799999999999994</v>
      </c>
      <c r="H647" s="167">
        <v>18285.12</v>
      </c>
      <c r="I647" s="167">
        <v>9766.69</v>
      </c>
    </row>
    <row r="648" spans="1:9" x14ac:dyDescent="0.25">
      <c r="A648" s="163" t="s">
        <v>48</v>
      </c>
      <c r="B648" s="164"/>
      <c r="C648" s="165">
        <v>43144</v>
      </c>
      <c r="D648" s="166" t="s">
        <v>422</v>
      </c>
      <c r="E648" s="166">
        <v>190807</v>
      </c>
      <c r="F648" s="166" t="s">
        <v>85</v>
      </c>
      <c r="G648" s="166">
        <v>7.84</v>
      </c>
      <c r="H648" s="167">
        <v>18285.12</v>
      </c>
      <c r="I648" s="167">
        <v>9766.69</v>
      </c>
    </row>
    <row r="649" spans="1:9" x14ac:dyDescent="0.25">
      <c r="A649" s="163" t="s">
        <v>42</v>
      </c>
      <c r="B649" s="164"/>
      <c r="C649" s="165">
        <v>43144</v>
      </c>
      <c r="D649" s="166" t="s">
        <v>423</v>
      </c>
      <c r="E649" s="166">
        <v>190821</v>
      </c>
      <c r="F649" s="166" t="s">
        <v>90</v>
      </c>
      <c r="G649" s="166">
        <v>13.68</v>
      </c>
      <c r="H649" s="167">
        <v>18285.12</v>
      </c>
      <c r="I649" s="167">
        <v>9766.69</v>
      </c>
    </row>
    <row r="650" spans="1:9" x14ac:dyDescent="0.25">
      <c r="A650" s="163" t="s">
        <v>45</v>
      </c>
      <c r="B650" s="164"/>
      <c r="C650" s="165">
        <v>43144</v>
      </c>
      <c r="D650" s="166" t="s">
        <v>424</v>
      </c>
      <c r="E650" s="166">
        <v>190823</v>
      </c>
      <c r="F650" s="166" t="s">
        <v>50</v>
      </c>
      <c r="G650" s="166">
        <v>14.08</v>
      </c>
      <c r="H650" s="167">
        <v>18285.12</v>
      </c>
      <c r="I650" s="167">
        <v>9766.69</v>
      </c>
    </row>
    <row r="651" spans="1:9" x14ac:dyDescent="0.25">
      <c r="A651" s="163" t="s">
        <v>51</v>
      </c>
      <c r="B651" s="164"/>
      <c r="C651" s="165">
        <v>43144</v>
      </c>
      <c r="D651" s="166" t="s">
        <v>268</v>
      </c>
      <c r="E651" s="166">
        <v>190827</v>
      </c>
      <c r="F651" s="166" t="s">
        <v>406</v>
      </c>
      <c r="G651" s="166">
        <v>12.81</v>
      </c>
      <c r="H651" s="167">
        <v>18285.12</v>
      </c>
      <c r="I651" s="167">
        <v>9766.69</v>
      </c>
    </row>
    <row r="652" spans="1:9" x14ac:dyDescent="0.25">
      <c r="A652" s="163" t="s">
        <v>45</v>
      </c>
      <c r="B652" s="164"/>
      <c r="C652" s="165">
        <v>43144</v>
      </c>
      <c r="D652" s="166" t="s">
        <v>425</v>
      </c>
      <c r="E652" s="166">
        <v>190855</v>
      </c>
      <c r="F652" s="166" t="s">
        <v>55</v>
      </c>
      <c r="G652" s="166">
        <v>1.58</v>
      </c>
      <c r="H652" s="167">
        <v>18285.12</v>
      </c>
      <c r="I652" s="167">
        <v>9766.69</v>
      </c>
    </row>
    <row r="653" spans="1:9" x14ac:dyDescent="0.25">
      <c r="A653" s="163" t="s">
        <v>45</v>
      </c>
      <c r="B653" s="164"/>
      <c r="C653" s="165">
        <v>43144</v>
      </c>
      <c r="D653" s="166" t="s">
        <v>227</v>
      </c>
      <c r="E653" s="166">
        <v>190888</v>
      </c>
      <c r="F653" s="166" t="s">
        <v>50</v>
      </c>
      <c r="G653" s="166">
        <v>14.58</v>
      </c>
      <c r="H653" s="167">
        <v>18285.12</v>
      </c>
      <c r="I653" s="167">
        <v>9766.69</v>
      </c>
    </row>
    <row r="654" spans="1:9" x14ac:dyDescent="0.25">
      <c r="A654" s="163" t="s">
        <v>42</v>
      </c>
      <c r="B654" s="164"/>
      <c r="C654" s="165">
        <v>43144</v>
      </c>
      <c r="D654" s="166" t="s">
        <v>426</v>
      </c>
      <c r="E654" s="166">
        <v>190895</v>
      </c>
      <c r="F654" s="166" t="s">
        <v>90</v>
      </c>
      <c r="G654" s="166">
        <v>13.52</v>
      </c>
      <c r="H654" s="167">
        <v>18285.12</v>
      </c>
      <c r="I654" s="167">
        <v>9766.69</v>
      </c>
    </row>
    <row r="655" spans="1:9" x14ac:dyDescent="0.25">
      <c r="A655" s="163" t="s">
        <v>51</v>
      </c>
      <c r="B655" s="164"/>
      <c r="C655" s="165">
        <v>43144</v>
      </c>
      <c r="D655" s="166" t="s">
        <v>333</v>
      </c>
      <c r="E655" s="166">
        <v>190897</v>
      </c>
      <c r="F655" s="166" t="s">
        <v>406</v>
      </c>
      <c r="G655" s="166">
        <v>14.32</v>
      </c>
      <c r="H655" s="167">
        <v>18285.12</v>
      </c>
      <c r="I655" s="167">
        <v>9766.69</v>
      </c>
    </row>
    <row r="656" spans="1:9" x14ac:dyDescent="0.25">
      <c r="A656" s="163" t="s">
        <v>45</v>
      </c>
      <c r="B656" s="164"/>
      <c r="C656" s="165">
        <v>43144</v>
      </c>
      <c r="D656" s="166" t="s">
        <v>167</v>
      </c>
      <c r="E656" s="166">
        <v>190900</v>
      </c>
      <c r="F656" s="166" t="s">
        <v>55</v>
      </c>
      <c r="G656" s="166">
        <v>1.27</v>
      </c>
      <c r="H656" s="167">
        <v>18285.12</v>
      </c>
      <c r="I656" s="167">
        <v>9766.69</v>
      </c>
    </row>
    <row r="657" spans="1:9" x14ac:dyDescent="0.25">
      <c r="A657" s="163" t="s">
        <v>48</v>
      </c>
      <c r="B657" s="164"/>
      <c r="C657" s="165">
        <v>43144</v>
      </c>
      <c r="D657" s="166" t="s">
        <v>168</v>
      </c>
      <c r="E657" s="166">
        <v>190904</v>
      </c>
      <c r="F657" s="166" t="s">
        <v>410</v>
      </c>
      <c r="G657" s="166">
        <v>12.54</v>
      </c>
      <c r="H657" s="167">
        <v>18285.12</v>
      </c>
      <c r="I657" s="167">
        <v>9766.69</v>
      </c>
    </row>
    <row r="658" spans="1:9" x14ac:dyDescent="0.25">
      <c r="A658" s="163" t="s">
        <v>51</v>
      </c>
      <c r="B658" s="164"/>
      <c r="C658" s="165">
        <v>43144</v>
      </c>
      <c r="D658" s="166" t="s">
        <v>427</v>
      </c>
      <c r="E658" s="166">
        <v>190928</v>
      </c>
      <c r="F658" s="166" t="s">
        <v>79</v>
      </c>
      <c r="G658" s="166">
        <v>7.54</v>
      </c>
      <c r="H658" s="167">
        <v>18285.12</v>
      </c>
      <c r="I658" s="167">
        <v>9766.69</v>
      </c>
    </row>
    <row r="659" spans="1:9" x14ac:dyDescent="0.25">
      <c r="A659" s="163" t="s">
        <v>45</v>
      </c>
      <c r="B659" s="164"/>
      <c r="C659" s="165">
        <v>43144</v>
      </c>
      <c r="D659" s="166" t="s">
        <v>428</v>
      </c>
      <c r="E659" s="166">
        <v>190937</v>
      </c>
      <c r="F659" s="166" t="s">
        <v>47</v>
      </c>
      <c r="G659" s="166">
        <v>14.67</v>
      </c>
      <c r="H659" s="167">
        <v>18285.12</v>
      </c>
      <c r="I659" s="167">
        <v>9766.69</v>
      </c>
    </row>
    <row r="660" spans="1:9" x14ac:dyDescent="0.25">
      <c r="A660" s="163" t="s">
        <v>42</v>
      </c>
      <c r="B660" s="164"/>
      <c r="C660" s="165">
        <v>43144</v>
      </c>
      <c r="D660" s="166" t="s">
        <v>343</v>
      </c>
      <c r="E660" s="166">
        <v>190938</v>
      </c>
      <c r="F660" s="166" t="s">
        <v>90</v>
      </c>
      <c r="G660" s="166">
        <v>14.52</v>
      </c>
      <c r="H660" s="167">
        <v>18285.12</v>
      </c>
      <c r="I660" s="167">
        <v>9766.69</v>
      </c>
    </row>
    <row r="661" spans="1:9" x14ac:dyDescent="0.25">
      <c r="A661" s="163" t="s">
        <v>48</v>
      </c>
      <c r="B661" s="164"/>
      <c r="C661" s="165">
        <v>43144</v>
      </c>
      <c r="D661" s="166" t="s">
        <v>429</v>
      </c>
      <c r="E661" s="166">
        <v>190944</v>
      </c>
      <c r="F661" s="166" t="s">
        <v>218</v>
      </c>
      <c r="G661" s="166">
        <v>13.43</v>
      </c>
      <c r="H661" s="167">
        <v>18285.12</v>
      </c>
      <c r="I661" s="167">
        <v>9766.69</v>
      </c>
    </row>
    <row r="662" spans="1:9" x14ac:dyDescent="0.25">
      <c r="A662" s="163" t="s">
        <v>45</v>
      </c>
      <c r="B662" s="164"/>
      <c r="C662" s="165">
        <v>43144</v>
      </c>
      <c r="D662" s="166" t="s">
        <v>430</v>
      </c>
      <c r="E662" s="166">
        <v>190947</v>
      </c>
      <c r="F662" s="166" t="s">
        <v>63</v>
      </c>
      <c r="G662" s="166">
        <v>0.27</v>
      </c>
      <c r="H662" s="167">
        <v>18285.12</v>
      </c>
      <c r="I662" s="167">
        <v>9766.69</v>
      </c>
    </row>
    <row r="663" spans="1:9" x14ac:dyDescent="0.25">
      <c r="A663" s="163" t="s">
        <v>64</v>
      </c>
      <c r="B663" s="164"/>
      <c r="C663" s="165">
        <v>43145</v>
      </c>
      <c r="D663" s="166" t="s">
        <v>431</v>
      </c>
      <c r="E663" s="166">
        <v>190984</v>
      </c>
      <c r="F663" s="166" t="s">
        <v>85</v>
      </c>
      <c r="G663" s="166">
        <v>13.73</v>
      </c>
      <c r="H663" s="167">
        <v>18285.12</v>
      </c>
      <c r="I663" s="167">
        <v>9766.69</v>
      </c>
    </row>
    <row r="664" spans="1:9" x14ac:dyDescent="0.25">
      <c r="A664" s="163" t="s">
        <v>68</v>
      </c>
      <c r="B664" s="164"/>
      <c r="C664" s="165">
        <v>43145</v>
      </c>
      <c r="D664" s="166" t="s">
        <v>222</v>
      </c>
      <c r="E664" s="166">
        <v>190990</v>
      </c>
      <c r="F664" s="166" t="s">
        <v>90</v>
      </c>
      <c r="G664" s="166">
        <v>11.97</v>
      </c>
      <c r="H664" s="167">
        <v>18285.12</v>
      </c>
      <c r="I664" s="167">
        <v>9766.69</v>
      </c>
    </row>
    <row r="665" spans="1:9" x14ac:dyDescent="0.25">
      <c r="A665" s="163" t="s">
        <v>77</v>
      </c>
      <c r="B665" s="164"/>
      <c r="C665" s="165">
        <v>43145</v>
      </c>
      <c r="D665" s="166" t="s">
        <v>379</v>
      </c>
      <c r="E665" s="166">
        <v>190991</v>
      </c>
      <c r="F665" s="166" t="s">
        <v>79</v>
      </c>
      <c r="G665" s="166">
        <v>13.03</v>
      </c>
      <c r="H665" s="167">
        <v>18285.12</v>
      </c>
      <c r="I665" s="167">
        <v>9766.69</v>
      </c>
    </row>
    <row r="666" spans="1:9" x14ac:dyDescent="0.25">
      <c r="A666" s="163" t="s">
        <v>66</v>
      </c>
      <c r="B666" s="164"/>
      <c r="C666" s="165">
        <v>43145</v>
      </c>
      <c r="D666" s="166" t="s">
        <v>138</v>
      </c>
      <c r="E666" s="166">
        <v>190998</v>
      </c>
      <c r="F666" s="166" t="s">
        <v>50</v>
      </c>
      <c r="G666" s="166">
        <v>14.77</v>
      </c>
      <c r="H666" s="167">
        <v>18285.12</v>
      </c>
      <c r="I666" s="167">
        <v>9766.69</v>
      </c>
    </row>
    <row r="667" spans="1:9" x14ac:dyDescent="0.25">
      <c r="A667" s="163" t="s">
        <v>64</v>
      </c>
      <c r="B667" s="164"/>
      <c r="C667" s="165">
        <v>43145</v>
      </c>
      <c r="D667" s="166" t="s">
        <v>391</v>
      </c>
      <c r="E667" s="166">
        <v>191033</v>
      </c>
      <c r="F667" s="166" t="s">
        <v>85</v>
      </c>
      <c r="G667" s="166">
        <v>12.28</v>
      </c>
      <c r="H667" s="167">
        <v>18285.12</v>
      </c>
      <c r="I667" s="167">
        <v>9766.69</v>
      </c>
    </row>
    <row r="668" spans="1:9" x14ac:dyDescent="0.25">
      <c r="A668" s="163" t="s">
        <v>68</v>
      </c>
      <c r="B668" s="164"/>
      <c r="C668" s="165">
        <v>43145</v>
      </c>
      <c r="D668" s="166" t="s">
        <v>366</v>
      </c>
      <c r="E668" s="166">
        <v>191036</v>
      </c>
      <c r="F668" s="166" t="s">
        <v>90</v>
      </c>
      <c r="G668" s="166">
        <v>9.64</v>
      </c>
      <c r="H668" s="167">
        <v>18285.12</v>
      </c>
      <c r="I668" s="167">
        <v>9766.69</v>
      </c>
    </row>
    <row r="669" spans="1:9" x14ac:dyDescent="0.25">
      <c r="A669" s="163" t="s">
        <v>77</v>
      </c>
      <c r="B669" s="164"/>
      <c r="C669" s="165">
        <v>43145</v>
      </c>
      <c r="D669" s="166" t="s">
        <v>181</v>
      </c>
      <c r="E669" s="166">
        <v>191040</v>
      </c>
      <c r="F669" s="166" t="s">
        <v>79</v>
      </c>
      <c r="G669" s="166">
        <v>13.95</v>
      </c>
      <c r="H669" s="167">
        <v>18285.12</v>
      </c>
      <c r="I669" s="167">
        <v>9766.69</v>
      </c>
    </row>
    <row r="670" spans="1:9" x14ac:dyDescent="0.25">
      <c r="A670" s="163" t="s">
        <v>66</v>
      </c>
      <c r="B670" s="164"/>
      <c r="C670" s="165">
        <v>43145</v>
      </c>
      <c r="D670" s="166" t="s">
        <v>333</v>
      </c>
      <c r="E670" s="166">
        <v>191046</v>
      </c>
      <c r="F670" s="166" t="s">
        <v>50</v>
      </c>
      <c r="G670" s="166">
        <v>11.47</v>
      </c>
      <c r="H670" s="167">
        <v>18285.12</v>
      </c>
      <c r="I670" s="167">
        <v>9766.69</v>
      </c>
    </row>
    <row r="671" spans="1:9" x14ac:dyDescent="0.25">
      <c r="A671" s="163" t="s">
        <v>64</v>
      </c>
      <c r="B671" s="164"/>
      <c r="C671" s="165">
        <v>43145</v>
      </c>
      <c r="D671" s="166" t="s">
        <v>432</v>
      </c>
      <c r="E671" s="166">
        <v>191062</v>
      </c>
      <c r="F671" s="166" t="s">
        <v>85</v>
      </c>
      <c r="G671" s="166">
        <v>7.88</v>
      </c>
      <c r="H671" s="167">
        <v>18285.12</v>
      </c>
      <c r="I671" s="167">
        <v>9766.69</v>
      </c>
    </row>
    <row r="672" spans="1:9" x14ac:dyDescent="0.25">
      <c r="A672" s="163" t="s">
        <v>68</v>
      </c>
      <c r="B672" s="164"/>
      <c r="C672" s="165">
        <v>43145</v>
      </c>
      <c r="D672" s="166" t="s">
        <v>433</v>
      </c>
      <c r="E672" s="166">
        <v>191063</v>
      </c>
      <c r="F672" s="166" t="s">
        <v>90</v>
      </c>
      <c r="G672" s="166">
        <v>8.07</v>
      </c>
      <c r="H672" s="167">
        <v>18285.12</v>
      </c>
      <c r="I672" s="167">
        <v>9766.69</v>
      </c>
    </row>
    <row r="673" spans="1:9" x14ac:dyDescent="0.25">
      <c r="A673" s="163" t="s">
        <v>77</v>
      </c>
      <c r="B673" s="164"/>
      <c r="C673" s="165">
        <v>43145</v>
      </c>
      <c r="D673" s="166" t="s">
        <v>260</v>
      </c>
      <c r="E673" s="166">
        <v>191064</v>
      </c>
      <c r="F673" s="166" t="s">
        <v>79</v>
      </c>
      <c r="G673" s="166">
        <v>6.79</v>
      </c>
      <c r="H673" s="167">
        <v>18285.12</v>
      </c>
      <c r="I673" s="167">
        <v>9766.69</v>
      </c>
    </row>
    <row r="674" spans="1:9" x14ac:dyDescent="0.25">
      <c r="A674" s="163" t="s">
        <v>64</v>
      </c>
      <c r="B674" s="164"/>
      <c r="C674" s="165">
        <v>43145</v>
      </c>
      <c r="D674" s="166" t="s">
        <v>375</v>
      </c>
      <c r="E674" s="166">
        <v>191065</v>
      </c>
      <c r="F674" s="166" t="s">
        <v>55</v>
      </c>
      <c r="G674" s="166">
        <v>1.19</v>
      </c>
      <c r="H674" s="167">
        <v>18285.12</v>
      </c>
      <c r="I674" s="167">
        <v>9766.69</v>
      </c>
    </row>
    <row r="675" spans="1:9" x14ac:dyDescent="0.25">
      <c r="A675" s="163" t="s">
        <v>66</v>
      </c>
      <c r="B675" s="164"/>
      <c r="C675" s="165">
        <v>43145</v>
      </c>
      <c r="D675" s="166" t="s">
        <v>434</v>
      </c>
      <c r="E675" s="166">
        <v>191072</v>
      </c>
      <c r="F675" s="166" t="s">
        <v>50</v>
      </c>
      <c r="G675" s="166">
        <v>6.45</v>
      </c>
      <c r="H675" s="167">
        <v>18285.12</v>
      </c>
      <c r="I675" s="167">
        <v>9766.69</v>
      </c>
    </row>
    <row r="676" spans="1:9" x14ac:dyDescent="0.25">
      <c r="A676" s="163" t="s">
        <v>86</v>
      </c>
      <c r="B676" s="164"/>
      <c r="C676" s="165">
        <v>43145</v>
      </c>
      <c r="D676" s="166" t="s">
        <v>435</v>
      </c>
      <c r="E676" s="166">
        <v>191127</v>
      </c>
      <c r="F676" s="166" t="s">
        <v>50</v>
      </c>
      <c r="G676" s="166">
        <v>6.36</v>
      </c>
      <c r="H676" s="167">
        <v>18285.12</v>
      </c>
      <c r="I676" s="167">
        <v>9766.69</v>
      </c>
    </row>
    <row r="677" spans="1:9" x14ac:dyDescent="0.25">
      <c r="A677" s="163" t="s">
        <v>86</v>
      </c>
      <c r="B677" s="164"/>
      <c r="C677" s="165">
        <v>43145</v>
      </c>
      <c r="D677" s="166" t="s">
        <v>436</v>
      </c>
      <c r="E677" s="166">
        <v>191128</v>
      </c>
      <c r="F677" s="166" t="s">
        <v>55</v>
      </c>
      <c r="G677" s="166">
        <v>0.54</v>
      </c>
      <c r="H677" s="167">
        <v>18285.12</v>
      </c>
      <c r="I677" s="167">
        <v>9766.69</v>
      </c>
    </row>
    <row r="678" spans="1:9" x14ac:dyDescent="0.25">
      <c r="A678" s="163" t="s">
        <v>86</v>
      </c>
      <c r="B678" s="164"/>
      <c r="C678" s="165">
        <v>43145</v>
      </c>
      <c r="D678" s="166" t="s">
        <v>220</v>
      </c>
      <c r="E678" s="166">
        <v>191129</v>
      </c>
      <c r="F678" s="166" t="s">
        <v>437</v>
      </c>
      <c r="G678" s="166">
        <v>6.73</v>
      </c>
      <c r="H678" s="167">
        <v>18285.12</v>
      </c>
      <c r="I678" s="167">
        <v>9766.69</v>
      </c>
    </row>
    <row r="679" spans="1:9" x14ac:dyDescent="0.25">
      <c r="A679" s="163" t="s">
        <v>86</v>
      </c>
      <c r="B679" s="164"/>
      <c r="C679" s="165">
        <v>43145</v>
      </c>
      <c r="D679" s="166" t="s">
        <v>92</v>
      </c>
      <c r="E679" s="166">
        <v>191130</v>
      </c>
      <c r="F679" s="166" t="s">
        <v>79</v>
      </c>
      <c r="G679" s="166">
        <v>6</v>
      </c>
      <c r="H679" s="167">
        <v>18285.12</v>
      </c>
      <c r="I679" s="167">
        <v>9766.69</v>
      </c>
    </row>
    <row r="680" spans="1:9" x14ac:dyDescent="0.25">
      <c r="A680" s="163" t="s">
        <v>86</v>
      </c>
      <c r="B680" s="164"/>
      <c r="C680" s="165">
        <v>43145</v>
      </c>
      <c r="D680" s="166" t="s">
        <v>93</v>
      </c>
      <c r="E680" s="166">
        <v>191131</v>
      </c>
      <c r="F680" s="166" t="s">
        <v>218</v>
      </c>
      <c r="G680" s="166">
        <v>7.1</v>
      </c>
      <c r="H680" s="167">
        <v>18285.12</v>
      </c>
      <c r="I680" s="167">
        <v>9766.69</v>
      </c>
    </row>
    <row r="681" spans="1:9" x14ac:dyDescent="0.25">
      <c r="A681" s="163" t="s">
        <v>100</v>
      </c>
      <c r="B681" s="164"/>
      <c r="C681" s="165">
        <v>43146</v>
      </c>
      <c r="D681" s="166" t="s">
        <v>310</v>
      </c>
      <c r="E681" s="166">
        <v>191166</v>
      </c>
      <c r="F681" s="166" t="s">
        <v>90</v>
      </c>
      <c r="G681" s="166">
        <v>12.43</v>
      </c>
      <c r="H681" s="167">
        <v>18285.12</v>
      </c>
      <c r="I681" s="167">
        <v>9766.69</v>
      </c>
    </row>
    <row r="682" spans="1:9" x14ac:dyDescent="0.25">
      <c r="A682" s="163" t="s">
        <v>96</v>
      </c>
      <c r="B682" s="164"/>
      <c r="C682" s="165">
        <v>43146</v>
      </c>
      <c r="D682" s="166" t="s">
        <v>438</v>
      </c>
      <c r="E682" s="166">
        <v>191172</v>
      </c>
      <c r="F682" s="166" t="s">
        <v>85</v>
      </c>
      <c r="G682" s="166">
        <v>12.6</v>
      </c>
      <c r="H682" s="167">
        <v>18285.12</v>
      </c>
      <c r="I682" s="167">
        <v>9766.69</v>
      </c>
    </row>
    <row r="683" spans="1:9" x14ac:dyDescent="0.25">
      <c r="A683" s="163" t="s">
        <v>94</v>
      </c>
      <c r="B683" s="164"/>
      <c r="C683" s="165">
        <v>43146</v>
      </c>
      <c r="D683" s="166" t="s">
        <v>438</v>
      </c>
      <c r="E683" s="166">
        <v>191171</v>
      </c>
      <c r="F683" s="166" t="s">
        <v>439</v>
      </c>
      <c r="G683" s="166">
        <v>13.52</v>
      </c>
      <c r="H683" s="167">
        <v>18285.12</v>
      </c>
      <c r="I683" s="167">
        <v>9766.69</v>
      </c>
    </row>
    <row r="684" spans="1:9" x14ac:dyDescent="0.25">
      <c r="A684" s="163" t="s">
        <v>98</v>
      </c>
      <c r="B684" s="164"/>
      <c r="C684" s="165">
        <v>43146</v>
      </c>
      <c r="D684" s="166" t="s">
        <v>440</v>
      </c>
      <c r="E684" s="166">
        <v>191173</v>
      </c>
      <c r="F684" s="166" t="s">
        <v>50</v>
      </c>
      <c r="G684" s="166">
        <v>10.94</v>
      </c>
      <c r="H684" s="167">
        <v>18285.12</v>
      </c>
      <c r="I684" s="167">
        <v>9766.69</v>
      </c>
    </row>
    <row r="685" spans="1:9" x14ac:dyDescent="0.25">
      <c r="A685" s="163" t="s">
        <v>98</v>
      </c>
      <c r="B685" s="164"/>
      <c r="C685" s="165">
        <v>43146</v>
      </c>
      <c r="D685" s="166" t="s">
        <v>441</v>
      </c>
      <c r="E685" s="166">
        <v>191180</v>
      </c>
      <c r="F685" s="166" t="s">
        <v>55</v>
      </c>
      <c r="G685" s="166">
        <v>0.7</v>
      </c>
      <c r="H685" s="167">
        <v>18285.12</v>
      </c>
      <c r="I685" s="167">
        <v>9766.69</v>
      </c>
    </row>
    <row r="686" spans="1:9" x14ac:dyDescent="0.25">
      <c r="A686" s="163" t="s">
        <v>100</v>
      </c>
      <c r="B686" s="164"/>
      <c r="C686" s="165">
        <v>43146</v>
      </c>
      <c r="D686" s="166" t="s">
        <v>287</v>
      </c>
      <c r="E686" s="166">
        <v>191204</v>
      </c>
      <c r="F686" s="166" t="s">
        <v>90</v>
      </c>
      <c r="G686" s="166">
        <v>3.91</v>
      </c>
      <c r="H686" s="167">
        <v>18285.12</v>
      </c>
      <c r="I686" s="167">
        <v>9766.69</v>
      </c>
    </row>
    <row r="687" spans="1:9" x14ac:dyDescent="0.25">
      <c r="A687" s="163" t="s">
        <v>96</v>
      </c>
      <c r="B687" s="164"/>
      <c r="C687" s="165">
        <v>43146</v>
      </c>
      <c r="D687" s="166" t="s">
        <v>213</v>
      </c>
      <c r="E687" s="166">
        <v>191214</v>
      </c>
      <c r="F687" s="166" t="s">
        <v>85</v>
      </c>
      <c r="G687" s="166">
        <v>7.08</v>
      </c>
      <c r="H687" s="167">
        <v>18285.12</v>
      </c>
      <c r="I687" s="167">
        <v>9766.69</v>
      </c>
    </row>
    <row r="688" spans="1:9" x14ac:dyDescent="0.25">
      <c r="A688" s="163" t="s">
        <v>94</v>
      </c>
      <c r="B688" s="164"/>
      <c r="C688" s="165">
        <v>43146</v>
      </c>
      <c r="D688" s="166" t="s">
        <v>442</v>
      </c>
      <c r="E688" s="166">
        <v>191219</v>
      </c>
      <c r="F688" s="166" t="s">
        <v>439</v>
      </c>
      <c r="G688" s="166">
        <v>5.09</v>
      </c>
      <c r="H688" s="167">
        <v>18285.12</v>
      </c>
      <c r="I688" s="167">
        <v>9766.69</v>
      </c>
    </row>
    <row r="689" spans="1:9" x14ac:dyDescent="0.25">
      <c r="A689" s="163" t="s">
        <v>98</v>
      </c>
      <c r="B689" s="164"/>
      <c r="C689" s="165">
        <v>43146</v>
      </c>
      <c r="D689" s="166" t="s">
        <v>143</v>
      </c>
      <c r="E689" s="166">
        <v>191220</v>
      </c>
      <c r="F689" s="166" t="s">
        <v>50</v>
      </c>
      <c r="G689" s="166">
        <v>4.96</v>
      </c>
      <c r="H689" s="167">
        <v>18285.12</v>
      </c>
      <c r="I689" s="167">
        <v>9766.69</v>
      </c>
    </row>
    <row r="690" spans="1:9" x14ac:dyDescent="0.25">
      <c r="A690" s="163" t="s">
        <v>102</v>
      </c>
      <c r="B690" s="164"/>
      <c r="C690" s="165">
        <v>43146</v>
      </c>
      <c r="D690" s="166" t="s">
        <v>357</v>
      </c>
      <c r="E690" s="166">
        <v>191221</v>
      </c>
      <c r="F690" s="166" t="s">
        <v>104</v>
      </c>
      <c r="G690" s="166">
        <v>2.99</v>
      </c>
      <c r="H690" s="167">
        <v>18285.12</v>
      </c>
      <c r="I690" s="167">
        <v>9766.69</v>
      </c>
    </row>
    <row r="691" spans="1:9" x14ac:dyDescent="0.25">
      <c r="A691" s="163" t="s">
        <v>102</v>
      </c>
      <c r="B691" s="164"/>
      <c r="C691" s="165">
        <v>43146</v>
      </c>
      <c r="D691" s="166" t="s">
        <v>182</v>
      </c>
      <c r="E691" s="166">
        <v>191237</v>
      </c>
      <c r="F691" s="166" t="s">
        <v>104</v>
      </c>
      <c r="G691" s="166">
        <v>8.6999999999999993</v>
      </c>
      <c r="H691" s="167">
        <v>18285.12</v>
      </c>
      <c r="I691" s="167">
        <v>9766.69</v>
      </c>
    </row>
    <row r="692" spans="1:9" x14ac:dyDescent="0.25">
      <c r="A692" s="163" t="s">
        <v>48</v>
      </c>
      <c r="B692" s="164"/>
      <c r="C692" s="165">
        <v>43147</v>
      </c>
      <c r="D692" s="166" t="s">
        <v>443</v>
      </c>
      <c r="E692" s="166">
        <v>191289</v>
      </c>
      <c r="F692" s="166" t="s">
        <v>90</v>
      </c>
      <c r="G692" s="166">
        <v>8.82</v>
      </c>
      <c r="H692" s="167">
        <v>18285.12</v>
      </c>
      <c r="I692" s="167">
        <v>9766.69</v>
      </c>
    </row>
    <row r="693" spans="1:9" x14ac:dyDescent="0.25">
      <c r="A693" s="163" t="s">
        <v>42</v>
      </c>
      <c r="B693" s="164"/>
      <c r="C693" s="165">
        <v>43147</v>
      </c>
      <c r="D693" s="166" t="s">
        <v>444</v>
      </c>
      <c r="E693" s="166">
        <v>191297</v>
      </c>
      <c r="F693" s="166" t="s">
        <v>85</v>
      </c>
      <c r="G693" s="166">
        <v>13.4</v>
      </c>
      <c r="H693" s="167">
        <v>18285.12</v>
      </c>
      <c r="I693" s="167">
        <v>9766.69</v>
      </c>
    </row>
    <row r="694" spans="1:9" x14ac:dyDescent="0.25">
      <c r="A694" s="163" t="s">
        <v>45</v>
      </c>
      <c r="B694" s="164"/>
      <c r="C694" s="165">
        <v>43147</v>
      </c>
      <c r="D694" s="166" t="s">
        <v>387</v>
      </c>
      <c r="E694" s="166">
        <v>191299</v>
      </c>
      <c r="F694" s="166" t="s">
        <v>439</v>
      </c>
      <c r="G694" s="166">
        <v>14.83</v>
      </c>
      <c r="H694" s="167">
        <v>18285.12</v>
      </c>
      <c r="I694" s="167">
        <v>9766.69</v>
      </c>
    </row>
    <row r="695" spans="1:9" x14ac:dyDescent="0.25">
      <c r="A695" s="163" t="s">
        <v>51</v>
      </c>
      <c r="B695" s="164"/>
      <c r="C695" s="165">
        <v>43147</v>
      </c>
      <c r="D695" s="166" t="s">
        <v>270</v>
      </c>
      <c r="E695" s="166">
        <v>191307</v>
      </c>
      <c r="F695" s="166" t="s">
        <v>50</v>
      </c>
      <c r="G695" s="166">
        <v>14.5</v>
      </c>
      <c r="H695" s="167">
        <v>18285.12</v>
      </c>
      <c r="I695" s="167">
        <v>9766.69</v>
      </c>
    </row>
    <row r="696" spans="1:9" x14ac:dyDescent="0.25">
      <c r="A696" s="163" t="s">
        <v>45</v>
      </c>
      <c r="B696" s="164"/>
      <c r="C696" s="165">
        <v>43147</v>
      </c>
      <c r="D696" s="166" t="s">
        <v>365</v>
      </c>
      <c r="E696" s="166">
        <v>191344</v>
      </c>
      <c r="F696" s="166" t="s">
        <v>55</v>
      </c>
      <c r="G696" s="166">
        <v>0.93</v>
      </c>
      <c r="H696" s="167">
        <v>18285.12</v>
      </c>
      <c r="I696" s="167">
        <v>9766.69</v>
      </c>
    </row>
    <row r="697" spans="1:9" x14ac:dyDescent="0.25">
      <c r="A697" s="163" t="s">
        <v>48</v>
      </c>
      <c r="B697" s="164"/>
      <c r="C697" s="165">
        <v>43147</v>
      </c>
      <c r="D697" s="166" t="s">
        <v>445</v>
      </c>
      <c r="E697" s="166">
        <v>191349</v>
      </c>
      <c r="F697" s="166" t="s">
        <v>90</v>
      </c>
      <c r="G697" s="166">
        <v>13.01</v>
      </c>
      <c r="H697" s="167">
        <v>18285.12</v>
      </c>
      <c r="I697" s="167">
        <v>9766.69</v>
      </c>
    </row>
    <row r="698" spans="1:9" x14ac:dyDescent="0.25">
      <c r="A698" s="163" t="s">
        <v>42</v>
      </c>
      <c r="B698" s="164"/>
      <c r="C698" s="165">
        <v>43147</v>
      </c>
      <c r="D698" s="166" t="s">
        <v>446</v>
      </c>
      <c r="E698" s="166">
        <v>191359</v>
      </c>
      <c r="F698" s="166" t="s">
        <v>85</v>
      </c>
      <c r="G698" s="166">
        <v>12</v>
      </c>
      <c r="H698" s="167">
        <v>18285.12</v>
      </c>
      <c r="I698" s="167">
        <v>9766.69</v>
      </c>
    </row>
    <row r="699" spans="1:9" x14ac:dyDescent="0.25">
      <c r="A699" s="163" t="s">
        <v>45</v>
      </c>
      <c r="B699" s="164"/>
      <c r="C699" s="165">
        <v>43147</v>
      </c>
      <c r="D699" s="166" t="s">
        <v>447</v>
      </c>
      <c r="E699" s="166">
        <v>191363</v>
      </c>
      <c r="F699" s="166" t="s">
        <v>439</v>
      </c>
      <c r="G699" s="166">
        <v>13.1</v>
      </c>
      <c r="H699" s="167">
        <v>18285.12</v>
      </c>
      <c r="I699" s="167">
        <v>9766.69</v>
      </c>
    </row>
    <row r="700" spans="1:9" x14ac:dyDescent="0.25">
      <c r="A700" s="163" t="s">
        <v>51</v>
      </c>
      <c r="B700" s="164"/>
      <c r="C700" s="165">
        <v>43147</v>
      </c>
      <c r="D700" s="166" t="s">
        <v>115</v>
      </c>
      <c r="E700" s="166">
        <v>191370</v>
      </c>
      <c r="F700" s="166" t="s">
        <v>50</v>
      </c>
      <c r="G700" s="166">
        <v>11.46</v>
      </c>
      <c r="H700" s="167">
        <v>18285.12</v>
      </c>
      <c r="I700" s="167">
        <v>9766.69</v>
      </c>
    </row>
    <row r="701" spans="1:9" x14ac:dyDescent="0.25">
      <c r="A701" s="163" t="s">
        <v>48</v>
      </c>
      <c r="B701" s="164"/>
      <c r="C701" s="165">
        <v>43147</v>
      </c>
      <c r="D701" s="166" t="s">
        <v>82</v>
      </c>
      <c r="E701" s="166">
        <v>191392</v>
      </c>
      <c r="F701" s="166" t="s">
        <v>90</v>
      </c>
      <c r="G701" s="166">
        <v>8.49</v>
      </c>
      <c r="H701" s="167">
        <v>18285.12</v>
      </c>
      <c r="I701" s="167">
        <v>9766.69</v>
      </c>
    </row>
    <row r="702" spans="1:9" x14ac:dyDescent="0.25">
      <c r="A702" s="169" t="s">
        <v>86</v>
      </c>
      <c r="B702" s="170"/>
      <c r="C702" s="165">
        <v>43147</v>
      </c>
      <c r="D702" s="166" t="s">
        <v>316</v>
      </c>
      <c r="E702" s="166">
        <v>191404</v>
      </c>
      <c r="F702" s="166" t="s">
        <v>79</v>
      </c>
      <c r="G702" s="166">
        <v>9.02</v>
      </c>
      <c r="H702" s="167">
        <v>18285.12</v>
      </c>
      <c r="I702" s="167">
        <v>9766.69</v>
      </c>
    </row>
    <row r="703" spans="1:9" x14ac:dyDescent="0.25">
      <c r="A703" s="163" t="s">
        <v>86</v>
      </c>
      <c r="B703" s="164"/>
      <c r="C703" s="171">
        <v>43147</v>
      </c>
      <c r="D703" s="166" t="s">
        <v>132</v>
      </c>
      <c r="E703" s="166">
        <v>191405</v>
      </c>
      <c r="F703" s="166" t="s">
        <v>437</v>
      </c>
      <c r="G703" s="166">
        <v>7.27</v>
      </c>
      <c r="H703" s="167">
        <v>18285.12</v>
      </c>
      <c r="I703" s="167">
        <v>9766.69</v>
      </c>
    </row>
    <row r="704" spans="1:9" x14ac:dyDescent="0.25">
      <c r="A704" s="163" t="s">
        <v>86</v>
      </c>
      <c r="B704" s="164"/>
      <c r="C704" s="165">
        <v>43147</v>
      </c>
      <c r="D704" s="166" t="s">
        <v>201</v>
      </c>
      <c r="E704" s="166">
        <v>191406</v>
      </c>
      <c r="F704" s="166" t="s">
        <v>50</v>
      </c>
      <c r="G704" s="166">
        <v>8.27</v>
      </c>
      <c r="H704" s="167">
        <v>18285.12</v>
      </c>
      <c r="I704" s="167">
        <v>9766.69</v>
      </c>
    </row>
    <row r="705" spans="1:9" x14ac:dyDescent="0.25">
      <c r="A705" s="163" t="s">
        <v>86</v>
      </c>
      <c r="B705" s="164"/>
      <c r="C705" s="165">
        <v>43147</v>
      </c>
      <c r="D705" s="166" t="s">
        <v>448</v>
      </c>
      <c r="E705" s="166">
        <v>191407</v>
      </c>
      <c r="F705" s="166" t="s">
        <v>218</v>
      </c>
      <c r="G705" s="166">
        <v>7.46</v>
      </c>
      <c r="H705" s="167">
        <v>18285.12</v>
      </c>
      <c r="I705" s="167">
        <v>9766.69</v>
      </c>
    </row>
    <row r="706" spans="1:9" x14ac:dyDescent="0.25">
      <c r="A706" s="163" t="s">
        <v>77</v>
      </c>
      <c r="B706" s="164"/>
      <c r="C706" s="165">
        <v>43148</v>
      </c>
      <c r="D706" s="172">
        <v>0.32847222222222222</v>
      </c>
      <c r="E706" s="166">
        <v>191430</v>
      </c>
      <c r="F706" s="166" t="s">
        <v>85</v>
      </c>
      <c r="G706" s="166">
        <v>14.79</v>
      </c>
      <c r="H706" s="167">
        <v>18285.12</v>
      </c>
      <c r="I706" s="167">
        <v>9766.69</v>
      </c>
    </row>
    <row r="707" spans="1:9" x14ac:dyDescent="0.25">
      <c r="A707" s="163" t="s">
        <v>68</v>
      </c>
      <c r="B707" s="164"/>
      <c r="C707" s="165">
        <v>43148</v>
      </c>
      <c r="D707" s="172">
        <v>0.3354166666666667</v>
      </c>
      <c r="E707" s="166">
        <v>191432</v>
      </c>
      <c r="F707" s="166" t="s">
        <v>90</v>
      </c>
      <c r="G707" s="166">
        <v>9.9600000000000009</v>
      </c>
      <c r="H707" s="167">
        <v>18285.12</v>
      </c>
      <c r="I707" s="167">
        <v>9766.69</v>
      </c>
    </row>
    <row r="708" spans="1:9" x14ac:dyDescent="0.25">
      <c r="A708" s="163" t="s">
        <v>66</v>
      </c>
      <c r="B708" s="164"/>
      <c r="C708" s="165">
        <v>43148</v>
      </c>
      <c r="D708" s="172">
        <v>0.34930555555555554</v>
      </c>
      <c r="E708" s="166">
        <v>191436</v>
      </c>
      <c r="F708" s="166" t="s">
        <v>50</v>
      </c>
      <c r="G708" s="166">
        <v>13.78</v>
      </c>
      <c r="H708" s="167">
        <v>18285.12</v>
      </c>
      <c r="I708" s="167">
        <v>9766.69</v>
      </c>
    </row>
    <row r="709" spans="1:9" x14ac:dyDescent="0.25">
      <c r="A709" s="163" t="s">
        <v>64</v>
      </c>
      <c r="B709" s="164"/>
      <c r="C709" s="165">
        <v>43148</v>
      </c>
      <c r="D709" s="172">
        <v>0.35833333333333334</v>
      </c>
      <c r="E709" s="166">
        <v>191439</v>
      </c>
      <c r="F709" s="166" t="s">
        <v>439</v>
      </c>
      <c r="G709" s="166">
        <v>14.79</v>
      </c>
      <c r="H709" s="167">
        <v>18285.12</v>
      </c>
      <c r="I709" s="167">
        <v>9766.69</v>
      </c>
    </row>
    <row r="710" spans="1:9" x14ac:dyDescent="0.25">
      <c r="A710" s="163" t="s">
        <v>64</v>
      </c>
      <c r="B710" s="164"/>
      <c r="C710" s="165">
        <v>43148</v>
      </c>
      <c r="D710" s="172">
        <v>0.45694444444444443</v>
      </c>
      <c r="E710" s="166">
        <v>191471</v>
      </c>
      <c r="F710" s="166" t="s">
        <v>55</v>
      </c>
      <c r="G710" s="166">
        <v>0.7</v>
      </c>
      <c r="H710" s="167">
        <v>18285.12</v>
      </c>
      <c r="I710" s="167">
        <v>9766.69</v>
      </c>
    </row>
    <row r="711" spans="1:9" x14ac:dyDescent="0.25">
      <c r="A711" s="163" t="s">
        <v>77</v>
      </c>
      <c r="B711" s="164"/>
      <c r="C711" s="165">
        <v>43148</v>
      </c>
      <c r="D711" s="172">
        <v>0.4680555555555555</v>
      </c>
      <c r="E711" s="166">
        <v>191474</v>
      </c>
      <c r="F711" s="166" t="s">
        <v>85</v>
      </c>
      <c r="G711" s="166">
        <v>10.87</v>
      </c>
      <c r="H711" s="167">
        <v>18285.12</v>
      </c>
      <c r="I711" s="167">
        <v>9766.69</v>
      </c>
    </row>
    <row r="712" spans="1:9" x14ac:dyDescent="0.25">
      <c r="A712" s="163" t="s">
        <v>68</v>
      </c>
      <c r="B712" s="164"/>
      <c r="C712" s="165">
        <v>43148</v>
      </c>
      <c r="D712" s="172">
        <v>0.47291666666666665</v>
      </c>
      <c r="E712" s="166">
        <v>191477</v>
      </c>
      <c r="F712" s="166" t="s">
        <v>90</v>
      </c>
      <c r="G712" s="166">
        <v>10.29</v>
      </c>
      <c r="H712" s="167">
        <v>18285.12</v>
      </c>
      <c r="I712" s="167">
        <v>9766.69</v>
      </c>
    </row>
    <row r="713" spans="1:9" x14ac:dyDescent="0.25">
      <c r="A713" s="163" t="s">
        <v>66</v>
      </c>
      <c r="B713" s="164"/>
      <c r="C713" s="165">
        <v>43148</v>
      </c>
      <c r="D713" s="172">
        <v>0.51736111111111105</v>
      </c>
      <c r="E713" s="166">
        <v>191492</v>
      </c>
      <c r="F713" s="166" t="s">
        <v>50</v>
      </c>
      <c r="G713" s="166">
        <v>11.13</v>
      </c>
      <c r="H713" s="167">
        <v>18285.12</v>
      </c>
      <c r="I713" s="167">
        <v>9766.69</v>
      </c>
    </row>
    <row r="714" spans="1:9" x14ac:dyDescent="0.25">
      <c r="A714" s="163" t="s">
        <v>64</v>
      </c>
      <c r="B714" s="164"/>
      <c r="C714" s="165">
        <v>43148</v>
      </c>
      <c r="D714" s="172">
        <v>0.57847222222222217</v>
      </c>
      <c r="E714" s="166">
        <v>191506</v>
      </c>
      <c r="F714" s="166" t="s">
        <v>439</v>
      </c>
      <c r="G714" s="166">
        <v>10.029999999999999</v>
      </c>
      <c r="H714" s="167">
        <v>18285.12</v>
      </c>
      <c r="I714" s="167">
        <v>9766.69</v>
      </c>
    </row>
    <row r="715" spans="1:9" x14ac:dyDescent="0.25">
      <c r="A715" s="163" t="s">
        <v>148</v>
      </c>
      <c r="B715" s="164"/>
      <c r="C715" s="165">
        <v>43148</v>
      </c>
      <c r="D715" s="172">
        <v>0.72430555555555554</v>
      </c>
      <c r="E715" s="166">
        <v>191514</v>
      </c>
      <c r="F715" s="166" t="s">
        <v>85</v>
      </c>
      <c r="G715" s="166">
        <v>5.74</v>
      </c>
      <c r="H715" s="167">
        <v>18285.12</v>
      </c>
      <c r="I715" s="167">
        <v>9766.69</v>
      </c>
    </row>
    <row r="716" spans="1:9" x14ac:dyDescent="0.25">
      <c r="A716" s="163" t="s">
        <v>148</v>
      </c>
      <c r="B716" s="164"/>
      <c r="C716" s="165">
        <v>43148</v>
      </c>
      <c r="D716" s="172">
        <v>0.7270833333333333</v>
      </c>
      <c r="E716" s="166">
        <v>191516</v>
      </c>
      <c r="F716" s="166" t="s">
        <v>449</v>
      </c>
      <c r="G716" s="166">
        <v>3.13</v>
      </c>
      <c r="H716" s="167">
        <v>18285.12</v>
      </c>
      <c r="I716" s="167">
        <v>9766.69</v>
      </c>
    </row>
    <row r="717" spans="1:9" x14ac:dyDescent="0.25">
      <c r="A717" s="163" t="s">
        <v>273</v>
      </c>
      <c r="B717" s="164"/>
      <c r="C717" s="165">
        <v>43149</v>
      </c>
      <c r="D717" s="172">
        <v>0.3263888888888889</v>
      </c>
      <c r="E717" s="166">
        <v>191535</v>
      </c>
      <c r="F717" s="166" t="s">
        <v>449</v>
      </c>
      <c r="G717" s="166">
        <v>5.71</v>
      </c>
      <c r="H717" s="167">
        <v>18285.12</v>
      </c>
      <c r="I717" s="167">
        <v>9766.69</v>
      </c>
    </row>
    <row r="718" spans="1:9" x14ac:dyDescent="0.25">
      <c r="A718" s="163" t="s">
        <v>273</v>
      </c>
      <c r="B718" s="164"/>
      <c r="C718" s="165">
        <v>43149</v>
      </c>
      <c r="D718" s="172">
        <v>0.3298611111111111</v>
      </c>
      <c r="E718" s="166">
        <v>191536</v>
      </c>
      <c r="F718" s="166" t="s">
        <v>218</v>
      </c>
      <c r="G718" s="166">
        <v>6.23</v>
      </c>
      <c r="H718" s="167">
        <v>18285.12</v>
      </c>
      <c r="I718" s="167">
        <v>9766.69</v>
      </c>
    </row>
    <row r="719" spans="1:9" x14ac:dyDescent="0.25">
      <c r="A719" s="163" t="s">
        <v>273</v>
      </c>
      <c r="B719" s="164"/>
      <c r="C719" s="165">
        <v>43149</v>
      </c>
      <c r="D719" s="172">
        <v>0.33333333333333331</v>
      </c>
      <c r="E719" s="166">
        <v>191537</v>
      </c>
      <c r="F719" s="166" t="s">
        <v>50</v>
      </c>
      <c r="G719" s="166">
        <v>7.89</v>
      </c>
      <c r="H719" s="167">
        <v>18285.12</v>
      </c>
      <c r="I719" s="167">
        <v>9766.69</v>
      </c>
    </row>
    <row r="720" spans="1:9" x14ac:dyDescent="0.25">
      <c r="A720" s="163" t="s">
        <v>273</v>
      </c>
      <c r="B720" s="164"/>
      <c r="C720" s="165">
        <v>43149</v>
      </c>
      <c r="D720" s="172">
        <v>0.33680555555555558</v>
      </c>
      <c r="E720" s="166">
        <v>191538</v>
      </c>
      <c r="F720" s="166" t="s">
        <v>403</v>
      </c>
      <c r="G720" s="166">
        <v>5.49</v>
      </c>
      <c r="H720" s="167">
        <v>18285.12</v>
      </c>
      <c r="I720" s="167">
        <v>9766.69</v>
      </c>
    </row>
    <row r="721" spans="1:9" x14ac:dyDescent="0.25">
      <c r="A721" s="163" t="s">
        <v>273</v>
      </c>
      <c r="B721" s="164"/>
      <c r="C721" s="165">
        <v>43149</v>
      </c>
      <c r="D721" s="172">
        <v>0.3576388888888889</v>
      </c>
      <c r="E721" s="166">
        <v>191539</v>
      </c>
      <c r="F721" s="166" t="s">
        <v>79</v>
      </c>
      <c r="G721" s="166">
        <v>6.8</v>
      </c>
      <c r="H721" s="167">
        <v>18285.12</v>
      </c>
      <c r="I721" s="167">
        <v>9766.69</v>
      </c>
    </row>
    <row r="722" spans="1:9" x14ac:dyDescent="0.25">
      <c r="A722" s="163" t="s">
        <v>273</v>
      </c>
      <c r="B722" s="164"/>
      <c r="C722" s="165">
        <v>43149</v>
      </c>
      <c r="D722" s="172">
        <v>0.36805555555555558</v>
      </c>
      <c r="E722" s="166">
        <v>191540</v>
      </c>
      <c r="F722" s="166" t="s">
        <v>85</v>
      </c>
      <c r="G722" s="166">
        <v>6.59</v>
      </c>
      <c r="H722" s="167">
        <v>18285.12</v>
      </c>
      <c r="I722" s="167">
        <v>9766.69</v>
      </c>
    </row>
    <row r="723" spans="1:9" x14ac:dyDescent="0.25">
      <c r="A723" s="163" t="s">
        <v>273</v>
      </c>
      <c r="B723" s="164"/>
      <c r="C723" s="165">
        <v>43149</v>
      </c>
      <c r="D723" s="172">
        <v>0.37152777777777773</v>
      </c>
      <c r="E723" s="166">
        <v>191541</v>
      </c>
      <c r="F723" s="166" t="s">
        <v>450</v>
      </c>
      <c r="G723" s="166">
        <v>5.8</v>
      </c>
      <c r="H723" s="167">
        <v>18285.12</v>
      </c>
      <c r="I723" s="167">
        <v>9766.69</v>
      </c>
    </row>
    <row r="724" spans="1:9" x14ac:dyDescent="0.25">
      <c r="A724" s="163" t="s">
        <v>273</v>
      </c>
      <c r="B724" s="164"/>
      <c r="C724" s="165">
        <v>43149</v>
      </c>
      <c r="D724" s="172">
        <v>0.37847222222222227</v>
      </c>
      <c r="E724" s="166">
        <v>191542</v>
      </c>
      <c r="F724" s="166" t="s">
        <v>90</v>
      </c>
      <c r="G724" s="166">
        <v>5.94</v>
      </c>
      <c r="H724" s="167">
        <v>18285.12</v>
      </c>
      <c r="I724" s="167">
        <v>9766.69</v>
      </c>
    </row>
    <row r="725" spans="1:9" x14ac:dyDescent="0.25">
      <c r="A725" s="163" t="s">
        <v>273</v>
      </c>
      <c r="B725" s="164"/>
      <c r="C725" s="165">
        <v>43149</v>
      </c>
      <c r="D725" s="172">
        <v>0.42499999999999999</v>
      </c>
      <c r="E725" s="166">
        <v>191543</v>
      </c>
      <c r="F725" s="166" t="s">
        <v>79</v>
      </c>
      <c r="G725" s="166">
        <v>1.63</v>
      </c>
      <c r="H725" s="167">
        <v>18285.12</v>
      </c>
      <c r="I725" s="167">
        <v>9766.69</v>
      </c>
    </row>
    <row r="726" spans="1:9" x14ac:dyDescent="0.25">
      <c r="A726" s="163" t="s">
        <v>273</v>
      </c>
      <c r="B726" s="164"/>
      <c r="C726" s="165">
        <v>43149</v>
      </c>
      <c r="D726" s="172">
        <v>0.42708333333333331</v>
      </c>
      <c r="E726" s="166">
        <v>191544</v>
      </c>
      <c r="F726" s="166" t="s">
        <v>276</v>
      </c>
      <c r="G726" s="166">
        <v>3.08</v>
      </c>
      <c r="H726" s="167">
        <v>18285.12</v>
      </c>
      <c r="I726" s="167">
        <v>9766.69</v>
      </c>
    </row>
    <row r="727" spans="1:9" x14ac:dyDescent="0.25">
      <c r="A727" s="163" t="s">
        <v>273</v>
      </c>
      <c r="B727" s="164"/>
      <c r="C727" s="165">
        <v>43149</v>
      </c>
      <c r="D727" s="172">
        <v>0.44097222222222227</v>
      </c>
      <c r="E727" s="166">
        <v>191545</v>
      </c>
      <c r="F727" s="166" t="s">
        <v>403</v>
      </c>
      <c r="G727" s="166">
        <v>1.03</v>
      </c>
      <c r="H727" s="167">
        <v>18285.12</v>
      </c>
      <c r="I727" s="167">
        <v>9766.69</v>
      </c>
    </row>
    <row r="728" spans="1:9" x14ac:dyDescent="0.25">
      <c r="A728" s="163" t="s">
        <v>273</v>
      </c>
      <c r="B728" s="164"/>
      <c r="C728" s="165">
        <v>43149</v>
      </c>
      <c r="D728" s="172">
        <v>0.44444444444444442</v>
      </c>
      <c r="E728" s="166">
        <v>191546</v>
      </c>
      <c r="F728" s="166" t="s">
        <v>218</v>
      </c>
      <c r="G728" s="166">
        <v>2.1</v>
      </c>
      <c r="H728" s="167">
        <v>18285.12</v>
      </c>
      <c r="I728" s="167">
        <v>9766.69</v>
      </c>
    </row>
    <row r="729" spans="1:9" x14ac:dyDescent="0.25">
      <c r="A729" s="163" t="s">
        <v>273</v>
      </c>
      <c r="B729" s="164"/>
      <c r="C729" s="165">
        <v>43149</v>
      </c>
      <c r="D729" s="172">
        <v>0.44791666666666669</v>
      </c>
      <c r="E729" s="166">
        <v>191547</v>
      </c>
      <c r="F729" s="166" t="s">
        <v>50</v>
      </c>
      <c r="G729" s="166">
        <v>3.8</v>
      </c>
      <c r="H729" s="167">
        <v>18285.12</v>
      </c>
      <c r="I729" s="167">
        <v>9766.69</v>
      </c>
    </row>
    <row r="730" spans="1:9" x14ac:dyDescent="0.25">
      <c r="A730" s="163" t="s">
        <v>273</v>
      </c>
      <c r="B730" s="164"/>
      <c r="C730" s="165">
        <v>43149</v>
      </c>
      <c r="D730" s="172">
        <v>0.46180555555555558</v>
      </c>
      <c r="E730" s="166">
        <v>191548</v>
      </c>
      <c r="F730" s="166" t="s">
        <v>55</v>
      </c>
      <c r="G730" s="166">
        <v>0.41</v>
      </c>
      <c r="H730" s="167">
        <v>18285.12</v>
      </c>
      <c r="I730" s="167">
        <v>9766.69</v>
      </c>
    </row>
    <row r="731" spans="1:9" x14ac:dyDescent="0.25">
      <c r="A731" s="163" t="s">
        <v>273</v>
      </c>
      <c r="B731" s="164"/>
      <c r="C731" s="165">
        <v>43149</v>
      </c>
      <c r="D731" s="172">
        <v>0.4861111111111111</v>
      </c>
      <c r="E731" s="166">
        <v>191549</v>
      </c>
      <c r="F731" s="166" t="s">
        <v>85</v>
      </c>
      <c r="G731" s="166">
        <v>3.16</v>
      </c>
      <c r="H731" s="167">
        <v>18285.12</v>
      </c>
      <c r="I731" s="167">
        <v>9766.69</v>
      </c>
    </row>
    <row r="732" spans="1:9" x14ac:dyDescent="0.25">
      <c r="A732" s="163" t="s">
        <v>273</v>
      </c>
      <c r="B732" s="164"/>
      <c r="C732" s="165">
        <v>43149</v>
      </c>
      <c r="D732" s="172">
        <v>0.53472222222222221</v>
      </c>
      <c r="E732" s="166">
        <v>191550</v>
      </c>
      <c r="F732" s="166" t="s">
        <v>450</v>
      </c>
      <c r="G732" s="166">
        <v>3.38</v>
      </c>
      <c r="H732" s="167">
        <v>18285.12</v>
      </c>
      <c r="I732" s="167">
        <v>9766.69</v>
      </c>
    </row>
    <row r="733" spans="1:9" ht="15.75" thickBot="1" x14ac:dyDescent="0.3">
      <c r="A733" s="163" t="s">
        <v>273</v>
      </c>
      <c r="B733" s="164"/>
      <c r="C733" s="165">
        <v>43149</v>
      </c>
      <c r="D733" s="172">
        <v>0.54166666666666663</v>
      </c>
      <c r="E733" s="166">
        <v>191551</v>
      </c>
      <c r="F733" s="166" t="s">
        <v>449</v>
      </c>
      <c r="G733" s="166">
        <v>6.64</v>
      </c>
      <c r="H733" s="167">
        <v>18285.12</v>
      </c>
      <c r="I733" s="167">
        <v>9766.69</v>
      </c>
    </row>
    <row r="734" spans="1:9" ht="15.75" thickBot="1" x14ac:dyDescent="0.3">
      <c r="A734" s="149"/>
      <c r="B734" s="149"/>
      <c r="C734" s="149"/>
      <c r="D734" s="149"/>
      <c r="E734" s="149"/>
      <c r="F734" s="173" t="s">
        <v>151</v>
      </c>
      <c r="G734" s="173">
        <f>SUM(G632:G733)</f>
        <v>870.78000000000031</v>
      </c>
      <c r="H734" s="174">
        <f>+G734*H733</f>
        <v>15922316.793600004</v>
      </c>
      <c r="I734" s="174">
        <f>+G734*I733</f>
        <v>8504638.3182000034</v>
      </c>
    </row>
    <row r="735" spans="1:9" ht="19.5" thickBot="1" x14ac:dyDescent="0.35">
      <c r="A735" s="149"/>
      <c r="B735" s="149"/>
      <c r="C735" s="149"/>
      <c r="D735" s="149"/>
      <c r="E735" s="149"/>
      <c r="F735" s="149"/>
      <c r="G735" s="175"/>
      <c r="H735" s="545">
        <f>+H734+I734</f>
        <v>24426955.111800008</v>
      </c>
      <c r="I735" s="546"/>
    </row>
    <row r="736" spans="1:9" ht="15.75" thickTop="1" x14ac:dyDescent="0.25"/>
    <row r="739" spans="1:9" x14ac:dyDescent="0.25">
      <c r="G739" s="43"/>
    </row>
    <row r="740" spans="1:9" x14ac:dyDescent="0.25">
      <c r="B740" s="31"/>
      <c r="C740" s="31"/>
      <c r="D740" s="31"/>
      <c r="E740" s="32"/>
      <c r="F740" s="32"/>
      <c r="G740" s="43"/>
    </row>
    <row r="741" spans="1:9" ht="23.25" x14ac:dyDescent="0.35">
      <c r="A741" s="516" t="s">
        <v>28</v>
      </c>
      <c r="B741" s="516"/>
      <c r="C741" s="516"/>
      <c r="D741" s="516"/>
      <c r="E741" s="516"/>
      <c r="F741" s="516"/>
      <c r="G741" s="516"/>
      <c r="H741" s="516"/>
    </row>
    <row r="742" spans="1:9" ht="19.5" x14ac:dyDescent="0.3">
      <c r="A742" s="517" t="s">
        <v>29</v>
      </c>
      <c r="B742" s="517"/>
      <c r="C742" s="517"/>
      <c r="D742" s="517"/>
      <c r="E742" s="517"/>
      <c r="F742" s="517"/>
      <c r="G742" s="517"/>
      <c r="H742" s="517"/>
    </row>
    <row r="743" spans="1:9" ht="15.75" x14ac:dyDescent="0.25">
      <c r="A743" s="33"/>
      <c r="B743" s="33"/>
      <c r="C743" s="33"/>
      <c r="D743" s="33"/>
      <c r="E743" s="34"/>
      <c r="F743" s="34"/>
      <c r="G743" s="33"/>
      <c r="H743" s="35"/>
    </row>
    <row r="744" spans="1:9" ht="15.75" x14ac:dyDescent="0.25">
      <c r="A744" s="33"/>
      <c r="B744" s="33"/>
      <c r="C744" s="33"/>
      <c r="D744" s="33"/>
      <c r="E744" s="34"/>
      <c r="F744" s="34"/>
      <c r="G744" s="33"/>
      <c r="H744" s="35"/>
    </row>
    <row r="745" spans="1:9" ht="15.75" x14ac:dyDescent="0.25">
      <c r="A745" s="36" t="s">
        <v>30</v>
      </c>
      <c r="B745" s="36">
        <v>2677</v>
      </c>
      <c r="C745" s="33"/>
      <c r="D745" s="31"/>
      <c r="E745" s="34"/>
      <c r="F745" s="34"/>
      <c r="G745" s="37"/>
      <c r="H745" s="35"/>
    </row>
    <row r="746" spans="1:9" ht="15.75" x14ac:dyDescent="0.25">
      <c r="A746" s="38" t="s">
        <v>31</v>
      </c>
      <c r="B746" s="39">
        <v>43155</v>
      </c>
      <c r="C746" s="33"/>
      <c r="D746" s="31"/>
      <c r="E746" s="34"/>
      <c r="F746" s="34"/>
      <c r="G746" s="37"/>
      <c r="H746" s="35"/>
    </row>
    <row r="747" spans="1:9" ht="15.75" x14ac:dyDescent="0.25">
      <c r="A747" s="37" t="s">
        <v>32</v>
      </c>
      <c r="B747" s="518" t="s">
        <v>33</v>
      </c>
      <c r="C747" s="518"/>
      <c r="D747" s="518"/>
      <c r="E747" s="34"/>
      <c r="F747" s="34"/>
      <c r="G747" s="37"/>
      <c r="H747" s="35"/>
    </row>
    <row r="748" spans="1:9" ht="15.75" thickBot="1" x14ac:dyDescent="0.3">
      <c r="B748" s="31"/>
      <c r="C748" s="31"/>
      <c r="D748" s="31"/>
      <c r="E748" s="32"/>
      <c r="F748" s="32"/>
    </row>
    <row r="749" spans="1:9" ht="31.5" x14ac:dyDescent="0.25">
      <c r="A749" s="510" t="s">
        <v>34</v>
      </c>
      <c r="B749" s="511"/>
      <c r="C749" s="178" t="s">
        <v>35</v>
      </c>
      <c r="D749" s="178" t="s">
        <v>36</v>
      </c>
      <c r="E749" s="178" t="s">
        <v>37</v>
      </c>
      <c r="F749" s="178" t="s">
        <v>38</v>
      </c>
      <c r="G749" s="179" t="s">
        <v>39</v>
      </c>
      <c r="H749" s="178" t="s">
        <v>40</v>
      </c>
      <c r="I749" s="178" t="s">
        <v>41</v>
      </c>
    </row>
    <row r="750" spans="1:9" x14ac:dyDescent="0.25">
      <c r="A750" s="180" t="s">
        <v>94</v>
      </c>
      <c r="B750" s="181"/>
      <c r="C750" s="41">
        <v>43150</v>
      </c>
      <c r="D750" s="119">
        <v>0.32083333333333336</v>
      </c>
      <c r="E750" s="40">
        <v>191569</v>
      </c>
      <c r="F750" s="40" t="s">
        <v>47</v>
      </c>
      <c r="G750" s="135">
        <v>13.24</v>
      </c>
      <c r="H750" s="48">
        <v>18285.12</v>
      </c>
      <c r="I750" s="48">
        <v>9766.69</v>
      </c>
    </row>
    <row r="751" spans="1:9" x14ac:dyDescent="0.25">
      <c r="A751" s="180" t="s">
        <v>98</v>
      </c>
      <c r="B751" s="181"/>
      <c r="C751" s="41">
        <v>43150</v>
      </c>
      <c r="D751" s="119">
        <v>0.34861111111111115</v>
      </c>
      <c r="E751" s="40">
        <v>191576</v>
      </c>
      <c r="F751" s="40" t="s">
        <v>50</v>
      </c>
      <c r="G751" s="135">
        <v>13.82</v>
      </c>
      <c r="H751" s="48">
        <v>18285.12</v>
      </c>
      <c r="I751" s="48">
        <v>9766.69</v>
      </c>
    </row>
    <row r="752" spans="1:9" x14ac:dyDescent="0.25">
      <c r="A752" s="180" t="s">
        <v>96</v>
      </c>
      <c r="B752" s="181"/>
      <c r="C752" s="41">
        <v>43150</v>
      </c>
      <c r="D752" s="119">
        <v>0.3576388888888889</v>
      </c>
      <c r="E752" s="40">
        <v>191579</v>
      </c>
      <c r="F752" s="40" t="s">
        <v>90</v>
      </c>
      <c r="G752" s="135">
        <v>14.65</v>
      </c>
      <c r="H752" s="48">
        <v>18285.12</v>
      </c>
      <c r="I752" s="48">
        <v>9766.69</v>
      </c>
    </row>
    <row r="753" spans="1:9" x14ac:dyDescent="0.25">
      <c r="A753" s="180" t="s">
        <v>100</v>
      </c>
      <c r="B753" s="181"/>
      <c r="C753" s="41">
        <v>43150</v>
      </c>
      <c r="D753" s="119">
        <v>0.36874999999999997</v>
      </c>
      <c r="E753" s="40">
        <v>191581</v>
      </c>
      <c r="F753" s="40" t="s">
        <v>90</v>
      </c>
      <c r="G753" s="135">
        <v>14.69</v>
      </c>
      <c r="H753" s="48">
        <v>18285.12</v>
      </c>
      <c r="I753" s="48">
        <v>9766.69</v>
      </c>
    </row>
    <row r="754" spans="1:9" x14ac:dyDescent="0.25">
      <c r="A754" s="180" t="s">
        <v>94</v>
      </c>
      <c r="B754" s="181"/>
      <c r="C754" s="41">
        <v>43150</v>
      </c>
      <c r="D754" s="119">
        <v>0.43194444444444446</v>
      </c>
      <c r="E754" s="40">
        <v>191602</v>
      </c>
      <c r="F754" s="40" t="s">
        <v>55</v>
      </c>
      <c r="G754" s="135">
        <v>1.31</v>
      </c>
      <c r="H754" s="48">
        <v>18285.12</v>
      </c>
      <c r="I754" s="48">
        <v>9766.69</v>
      </c>
    </row>
    <row r="755" spans="1:9" x14ac:dyDescent="0.25">
      <c r="A755" s="180" t="s">
        <v>94</v>
      </c>
      <c r="B755" s="181"/>
      <c r="C755" s="41">
        <v>43150</v>
      </c>
      <c r="D755" s="119">
        <v>0.43263888888888885</v>
      </c>
      <c r="E755" s="40">
        <v>191603</v>
      </c>
      <c r="F755" s="40" t="s">
        <v>47</v>
      </c>
      <c r="G755" s="135">
        <v>9.77</v>
      </c>
      <c r="H755" s="48">
        <v>18285.12</v>
      </c>
      <c r="I755" s="48">
        <v>9766.69</v>
      </c>
    </row>
    <row r="756" spans="1:9" x14ac:dyDescent="0.25">
      <c r="A756" s="180" t="s">
        <v>100</v>
      </c>
      <c r="B756" s="181"/>
      <c r="C756" s="41">
        <v>43150</v>
      </c>
      <c r="D756" s="119">
        <v>0.50347222222222221</v>
      </c>
      <c r="E756" s="40">
        <v>191631</v>
      </c>
      <c r="F756" s="40" t="s">
        <v>85</v>
      </c>
      <c r="G756" s="135">
        <v>10.63</v>
      </c>
      <c r="H756" s="48">
        <v>18285.12</v>
      </c>
      <c r="I756" s="48">
        <v>9766.69</v>
      </c>
    </row>
    <row r="757" spans="1:9" x14ac:dyDescent="0.25">
      <c r="A757" s="180" t="s">
        <v>98</v>
      </c>
      <c r="B757" s="181"/>
      <c r="C757" s="41">
        <v>43150</v>
      </c>
      <c r="D757" s="119">
        <v>0.50902777777777775</v>
      </c>
      <c r="E757" s="40">
        <v>191635</v>
      </c>
      <c r="F757" s="40" t="s">
        <v>50</v>
      </c>
      <c r="G757" s="135">
        <v>12.43</v>
      </c>
      <c r="H757" s="48">
        <v>18285.12</v>
      </c>
      <c r="I757" s="48">
        <v>9766.69</v>
      </c>
    </row>
    <row r="758" spans="1:9" x14ac:dyDescent="0.25">
      <c r="A758" s="180" t="s">
        <v>96</v>
      </c>
      <c r="B758" s="181"/>
      <c r="C758" s="41">
        <v>43150</v>
      </c>
      <c r="D758" s="119">
        <v>0.5131944444444444</v>
      </c>
      <c r="E758" s="40">
        <v>191638</v>
      </c>
      <c r="F758" s="40" t="s">
        <v>90</v>
      </c>
      <c r="G758" s="135">
        <v>13.71</v>
      </c>
      <c r="H758" s="48">
        <v>18285.12</v>
      </c>
      <c r="I758" s="48">
        <v>9766.69</v>
      </c>
    </row>
    <row r="759" spans="1:9" x14ac:dyDescent="0.25">
      <c r="A759" s="180" t="s">
        <v>94</v>
      </c>
      <c r="B759" s="181"/>
      <c r="C759" s="41">
        <v>43150</v>
      </c>
      <c r="D759" s="119">
        <v>0.54236111111111118</v>
      </c>
      <c r="E759" s="40">
        <v>191650</v>
      </c>
      <c r="F759" s="40" t="s">
        <v>47</v>
      </c>
      <c r="G759" s="135">
        <v>7.42</v>
      </c>
      <c r="H759" s="48">
        <v>18285.12</v>
      </c>
      <c r="I759" s="48">
        <v>9766.69</v>
      </c>
    </row>
    <row r="760" spans="1:9" x14ac:dyDescent="0.25">
      <c r="A760" s="180" t="s">
        <v>86</v>
      </c>
      <c r="B760" s="181"/>
      <c r="C760" s="41">
        <v>43150</v>
      </c>
      <c r="D760" s="119">
        <v>0.81597222222222221</v>
      </c>
      <c r="E760" s="40">
        <v>191702</v>
      </c>
      <c r="F760" s="40" t="s">
        <v>170</v>
      </c>
      <c r="G760" s="135">
        <v>0.47</v>
      </c>
      <c r="H760" s="48">
        <v>18285.12</v>
      </c>
      <c r="I760" s="48">
        <v>9766.69</v>
      </c>
    </row>
    <row r="761" spans="1:9" x14ac:dyDescent="0.25">
      <c r="A761" s="180" t="s">
        <v>86</v>
      </c>
      <c r="B761" s="181"/>
      <c r="C761" s="41">
        <v>43150</v>
      </c>
      <c r="D761" s="119">
        <v>0.81944444444444453</v>
      </c>
      <c r="E761" s="40">
        <v>191703</v>
      </c>
      <c r="F761" s="40" t="s">
        <v>50</v>
      </c>
      <c r="G761" s="135">
        <v>9.9</v>
      </c>
      <c r="H761" s="48">
        <v>18285.12</v>
      </c>
      <c r="I761" s="48">
        <v>9766.69</v>
      </c>
    </row>
    <row r="762" spans="1:9" x14ac:dyDescent="0.25">
      <c r="A762" s="180" t="s">
        <v>86</v>
      </c>
      <c r="B762" s="181"/>
      <c r="C762" s="41">
        <v>43150</v>
      </c>
      <c r="D762" s="119">
        <v>0.84236111111111101</v>
      </c>
      <c r="E762" s="40">
        <v>191704</v>
      </c>
      <c r="F762" s="40" t="s">
        <v>85</v>
      </c>
      <c r="G762" s="135">
        <v>9.2899999999999991</v>
      </c>
      <c r="H762" s="48">
        <v>18285.12</v>
      </c>
      <c r="I762" s="48">
        <v>9766.69</v>
      </c>
    </row>
    <row r="763" spans="1:9" x14ac:dyDescent="0.25">
      <c r="A763" s="180" t="s">
        <v>86</v>
      </c>
      <c r="B763" s="181"/>
      <c r="C763" s="41">
        <v>43150</v>
      </c>
      <c r="D763" s="119">
        <v>0.84305555555555556</v>
      </c>
      <c r="E763" s="40">
        <v>191705</v>
      </c>
      <c r="F763" s="40" t="s">
        <v>79</v>
      </c>
      <c r="G763" s="135">
        <v>9.2200000000000006</v>
      </c>
      <c r="H763" s="48">
        <v>18285.12</v>
      </c>
      <c r="I763" s="48">
        <v>9766.69</v>
      </c>
    </row>
    <row r="764" spans="1:9" x14ac:dyDescent="0.25">
      <c r="A764" s="180" t="s">
        <v>86</v>
      </c>
      <c r="B764" s="181"/>
      <c r="C764" s="41">
        <v>43150</v>
      </c>
      <c r="D764" s="119">
        <v>0.84375</v>
      </c>
      <c r="E764" s="40">
        <v>191706</v>
      </c>
      <c r="F764" s="40" t="s">
        <v>90</v>
      </c>
      <c r="G764" s="135">
        <v>8.64</v>
      </c>
      <c r="H764" s="48">
        <v>18285.12</v>
      </c>
      <c r="I764" s="48">
        <v>9766.69</v>
      </c>
    </row>
    <row r="765" spans="1:9" x14ac:dyDescent="0.25">
      <c r="A765" s="180" t="s">
        <v>48</v>
      </c>
      <c r="B765" s="181"/>
      <c r="C765" s="41">
        <v>43151</v>
      </c>
      <c r="D765" s="119">
        <v>0.28958333333333336</v>
      </c>
      <c r="E765" s="40">
        <v>191718</v>
      </c>
      <c r="F765" s="40" t="s">
        <v>50</v>
      </c>
      <c r="G765" s="135">
        <v>8.99</v>
      </c>
      <c r="H765" s="48">
        <v>18285.12</v>
      </c>
      <c r="I765" s="48">
        <v>9766.69</v>
      </c>
    </row>
    <row r="766" spans="1:9" x14ac:dyDescent="0.25">
      <c r="A766" s="180" t="s">
        <v>45</v>
      </c>
      <c r="B766" s="181"/>
      <c r="C766" s="41">
        <v>43151</v>
      </c>
      <c r="D766" s="119">
        <v>0.32916666666666666</v>
      </c>
      <c r="E766" s="40">
        <v>191728</v>
      </c>
      <c r="F766" s="40" t="s">
        <v>47</v>
      </c>
      <c r="G766" s="135">
        <v>13.78</v>
      </c>
      <c r="H766" s="48">
        <v>18285.12</v>
      </c>
      <c r="I766" s="48">
        <v>9766.69</v>
      </c>
    </row>
    <row r="767" spans="1:9" x14ac:dyDescent="0.25">
      <c r="A767" s="180" t="s">
        <v>42</v>
      </c>
      <c r="B767" s="181"/>
      <c r="C767" s="41">
        <v>43151</v>
      </c>
      <c r="D767" s="119">
        <v>0.33819444444444446</v>
      </c>
      <c r="E767" s="40">
        <v>191732</v>
      </c>
      <c r="F767" s="40" t="s">
        <v>85</v>
      </c>
      <c r="G767" s="135">
        <v>12.86</v>
      </c>
      <c r="H767" s="48">
        <v>18285.12</v>
      </c>
      <c r="I767" s="48">
        <v>9766.69</v>
      </c>
    </row>
    <row r="768" spans="1:9" x14ac:dyDescent="0.25">
      <c r="A768" s="180" t="s">
        <v>51</v>
      </c>
      <c r="B768" s="181"/>
      <c r="C768" s="41">
        <v>43151</v>
      </c>
      <c r="D768" s="119">
        <v>0.3611111111111111</v>
      </c>
      <c r="E768" s="40">
        <v>191740</v>
      </c>
      <c r="F768" s="40" t="s">
        <v>90</v>
      </c>
      <c r="G768" s="135">
        <v>13.28</v>
      </c>
      <c r="H768" s="48">
        <v>18285.12</v>
      </c>
      <c r="I768" s="48">
        <v>9766.69</v>
      </c>
    </row>
    <row r="769" spans="1:9" x14ac:dyDescent="0.25">
      <c r="A769" s="180" t="s">
        <v>45</v>
      </c>
      <c r="B769" s="181"/>
      <c r="C769" s="41">
        <v>43151</v>
      </c>
      <c r="D769" s="119">
        <v>0.44861111111111113</v>
      </c>
      <c r="E769" s="40">
        <v>191765</v>
      </c>
      <c r="F769" s="40" t="s">
        <v>55</v>
      </c>
      <c r="G769" s="135">
        <v>1.25</v>
      </c>
      <c r="H769" s="48">
        <v>18285.12</v>
      </c>
      <c r="I769" s="48">
        <v>9766.69</v>
      </c>
    </row>
    <row r="770" spans="1:9" x14ac:dyDescent="0.25">
      <c r="A770" s="180" t="s">
        <v>48</v>
      </c>
      <c r="B770" s="181"/>
      <c r="C770" s="41">
        <v>43151</v>
      </c>
      <c r="D770" s="119">
        <v>0.48194444444444445</v>
      </c>
      <c r="E770" s="40">
        <v>191780</v>
      </c>
      <c r="F770" s="40" t="s">
        <v>50</v>
      </c>
      <c r="G770" s="135">
        <v>14.89</v>
      </c>
      <c r="H770" s="48">
        <v>18285.12</v>
      </c>
      <c r="I770" s="48">
        <v>9766.69</v>
      </c>
    </row>
    <row r="771" spans="1:9" x14ac:dyDescent="0.25">
      <c r="A771" s="180" t="s">
        <v>45</v>
      </c>
      <c r="B771" s="181"/>
      <c r="C771" s="41">
        <v>43151</v>
      </c>
      <c r="D771" s="119">
        <v>0.4861111111111111</v>
      </c>
      <c r="E771" s="40">
        <v>191786</v>
      </c>
      <c r="F771" s="40" t="s">
        <v>47</v>
      </c>
      <c r="G771" s="135">
        <v>15</v>
      </c>
      <c r="H771" s="48">
        <v>18285.12</v>
      </c>
      <c r="I771" s="48">
        <v>9766.69</v>
      </c>
    </row>
    <row r="772" spans="1:9" x14ac:dyDescent="0.25">
      <c r="A772" s="180" t="s">
        <v>42</v>
      </c>
      <c r="B772" s="181"/>
      <c r="C772" s="41">
        <v>43151</v>
      </c>
      <c r="D772" s="119">
        <v>0.51111111111111118</v>
      </c>
      <c r="E772" s="40">
        <v>191790</v>
      </c>
      <c r="F772" s="40" t="s">
        <v>85</v>
      </c>
      <c r="G772" s="135">
        <v>13.14</v>
      </c>
      <c r="H772" s="48">
        <v>18285.12</v>
      </c>
      <c r="I772" s="48">
        <v>9766.69</v>
      </c>
    </row>
    <row r="773" spans="1:9" x14ac:dyDescent="0.25">
      <c r="A773" s="180" t="s">
        <v>51</v>
      </c>
      <c r="B773" s="181"/>
      <c r="C773" s="41">
        <v>43151</v>
      </c>
      <c r="D773" s="119">
        <v>0.52569444444444446</v>
      </c>
      <c r="E773" s="40">
        <v>191796</v>
      </c>
      <c r="F773" s="40" t="s">
        <v>90</v>
      </c>
      <c r="G773" s="135">
        <v>14.21</v>
      </c>
      <c r="H773" s="48">
        <v>18285.12</v>
      </c>
      <c r="I773" s="48">
        <v>9766.69</v>
      </c>
    </row>
    <row r="774" spans="1:9" x14ac:dyDescent="0.25">
      <c r="A774" s="180" t="s">
        <v>42</v>
      </c>
      <c r="B774" s="181"/>
      <c r="C774" s="41">
        <v>43151</v>
      </c>
      <c r="D774" s="119">
        <v>0.55208333333333337</v>
      </c>
      <c r="E774" s="40">
        <v>191805</v>
      </c>
      <c r="F774" s="40" t="s">
        <v>55</v>
      </c>
      <c r="G774" s="135">
        <v>0.27</v>
      </c>
      <c r="H774" s="48">
        <v>18285.12</v>
      </c>
      <c r="I774" s="48">
        <v>9766.69</v>
      </c>
    </row>
    <row r="775" spans="1:9" x14ac:dyDescent="0.25">
      <c r="A775" s="180" t="s">
        <v>45</v>
      </c>
      <c r="B775" s="181"/>
      <c r="C775" s="41">
        <v>43151</v>
      </c>
      <c r="D775" s="119">
        <v>0.63541666666666663</v>
      </c>
      <c r="E775" s="40">
        <v>191829</v>
      </c>
      <c r="F775" s="40" t="s">
        <v>47</v>
      </c>
      <c r="G775" s="135">
        <v>13.25</v>
      </c>
      <c r="H775" s="48">
        <v>18285.12</v>
      </c>
      <c r="I775" s="48">
        <v>9766.69</v>
      </c>
    </row>
    <row r="776" spans="1:9" x14ac:dyDescent="0.25">
      <c r="A776" s="180" t="s">
        <v>42</v>
      </c>
      <c r="B776" s="181"/>
      <c r="C776" s="41">
        <v>43151</v>
      </c>
      <c r="D776" s="119">
        <v>0.63750000000000007</v>
      </c>
      <c r="E776" s="40">
        <v>191830</v>
      </c>
      <c r="F776" s="40" t="s">
        <v>85</v>
      </c>
      <c r="G776" s="135">
        <v>11.96</v>
      </c>
      <c r="H776" s="48">
        <v>18285.12</v>
      </c>
      <c r="I776" s="48">
        <v>9766.69</v>
      </c>
    </row>
    <row r="777" spans="1:9" x14ac:dyDescent="0.25">
      <c r="A777" s="180" t="s">
        <v>51</v>
      </c>
      <c r="B777" s="181"/>
      <c r="C777" s="41">
        <v>43151</v>
      </c>
      <c r="D777" s="119">
        <v>0.64374999999999993</v>
      </c>
      <c r="E777" s="40">
        <v>191832</v>
      </c>
      <c r="F777" s="40" t="s">
        <v>90</v>
      </c>
      <c r="G777" s="135">
        <v>7.3</v>
      </c>
      <c r="H777" s="48">
        <v>18285.12</v>
      </c>
      <c r="I777" s="48">
        <v>9766.69</v>
      </c>
    </row>
    <row r="778" spans="1:9" x14ac:dyDescent="0.25">
      <c r="A778" s="180" t="s">
        <v>48</v>
      </c>
      <c r="B778" s="181"/>
      <c r="C778" s="41">
        <v>43151</v>
      </c>
      <c r="D778" s="119">
        <v>0.6777777777777777</v>
      </c>
      <c r="E778" s="40">
        <v>191843</v>
      </c>
      <c r="F778" s="40" t="s">
        <v>50</v>
      </c>
      <c r="G778" s="135">
        <v>11.47</v>
      </c>
      <c r="H778" s="48">
        <v>18285.12</v>
      </c>
      <c r="I778" s="48">
        <v>9766.69</v>
      </c>
    </row>
    <row r="779" spans="1:9" x14ac:dyDescent="0.25">
      <c r="A779" s="180" t="s">
        <v>64</v>
      </c>
      <c r="B779" s="181"/>
      <c r="C779" s="41">
        <v>43152</v>
      </c>
      <c r="D779" s="40">
        <v>191885</v>
      </c>
      <c r="E779" s="40" t="s">
        <v>453</v>
      </c>
      <c r="F779" s="40" t="s">
        <v>47</v>
      </c>
      <c r="G779" s="135">
        <v>14.82</v>
      </c>
      <c r="H779" s="48">
        <v>18285.12</v>
      </c>
      <c r="I779" s="48">
        <v>9766.69</v>
      </c>
    </row>
    <row r="780" spans="1:9" x14ac:dyDescent="0.25">
      <c r="A780" s="180" t="s">
        <v>77</v>
      </c>
      <c r="B780" s="181"/>
      <c r="C780" s="41">
        <v>43152</v>
      </c>
      <c r="D780" s="40">
        <v>191888</v>
      </c>
      <c r="E780" s="40" t="s">
        <v>399</v>
      </c>
      <c r="F780" s="40" t="s">
        <v>85</v>
      </c>
      <c r="G780" s="135">
        <v>14.09</v>
      </c>
      <c r="H780" s="48">
        <v>18285.12</v>
      </c>
      <c r="I780" s="48">
        <v>9766.69</v>
      </c>
    </row>
    <row r="781" spans="1:9" x14ac:dyDescent="0.25">
      <c r="A781" s="180" t="s">
        <v>68</v>
      </c>
      <c r="B781" s="181"/>
      <c r="C781" s="41">
        <v>43152</v>
      </c>
      <c r="D781" s="40">
        <v>191891</v>
      </c>
      <c r="E781" s="40" t="s">
        <v>120</v>
      </c>
      <c r="F781" s="40" t="s">
        <v>90</v>
      </c>
      <c r="G781" s="135">
        <v>13.43</v>
      </c>
      <c r="H781" s="48">
        <v>18285.12</v>
      </c>
      <c r="I781" s="48">
        <v>9766.69</v>
      </c>
    </row>
    <row r="782" spans="1:9" x14ac:dyDescent="0.25">
      <c r="A782" s="180" t="s">
        <v>66</v>
      </c>
      <c r="B782" s="181"/>
      <c r="C782" s="41">
        <v>43152</v>
      </c>
      <c r="D782" s="40">
        <v>191894</v>
      </c>
      <c r="E782" s="40" t="s">
        <v>309</v>
      </c>
      <c r="F782" s="40" t="s">
        <v>50</v>
      </c>
      <c r="G782" s="135">
        <v>13.83</v>
      </c>
      <c r="H782" s="48">
        <v>18285.12</v>
      </c>
      <c r="I782" s="48">
        <v>9766.69</v>
      </c>
    </row>
    <row r="783" spans="1:9" x14ac:dyDescent="0.25">
      <c r="A783" s="180" t="s">
        <v>64</v>
      </c>
      <c r="B783" s="181"/>
      <c r="C783" s="41">
        <v>43152</v>
      </c>
      <c r="D783" s="40">
        <v>191916</v>
      </c>
      <c r="E783" s="40" t="s">
        <v>108</v>
      </c>
      <c r="F783" s="40" t="s">
        <v>47</v>
      </c>
      <c r="G783" s="135">
        <v>8.49</v>
      </c>
      <c r="H783" s="48">
        <v>18285.12</v>
      </c>
      <c r="I783" s="48">
        <v>9766.69</v>
      </c>
    </row>
    <row r="784" spans="1:9" x14ac:dyDescent="0.25">
      <c r="A784" s="180" t="s">
        <v>77</v>
      </c>
      <c r="B784" s="181"/>
      <c r="C784" s="41">
        <v>43152</v>
      </c>
      <c r="D784" s="40">
        <v>191934</v>
      </c>
      <c r="E784" s="40" t="s">
        <v>391</v>
      </c>
      <c r="F784" s="40" t="s">
        <v>85</v>
      </c>
      <c r="G784" s="135">
        <v>10.45</v>
      </c>
      <c r="H784" s="48">
        <v>18285.12</v>
      </c>
      <c r="I784" s="48">
        <v>9766.69</v>
      </c>
    </row>
    <row r="785" spans="1:9" x14ac:dyDescent="0.25">
      <c r="A785" s="180" t="s">
        <v>68</v>
      </c>
      <c r="B785" s="181"/>
      <c r="C785" s="41">
        <v>43152</v>
      </c>
      <c r="D785" s="40">
        <v>191944</v>
      </c>
      <c r="E785" s="40" t="s">
        <v>331</v>
      </c>
      <c r="F785" s="40" t="s">
        <v>90</v>
      </c>
      <c r="G785" s="135">
        <v>10.46</v>
      </c>
      <c r="H785" s="48">
        <v>18285.12</v>
      </c>
      <c r="I785" s="48">
        <v>9766.69</v>
      </c>
    </row>
    <row r="786" spans="1:9" x14ac:dyDescent="0.25">
      <c r="A786" s="180" t="s">
        <v>64</v>
      </c>
      <c r="B786" s="181"/>
      <c r="C786" s="41">
        <v>43152</v>
      </c>
      <c r="D786" s="40">
        <v>191960</v>
      </c>
      <c r="E786" s="40" t="s">
        <v>249</v>
      </c>
      <c r="F786" s="40" t="s">
        <v>47</v>
      </c>
      <c r="G786" s="135">
        <v>6.61</v>
      </c>
      <c r="H786" s="48">
        <v>18285.12</v>
      </c>
      <c r="I786" s="48">
        <v>9766.69</v>
      </c>
    </row>
    <row r="787" spans="1:9" x14ac:dyDescent="0.25">
      <c r="A787" s="180" t="s">
        <v>66</v>
      </c>
      <c r="B787" s="181"/>
      <c r="C787" s="41">
        <v>43152</v>
      </c>
      <c r="D787" s="40">
        <v>191961</v>
      </c>
      <c r="E787" s="40" t="s">
        <v>447</v>
      </c>
      <c r="F787" s="40" t="s">
        <v>50</v>
      </c>
      <c r="G787" s="135">
        <v>14.47</v>
      </c>
      <c r="H787" s="48">
        <v>18285.12</v>
      </c>
      <c r="I787" s="48">
        <v>9766.69</v>
      </c>
    </row>
    <row r="788" spans="1:9" x14ac:dyDescent="0.25">
      <c r="A788" s="180" t="s">
        <v>77</v>
      </c>
      <c r="B788" s="181"/>
      <c r="C788" s="41">
        <v>43152</v>
      </c>
      <c r="D788" s="40">
        <v>191978</v>
      </c>
      <c r="E788" s="40" t="s">
        <v>454</v>
      </c>
      <c r="F788" s="40" t="s">
        <v>85</v>
      </c>
      <c r="G788" s="135">
        <v>10.130000000000001</v>
      </c>
      <c r="H788" s="48">
        <v>18285.12</v>
      </c>
      <c r="I788" s="48">
        <v>9766.69</v>
      </c>
    </row>
    <row r="789" spans="1:9" x14ac:dyDescent="0.25">
      <c r="A789" s="180" t="s">
        <v>64</v>
      </c>
      <c r="B789" s="181"/>
      <c r="C789" s="41">
        <v>43152</v>
      </c>
      <c r="D789" s="40">
        <v>191980</v>
      </c>
      <c r="E789" s="40" t="s">
        <v>261</v>
      </c>
      <c r="F789" s="40" t="s">
        <v>55</v>
      </c>
      <c r="G789" s="135">
        <v>1.0900000000000001</v>
      </c>
      <c r="H789" s="48">
        <v>18285.12</v>
      </c>
      <c r="I789" s="48">
        <v>9766.69</v>
      </c>
    </row>
    <row r="790" spans="1:9" x14ac:dyDescent="0.25">
      <c r="A790" s="180" t="s">
        <v>66</v>
      </c>
      <c r="B790" s="181"/>
      <c r="C790" s="41">
        <v>43152</v>
      </c>
      <c r="D790" s="40">
        <v>191982</v>
      </c>
      <c r="E790" s="40" t="s">
        <v>455</v>
      </c>
      <c r="F790" s="40" t="s">
        <v>50</v>
      </c>
      <c r="G790" s="135">
        <v>4.3499999999999996</v>
      </c>
      <c r="H790" s="48">
        <v>18285.12</v>
      </c>
      <c r="I790" s="48">
        <v>9766.69</v>
      </c>
    </row>
    <row r="791" spans="1:9" x14ac:dyDescent="0.25">
      <c r="A791" s="180" t="s">
        <v>68</v>
      </c>
      <c r="B791" s="181"/>
      <c r="C791" s="41">
        <v>43152</v>
      </c>
      <c r="D791" s="40">
        <v>191990</v>
      </c>
      <c r="E791" s="40" t="s">
        <v>456</v>
      </c>
      <c r="F791" s="40" t="s">
        <v>90</v>
      </c>
      <c r="G791" s="135">
        <v>7.51</v>
      </c>
      <c r="H791" s="48">
        <v>18285.12</v>
      </c>
      <c r="I791" s="48">
        <v>9766.69</v>
      </c>
    </row>
    <row r="792" spans="1:9" x14ac:dyDescent="0.25">
      <c r="A792" s="180" t="s">
        <v>86</v>
      </c>
      <c r="B792" s="181"/>
      <c r="C792" s="41">
        <v>43152</v>
      </c>
      <c r="D792" s="40">
        <v>192016</v>
      </c>
      <c r="E792" s="40" t="s">
        <v>217</v>
      </c>
      <c r="F792" s="40" t="s">
        <v>79</v>
      </c>
      <c r="G792" s="135">
        <v>8.68</v>
      </c>
      <c r="H792" s="48">
        <v>18285.12</v>
      </c>
      <c r="I792" s="48">
        <v>9766.69</v>
      </c>
    </row>
    <row r="793" spans="1:9" x14ac:dyDescent="0.25">
      <c r="A793" s="180" t="s">
        <v>86</v>
      </c>
      <c r="B793" s="181"/>
      <c r="C793" s="41">
        <v>43152</v>
      </c>
      <c r="D793" s="40">
        <v>192017</v>
      </c>
      <c r="E793" s="40" t="s">
        <v>172</v>
      </c>
      <c r="F793" s="40" t="s">
        <v>47</v>
      </c>
      <c r="G793" s="135">
        <v>6.5</v>
      </c>
      <c r="H793" s="48">
        <v>18285.12</v>
      </c>
      <c r="I793" s="48">
        <v>9766.69</v>
      </c>
    </row>
    <row r="794" spans="1:9" x14ac:dyDescent="0.25">
      <c r="A794" s="180" t="s">
        <v>86</v>
      </c>
      <c r="B794" s="181"/>
      <c r="C794" s="41">
        <v>43152</v>
      </c>
      <c r="D794" s="40">
        <v>192018</v>
      </c>
      <c r="E794" s="40" t="s">
        <v>93</v>
      </c>
      <c r="F794" s="40" t="s">
        <v>421</v>
      </c>
      <c r="G794" s="135">
        <v>6.55</v>
      </c>
      <c r="H794" s="48">
        <v>18285.12</v>
      </c>
      <c r="I794" s="48">
        <v>9766.69</v>
      </c>
    </row>
    <row r="795" spans="1:9" x14ac:dyDescent="0.25">
      <c r="A795" s="180" t="s">
        <v>86</v>
      </c>
      <c r="B795" s="181"/>
      <c r="C795" s="41">
        <v>43152</v>
      </c>
      <c r="D795" s="40">
        <v>192019</v>
      </c>
      <c r="E795" s="40" t="s">
        <v>457</v>
      </c>
      <c r="F795" s="40" t="s">
        <v>193</v>
      </c>
      <c r="G795" s="135">
        <v>6.64</v>
      </c>
      <c r="H795" s="48">
        <v>18285.12</v>
      </c>
      <c r="I795" s="48">
        <v>9766.69</v>
      </c>
    </row>
    <row r="796" spans="1:9" x14ac:dyDescent="0.25">
      <c r="A796" s="180" t="s">
        <v>98</v>
      </c>
      <c r="B796" s="181"/>
      <c r="C796" s="41">
        <v>43153</v>
      </c>
      <c r="D796" s="40">
        <v>192048</v>
      </c>
      <c r="E796" s="40" t="s">
        <v>256</v>
      </c>
      <c r="F796" s="40" t="s">
        <v>458</v>
      </c>
      <c r="G796" s="135">
        <v>12.77</v>
      </c>
      <c r="H796" s="48">
        <v>18285.12</v>
      </c>
      <c r="I796" s="48">
        <v>9766.69</v>
      </c>
    </row>
    <row r="797" spans="1:9" x14ac:dyDescent="0.25">
      <c r="A797" s="180" t="s">
        <v>94</v>
      </c>
      <c r="B797" s="181"/>
      <c r="C797" s="41">
        <v>43153</v>
      </c>
      <c r="D797" s="40">
        <v>192050</v>
      </c>
      <c r="E797" s="40" t="s">
        <v>203</v>
      </c>
      <c r="F797" s="40" t="s">
        <v>47</v>
      </c>
      <c r="G797" s="135">
        <v>14.4</v>
      </c>
      <c r="H797" s="48">
        <v>18285.12</v>
      </c>
      <c r="I797" s="48">
        <v>9766.69</v>
      </c>
    </row>
    <row r="798" spans="1:9" x14ac:dyDescent="0.25">
      <c r="A798" s="180" t="s">
        <v>100</v>
      </c>
      <c r="B798" s="181"/>
      <c r="C798" s="41">
        <v>43153</v>
      </c>
      <c r="D798" s="40">
        <v>192058</v>
      </c>
      <c r="E798" s="40" t="s">
        <v>236</v>
      </c>
      <c r="F798" s="40" t="s">
        <v>90</v>
      </c>
      <c r="G798" s="135">
        <v>13.34</v>
      </c>
      <c r="H798" s="48">
        <v>18285.12</v>
      </c>
      <c r="I798" s="48">
        <v>9766.69</v>
      </c>
    </row>
    <row r="799" spans="1:9" x14ac:dyDescent="0.25">
      <c r="A799" s="180" t="s">
        <v>96</v>
      </c>
      <c r="B799" s="181"/>
      <c r="C799" s="41">
        <v>43153</v>
      </c>
      <c r="D799" s="40">
        <v>192062</v>
      </c>
      <c r="E799" s="40" t="s">
        <v>459</v>
      </c>
      <c r="F799" s="40" t="s">
        <v>85</v>
      </c>
      <c r="G799" s="135">
        <v>14.48</v>
      </c>
      <c r="H799" s="48">
        <v>18285.12</v>
      </c>
      <c r="I799" s="48">
        <v>9766.69</v>
      </c>
    </row>
    <row r="800" spans="1:9" x14ac:dyDescent="0.25">
      <c r="A800" s="180" t="s">
        <v>100</v>
      </c>
      <c r="B800" s="181"/>
      <c r="C800" s="41">
        <v>43153</v>
      </c>
      <c r="D800" s="40">
        <v>192111</v>
      </c>
      <c r="E800" s="40" t="s">
        <v>460</v>
      </c>
      <c r="F800" s="40" t="s">
        <v>90</v>
      </c>
      <c r="G800" s="135">
        <v>3.83</v>
      </c>
      <c r="H800" s="48">
        <v>18285.12</v>
      </c>
      <c r="I800" s="48">
        <v>9766.69</v>
      </c>
    </row>
    <row r="801" spans="1:9" x14ac:dyDescent="0.25">
      <c r="A801" s="180" t="s">
        <v>96</v>
      </c>
      <c r="B801" s="181"/>
      <c r="C801" s="41">
        <v>43153</v>
      </c>
      <c r="D801" s="40">
        <v>192114</v>
      </c>
      <c r="E801" s="40" t="s">
        <v>373</v>
      </c>
      <c r="F801" s="40" t="s">
        <v>85</v>
      </c>
      <c r="G801" s="135">
        <v>4.8600000000000003</v>
      </c>
      <c r="H801" s="48">
        <v>18285.12</v>
      </c>
      <c r="I801" s="48">
        <v>9766.69</v>
      </c>
    </row>
    <row r="802" spans="1:9" x14ac:dyDescent="0.25">
      <c r="A802" s="180" t="s">
        <v>273</v>
      </c>
      <c r="B802" s="181"/>
      <c r="C802" s="41">
        <v>43153</v>
      </c>
      <c r="D802" s="40">
        <v>192119</v>
      </c>
      <c r="E802" s="40" t="s">
        <v>461</v>
      </c>
      <c r="F802" s="40" t="s">
        <v>47</v>
      </c>
      <c r="G802" s="135">
        <v>7.44</v>
      </c>
      <c r="H802" s="48">
        <v>18285.12</v>
      </c>
      <c r="I802" s="48">
        <v>9766.69</v>
      </c>
    </row>
    <row r="803" spans="1:9" x14ac:dyDescent="0.25">
      <c r="A803" s="180" t="s">
        <v>273</v>
      </c>
      <c r="B803" s="181"/>
      <c r="C803" s="41">
        <v>43153</v>
      </c>
      <c r="D803" s="40">
        <v>192123</v>
      </c>
      <c r="E803" s="40" t="s">
        <v>74</v>
      </c>
      <c r="F803" s="40" t="s">
        <v>458</v>
      </c>
      <c r="G803" s="135">
        <v>7.12</v>
      </c>
      <c r="H803" s="48">
        <v>18285.12</v>
      </c>
      <c r="I803" s="48">
        <v>9766.69</v>
      </c>
    </row>
    <row r="804" spans="1:9" x14ac:dyDescent="0.25">
      <c r="A804" s="180" t="s">
        <v>273</v>
      </c>
      <c r="B804" s="181"/>
      <c r="C804" s="41">
        <v>43153</v>
      </c>
      <c r="D804" s="40">
        <v>192125</v>
      </c>
      <c r="E804" s="40" t="s">
        <v>462</v>
      </c>
      <c r="F804" s="40" t="s">
        <v>218</v>
      </c>
      <c r="G804" s="135">
        <v>2.52</v>
      </c>
      <c r="H804" s="48">
        <v>18285.12</v>
      </c>
      <c r="I804" s="48">
        <v>9766.69</v>
      </c>
    </row>
    <row r="805" spans="1:9" x14ac:dyDescent="0.25">
      <c r="A805" s="180" t="s">
        <v>48</v>
      </c>
      <c r="B805" s="181"/>
      <c r="C805" s="41">
        <v>43154</v>
      </c>
      <c r="D805" s="40">
        <v>192194</v>
      </c>
      <c r="E805" s="40" t="s">
        <v>243</v>
      </c>
      <c r="F805" s="40" t="s">
        <v>458</v>
      </c>
      <c r="G805" s="135">
        <v>13.44</v>
      </c>
      <c r="H805" s="48">
        <v>18285.12</v>
      </c>
      <c r="I805" s="48">
        <v>9766.69</v>
      </c>
    </row>
    <row r="806" spans="1:9" x14ac:dyDescent="0.25">
      <c r="A806" s="180" t="s">
        <v>42</v>
      </c>
      <c r="B806" s="181"/>
      <c r="C806" s="41">
        <v>43154</v>
      </c>
      <c r="D806" s="40">
        <v>192196</v>
      </c>
      <c r="E806" s="40" t="s">
        <v>379</v>
      </c>
      <c r="F806" s="40" t="s">
        <v>85</v>
      </c>
      <c r="G806" s="135">
        <v>12.65</v>
      </c>
      <c r="H806" s="48">
        <v>18285.12</v>
      </c>
      <c r="I806" s="48">
        <v>9766.69</v>
      </c>
    </row>
    <row r="807" spans="1:9" x14ac:dyDescent="0.25">
      <c r="A807" s="180" t="s">
        <v>45</v>
      </c>
      <c r="B807" s="181"/>
      <c r="C807" s="41">
        <v>43154</v>
      </c>
      <c r="D807" s="40">
        <v>192197</v>
      </c>
      <c r="E807" s="40" t="s">
        <v>424</v>
      </c>
      <c r="F807" s="40" t="s">
        <v>47</v>
      </c>
      <c r="G807" s="135">
        <v>15.18</v>
      </c>
      <c r="H807" s="48">
        <v>18285.12</v>
      </c>
      <c r="I807" s="48">
        <v>9766.69</v>
      </c>
    </row>
    <row r="808" spans="1:9" x14ac:dyDescent="0.25">
      <c r="A808" s="180" t="s">
        <v>51</v>
      </c>
      <c r="B808" s="181"/>
      <c r="C808" s="41">
        <v>43154</v>
      </c>
      <c r="D808" s="40">
        <v>192202</v>
      </c>
      <c r="E808" s="40" t="s">
        <v>245</v>
      </c>
      <c r="F808" s="40" t="s">
        <v>90</v>
      </c>
      <c r="G808" s="135">
        <v>14.02</v>
      </c>
      <c r="H808" s="48">
        <v>18285.12</v>
      </c>
      <c r="I808" s="48">
        <v>9766.69</v>
      </c>
    </row>
    <row r="809" spans="1:9" x14ac:dyDescent="0.25">
      <c r="A809" s="180" t="s">
        <v>45</v>
      </c>
      <c r="B809" s="181"/>
      <c r="C809" s="41">
        <v>43154</v>
      </c>
      <c r="D809" s="40">
        <v>192255</v>
      </c>
      <c r="E809" s="40" t="s">
        <v>312</v>
      </c>
      <c r="F809" s="40" t="s">
        <v>47</v>
      </c>
      <c r="G809" s="135">
        <v>14.3</v>
      </c>
      <c r="H809" s="48">
        <v>18285.12</v>
      </c>
      <c r="I809" s="48">
        <v>9766.69</v>
      </c>
    </row>
    <row r="810" spans="1:9" x14ac:dyDescent="0.25">
      <c r="A810" s="180" t="s">
        <v>42</v>
      </c>
      <c r="B810" s="181"/>
      <c r="C810" s="41">
        <v>43154</v>
      </c>
      <c r="D810" s="40">
        <v>192260</v>
      </c>
      <c r="E810" s="40" t="s">
        <v>463</v>
      </c>
      <c r="F810" s="40" t="s">
        <v>85</v>
      </c>
      <c r="G810" s="135">
        <v>13.85</v>
      </c>
      <c r="H810" s="48">
        <v>18285.12</v>
      </c>
      <c r="I810" s="48">
        <v>9766.69</v>
      </c>
    </row>
    <row r="811" spans="1:9" x14ac:dyDescent="0.25">
      <c r="A811" s="180" t="s">
        <v>45</v>
      </c>
      <c r="B811" s="181"/>
      <c r="C811" s="41">
        <v>43154</v>
      </c>
      <c r="D811" s="40">
        <v>192262</v>
      </c>
      <c r="E811" s="40" t="s">
        <v>165</v>
      </c>
      <c r="F811" s="40" t="s">
        <v>55</v>
      </c>
      <c r="G811" s="135">
        <v>0.31</v>
      </c>
      <c r="H811" s="48">
        <v>18285.12</v>
      </c>
      <c r="I811" s="48">
        <v>9766.69</v>
      </c>
    </row>
    <row r="812" spans="1:9" x14ac:dyDescent="0.25">
      <c r="A812" s="180" t="s">
        <v>51</v>
      </c>
      <c r="B812" s="181"/>
      <c r="C812" s="41">
        <v>43154</v>
      </c>
      <c r="D812" s="40">
        <v>192268</v>
      </c>
      <c r="E812" s="40" t="s">
        <v>380</v>
      </c>
      <c r="F812" s="40" t="s">
        <v>90</v>
      </c>
      <c r="G812" s="135">
        <v>10.84</v>
      </c>
      <c r="H812" s="48">
        <v>18285.12</v>
      </c>
      <c r="I812" s="48">
        <v>9766.69</v>
      </c>
    </row>
    <row r="813" spans="1:9" x14ac:dyDescent="0.25">
      <c r="A813" s="180" t="s">
        <v>48</v>
      </c>
      <c r="B813" s="181"/>
      <c r="C813" s="41">
        <v>43154</v>
      </c>
      <c r="D813" s="40">
        <v>192270</v>
      </c>
      <c r="E813" s="40" t="s">
        <v>464</v>
      </c>
      <c r="F813" s="40" t="s">
        <v>458</v>
      </c>
      <c r="G813" s="135">
        <v>11.98</v>
      </c>
      <c r="H813" s="48">
        <v>18285.12</v>
      </c>
      <c r="I813" s="48">
        <v>9766.69</v>
      </c>
    </row>
    <row r="814" spans="1:9" x14ac:dyDescent="0.25">
      <c r="A814" s="180" t="s">
        <v>48</v>
      </c>
      <c r="B814" s="181"/>
      <c r="C814" s="41">
        <v>43154</v>
      </c>
      <c r="D814" s="40">
        <v>192292</v>
      </c>
      <c r="E814" s="40" t="s">
        <v>82</v>
      </c>
      <c r="F814" s="40" t="s">
        <v>458</v>
      </c>
      <c r="G814" s="135">
        <v>3.91</v>
      </c>
      <c r="H814" s="48">
        <v>18285.12</v>
      </c>
      <c r="I814" s="48">
        <v>9766.69</v>
      </c>
    </row>
    <row r="815" spans="1:9" x14ac:dyDescent="0.25">
      <c r="A815" s="180" t="s">
        <v>86</v>
      </c>
      <c r="B815" s="181"/>
      <c r="C815" s="41">
        <v>43154</v>
      </c>
      <c r="D815" s="40">
        <v>192309</v>
      </c>
      <c r="E815" s="40" t="s">
        <v>465</v>
      </c>
      <c r="F815" s="40" t="s">
        <v>344</v>
      </c>
      <c r="G815" s="135">
        <v>7.22</v>
      </c>
      <c r="H815" s="48">
        <v>18285.12</v>
      </c>
      <c r="I815" s="48">
        <v>9766.69</v>
      </c>
    </row>
    <row r="816" spans="1:9" x14ac:dyDescent="0.25">
      <c r="A816" s="180" t="s">
        <v>86</v>
      </c>
      <c r="B816" s="181"/>
      <c r="C816" s="41">
        <v>43154</v>
      </c>
      <c r="D816" s="40">
        <v>192310</v>
      </c>
      <c r="E816" s="40" t="s">
        <v>171</v>
      </c>
      <c r="F816" s="40" t="s">
        <v>466</v>
      </c>
      <c r="G816" s="135">
        <v>0.56999999999999995</v>
      </c>
      <c r="H816" s="48">
        <v>18285.12</v>
      </c>
      <c r="I816" s="48">
        <v>9766.69</v>
      </c>
    </row>
    <row r="817" spans="1:9" x14ac:dyDescent="0.25">
      <c r="A817" s="180" t="s">
        <v>86</v>
      </c>
      <c r="B817" s="181"/>
      <c r="C817" s="41">
        <v>43154</v>
      </c>
      <c r="D817" s="40">
        <v>192311</v>
      </c>
      <c r="E817" s="40" t="s">
        <v>457</v>
      </c>
      <c r="F817" s="40" t="s">
        <v>276</v>
      </c>
      <c r="G817" s="135">
        <v>7.39</v>
      </c>
      <c r="H817" s="48">
        <v>18285.12</v>
      </c>
      <c r="I817" s="48">
        <v>9766.69</v>
      </c>
    </row>
    <row r="818" spans="1:9" x14ac:dyDescent="0.25">
      <c r="A818" s="180" t="s">
        <v>86</v>
      </c>
      <c r="B818" s="181"/>
      <c r="C818" s="41">
        <v>43154</v>
      </c>
      <c r="D818" s="40">
        <v>192312</v>
      </c>
      <c r="E818" s="40" t="s">
        <v>419</v>
      </c>
      <c r="F818" s="40" t="s">
        <v>193</v>
      </c>
      <c r="G818" s="135">
        <v>7.95</v>
      </c>
      <c r="H818" s="48">
        <v>18285.12</v>
      </c>
      <c r="I818" s="48">
        <v>9766.69</v>
      </c>
    </row>
    <row r="819" spans="1:9" x14ac:dyDescent="0.25">
      <c r="A819" s="180" t="s">
        <v>86</v>
      </c>
      <c r="B819" s="181"/>
      <c r="C819" s="41">
        <v>43154</v>
      </c>
      <c r="D819" s="40">
        <v>192313</v>
      </c>
      <c r="E819" s="40" t="s">
        <v>467</v>
      </c>
      <c r="F819" s="40" t="s">
        <v>437</v>
      </c>
      <c r="G819" s="135">
        <v>7.36</v>
      </c>
      <c r="H819" s="48">
        <v>18285.12</v>
      </c>
      <c r="I819" s="48">
        <v>9766.69</v>
      </c>
    </row>
    <row r="820" spans="1:9" x14ac:dyDescent="0.25">
      <c r="A820" s="180" t="s">
        <v>68</v>
      </c>
      <c r="B820" s="181"/>
      <c r="C820" s="41">
        <v>43155</v>
      </c>
      <c r="D820" s="119">
        <v>0.3215277777777778</v>
      </c>
      <c r="E820" s="40">
        <v>192336</v>
      </c>
      <c r="F820" s="40" t="s">
        <v>410</v>
      </c>
      <c r="G820" s="135">
        <v>9.3699999999999992</v>
      </c>
      <c r="H820" s="48">
        <v>18285.12</v>
      </c>
      <c r="I820" s="48">
        <v>9766.69</v>
      </c>
    </row>
    <row r="821" spans="1:9" x14ac:dyDescent="0.25">
      <c r="A821" s="180" t="s">
        <v>64</v>
      </c>
      <c r="B821" s="181"/>
      <c r="C821" s="41">
        <v>43155</v>
      </c>
      <c r="D821" s="119">
        <v>0.33194444444444443</v>
      </c>
      <c r="E821" s="40">
        <v>192339</v>
      </c>
      <c r="F821" s="40" t="s">
        <v>47</v>
      </c>
      <c r="G821" s="135">
        <v>13.49</v>
      </c>
      <c r="H821" s="48">
        <v>18285.12</v>
      </c>
      <c r="I821" s="48">
        <v>9766.69</v>
      </c>
    </row>
    <row r="822" spans="1:9" x14ac:dyDescent="0.25">
      <c r="A822" s="180" t="s">
        <v>77</v>
      </c>
      <c r="B822" s="181"/>
      <c r="C822" s="41">
        <v>43155</v>
      </c>
      <c r="D822" s="119">
        <v>0.34166666666666662</v>
      </c>
      <c r="E822" s="40">
        <v>192341</v>
      </c>
      <c r="F822" s="40" t="s">
        <v>85</v>
      </c>
      <c r="G822" s="135">
        <v>13.7</v>
      </c>
      <c r="H822" s="48">
        <v>18285.12</v>
      </c>
      <c r="I822" s="48">
        <v>9766.69</v>
      </c>
    </row>
    <row r="823" spans="1:9" x14ac:dyDescent="0.25">
      <c r="A823" s="180" t="s">
        <v>66</v>
      </c>
      <c r="B823" s="181"/>
      <c r="C823" s="41">
        <v>43155</v>
      </c>
      <c r="D823" s="119">
        <v>0.34861111111111115</v>
      </c>
      <c r="E823" s="40">
        <v>192343</v>
      </c>
      <c r="F823" s="40" t="s">
        <v>90</v>
      </c>
      <c r="G823" s="135">
        <v>14.46</v>
      </c>
      <c r="H823" s="48">
        <v>18285.12</v>
      </c>
      <c r="I823" s="48">
        <v>9766.69</v>
      </c>
    </row>
    <row r="824" spans="1:9" x14ac:dyDescent="0.25">
      <c r="A824" s="180" t="s">
        <v>64</v>
      </c>
      <c r="B824" s="181"/>
      <c r="C824" s="41">
        <v>43155</v>
      </c>
      <c r="D824" s="119">
        <v>0.45416666666666666</v>
      </c>
      <c r="E824" s="40">
        <v>192384</v>
      </c>
      <c r="F824" s="40" t="s">
        <v>55</v>
      </c>
      <c r="G824" s="135">
        <v>1.65</v>
      </c>
      <c r="H824" s="48">
        <v>18285.12</v>
      </c>
      <c r="I824" s="48">
        <v>9766.69</v>
      </c>
    </row>
    <row r="825" spans="1:9" x14ac:dyDescent="0.25">
      <c r="A825" s="180" t="s">
        <v>68</v>
      </c>
      <c r="B825" s="181"/>
      <c r="C825" s="41">
        <v>43155</v>
      </c>
      <c r="D825" s="119">
        <v>0.4777777777777778</v>
      </c>
      <c r="E825" s="40">
        <v>192394</v>
      </c>
      <c r="F825" s="40" t="s">
        <v>410</v>
      </c>
      <c r="G825" s="135">
        <v>10.72</v>
      </c>
      <c r="H825" s="48">
        <v>18285.12</v>
      </c>
      <c r="I825" s="48">
        <v>9766.69</v>
      </c>
    </row>
    <row r="826" spans="1:9" x14ac:dyDescent="0.25">
      <c r="A826" s="180" t="s">
        <v>77</v>
      </c>
      <c r="B826" s="181"/>
      <c r="C826" s="41">
        <v>43155</v>
      </c>
      <c r="D826" s="119">
        <v>0.47847222222222219</v>
      </c>
      <c r="E826" s="40">
        <v>192396</v>
      </c>
      <c r="F826" s="40" t="s">
        <v>85</v>
      </c>
      <c r="G826" s="135">
        <v>10.3</v>
      </c>
      <c r="H826" s="48">
        <v>18285.12</v>
      </c>
      <c r="I826" s="48">
        <v>9766.69</v>
      </c>
    </row>
    <row r="827" spans="1:9" x14ac:dyDescent="0.25">
      <c r="A827" s="180" t="s">
        <v>64</v>
      </c>
      <c r="B827" s="181"/>
      <c r="C827" s="41">
        <v>43155</v>
      </c>
      <c r="D827" s="119">
        <v>0.4861111111111111</v>
      </c>
      <c r="E827" s="40">
        <v>192397</v>
      </c>
      <c r="F827" s="40" t="s">
        <v>47</v>
      </c>
      <c r="G827" s="135">
        <v>10.06</v>
      </c>
      <c r="H827" s="48">
        <v>18285.12</v>
      </c>
      <c r="I827" s="48">
        <v>9766.69</v>
      </c>
    </row>
    <row r="828" spans="1:9" x14ac:dyDescent="0.25">
      <c r="A828" s="180" t="s">
        <v>66</v>
      </c>
      <c r="B828" s="181"/>
      <c r="C828" s="41">
        <v>43155</v>
      </c>
      <c r="D828" s="119">
        <v>0.51250000000000007</v>
      </c>
      <c r="E828" s="40">
        <v>192403</v>
      </c>
      <c r="F828" s="40" t="s">
        <v>90</v>
      </c>
      <c r="G828" s="135">
        <v>11.79</v>
      </c>
      <c r="H828" s="48">
        <v>18285.12</v>
      </c>
      <c r="I828" s="48">
        <v>9766.69</v>
      </c>
    </row>
    <row r="829" spans="1:9" x14ac:dyDescent="0.25">
      <c r="A829" s="180" t="s">
        <v>148</v>
      </c>
      <c r="B829" s="181"/>
      <c r="C829" s="41">
        <v>43155</v>
      </c>
      <c r="D829" s="119">
        <v>0.72222222222222221</v>
      </c>
      <c r="E829" s="40">
        <v>192422</v>
      </c>
      <c r="F829" s="40" t="s">
        <v>90</v>
      </c>
      <c r="G829" s="135">
        <v>4.62</v>
      </c>
      <c r="H829" s="48">
        <v>18285.12</v>
      </c>
      <c r="I829" s="48">
        <v>9766.69</v>
      </c>
    </row>
    <row r="830" spans="1:9" x14ac:dyDescent="0.25">
      <c r="A830" s="180" t="s">
        <v>148</v>
      </c>
      <c r="B830" s="181"/>
      <c r="C830" s="41">
        <v>43155</v>
      </c>
      <c r="D830" s="119">
        <v>0.72986111111111107</v>
      </c>
      <c r="E830" s="40">
        <v>192423</v>
      </c>
      <c r="F830" s="40" t="s">
        <v>449</v>
      </c>
      <c r="G830" s="135">
        <v>4.53</v>
      </c>
      <c r="H830" s="48">
        <v>18285.12</v>
      </c>
      <c r="I830" s="48">
        <v>9766.69</v>
      </c>
    </row>
    <row r="831" spans="1:9" x14ac:dyDescent="0.25">
      <c r="A831" s="180" t="s">
        <v>273</v>
      </c>
      <c r="B831" s="181"/>
      <c r="C831" s="41">
        <v>43156</v>
      </c>
      <c r="D831" s="119">
        <v>0.31388888888888888</v>
      </c>
      <c r="E831" s="40">
        <v>192441</v>
      </c>
      <c r="F831" s="40" t="s">
        <v>458</v>
      </c>
      <c r="G831" s="135">
        <v>5.94</v>
      </c>
      <c r="H831" s="48">
        <v>18285.12</v>
      </c>
      <c r="I831" s="48">
        <v>9766.69</v>
      </c>
    </row>
    <row r="832" spans="1:9" x14ac:dyDescent="0.25">
      <c r="A832" s="180" t="s">
        <v>273</v>
      </c>
      <c r="B832" s="181"/>
      <c r="C832" s="41">
        <v>43156</v>
      </c>
      <c r="D832" s="119">
        <v>0.31527777777777777</v>
      </c>
      <c r="E832" s="40">
        <v>192442</v>
      </c>
      <c r="F832" s="40" t="s">
        <v>421</v>
      </c>
      <c r="G832" s="135">
        <v>7.5</v>
      </c>
      <c r="H832" s="48">
        <v>18285.12</v>
      </c>
      <c r="I832" s="48">
        <v>9766.69</v>
      </c>
    </row>
    <row r="833" spans="1:9" x14ac:dyDescent="0.25">
      <c r="A833" s="180" t="s">
        <v>273</v>
      </c>
      <c r="B833" s="181"/>
      <c r="C833" s="41">
        <v>43156</v>
      </c>
      <c r="D833" s="119">
        <v>0.32569444444444445</v>
      </c>
      <c r="E833" s="40">
        <v>192443</v>
      </c>
      <c r="F833" s="40" t="s">
        <v>79</v>
      </c>
      <c r="G833" s="135">
        <v>5.98</v>
      </c>
      <c r="H833" s="48">
        <v>18285.12</v>
      </c>
      <c r="I833" s="48">
        <v>9766.69</v>
      </c>
    </row>
    <row r="834" spans="1:9" x14ac:dyDescent="0.25">
      <c r="A834" s="180" t="s">
        <v>273</v>
      </c>
      <c r="B834" s="181"/>
      <c r="C834" s="41">
        <v>43156</v>
      </c>
      <c r="D834" s="119">
        <v>0.3263888888888889</v>
      </c>
      <c r="E834" s="40">
        <v>192444</v>
      </c>
      <c r="F834" s="40" t="s">
        <v>449</v>
      </c>
      <c r="G834" s="135">
        <v>5.4</v>
      </c>
      <c r="H834" s="48">
        <v>18285.12</v>
      </c>
      <c r="I834" s="48">
        <v>9766.69</v>
      </c>
    </row>
    <row r="835" spans="1:9" x14ac:dyDescent="0.25">
      <c r="A835" s="180" t="s">
        <v>273</v>
      </c>
      <c r="B835" s="181"/>
      <c r="C835" s="41">
        <v>43156</v>
      </c>
      <c r="D835" s="119">
        <v>0.34027777777777773</v>
      </c>
      <c r="E835" s="40">
        <v>192445</v>
      </c>
      <c r="F835" s="40" t="s">
        <v>218</v>
      </c>
      <c r="G835" s="135">
        <v>5.53</v>
      </c>
      <c r="H835" s="48">
        <v>18285.12</v>
      </c>
      <c r="I835" s="48">
        <v>9766.69</v>
      </c>
    </row>
    <row r="836" spans="1:9" x14ac:dyDescent="0.25">
      <c r="A836" s="180" t="s">
        <v>273</v>
      </c>
      <c r="B836" s="181"/>
      <c r="C836" s="41">
        <v>43156</v>
      </c>
      <c r="D836" s="119">
        <v>0.35416666666666669</v>
      </c>
      <c r="E836" s="40">
        <v>192446</v>
      </c>
      <c r="F836" s="40" t="s">
        <v>468</v>
      </c>
      <c r="G836" s="135">
        <v>6.55</v>
      </c>
      <c r="H836" s="48">
        <v>18285.12</v>
      </c>
      <c r="I836" s="48">
        <v>9766.69</v>
      </c>
    </row>
    <row r="837" spans="1:9" x14ac:dyDescent="0.25">
      <c r="A837" s="180" t="s">
        <v>273</v>
      </c>
      <c r="B837" s="181"/>
      <c r="C837" s="41">
        <v>43156</v>
      </c>
      <c r="D837" s="119">
        <v>0.41041666666666665</v>
      </c>
      <c r="E837" s="40">
        <v>192447</v>
      </c>
      <c r="F837" s="40" t="s">
        <v>85</v>
      </c>
      <c r="G837" s="135">
        <v>6.73</v>
      </c>
      <c r="H837" s="48">
        <v>18285.12</v>
      </c>
      <c r="I837" s="48">
        <v>9766.69</v>
      </c>
    </row>
    <row r="838" spans="1:9" x14ac:dyDescent="0.25">
      <c r="A838" s="180" t="s">
        <v>273</v>
      </c>
      <c r="B838" s="181"/>
      <c r="C838" s="41">
        <v>43156</v>
      </c>
      <c r="D838" s="119">
        <v>0.43055555555555558</v>
      </c>
      <c r="E838" s="40">
        <v>192448</v>
      </c>
      <c r="F838" s="40" t="s">
        <v>47</v>
      </c>
      <c r="G838" s="135">
        <v>7.24</v>
      </c>
      <c r="H838" s="48">
        <v>18285.12</v>
      </c>
      <c r="I838" s="48">
        <v>9766.69</v>
      </c>
    </row>
    <row r="839" spans="1:9" x14ac:dyDescent="0.25">
      <c r="A839" s="180" t="s">
        <v>273</v>
      </c>
      <c r="B839" s="181"/>
      <c r="C839" s="41">
        <v>43156</v>
      </c>
      <c r="D839" s="119">
        <v>0.43611111111111112</v>
      </c>
      <c r="E839" s="40">
        <v>192449</v>
      </c>
      <c r="F839" s="40" t="s">
        <v>79</v>
      </c>
      <c r="G839" s="135">
        <v>5.05</v>
      </c>
      <c r="H839" s="48">
        <v>18285.12</v>
      </c>
      <c r="I839" s="48">
        <v>9766.69</v>
      </c>
    </row>
    <row r="840" spans="1:9" x14ac:dyDescent="0.25">
      <c r="A840" s="180" t="s">
        <v>273</v>
      </c>
      <c r="B840" s="181"/>
      <c r="C840" s="41">
        <v>43156</v>
      </c>
      <c r="D840" s="119">
        <v>0.45555555555555555</v>
      </c>
      <c r="E840" s="40">
        <v>192450</v>
      </c>
      <c r="F840" s="40" t="s">
        <v>458</v>
      </c>
      <c r="G840" s="135">
        <v>6.72</v>
      </c>
      <c r="H840" s="48">
        <v>18285.12</v>
      </c>
      <c r="I840" s="48">
        <v>9766.69</v>
      </c>
    </row>
    <row r="841" spans="1:9" x14ac:dyDescent="0.25">
      <c r="A841" s="180" t="s">
        <v>273</v>
      </c>
      <c r="B841" s="181"/>
      <c r="C841" s="41">
        <v>43156</v>
      </c>
      <c r="D841" s="119">
        <v>0.46597222222222223</v>
      </c>
      <c r="E841" s="40">
        <v>192451</v>
      </c>
      <c r="F841" s="40" t="s">
        <v>421</v>
      </c>
      <c r="G841" s="135">
        <v>6.64</v>
      </c>
      <c r="H841" s="48">
        <v>18285.12</v>
      </c>
      <c r="I841" s="48">
        <v>9766.69</v>
      </c>
    </row>
    <row r="842" spans="1:9" x14ac:dyDescent="0.25">
      <c r="A842" s="180" t="s">
        <v>273</v>
      </c>
      <c r="B842" s="181"/>
      <c r="C842" s="41">
        <v>43156</v>
      </c>
      <c r="D842" s="119">
        <v>0.47638888888888892</v>
      </c>
      <c r="E842" s="40">
        <v>192452</v>
      </c>
      <c r="F842" s="40" t="s">
        <v>449</v>
      </c>
      <c r="G842" s="135">
        <v>6.67</v>
      </c>
      <c r="H842" s="48">
        <v>18285.12</v>
      </c>
      <c r="I842" s="48">
        <v>9766.69</v>
      </c>
    </row>
    <row r="843" spans="1:9" x14ac:dyDescent="0.25">
      <c r="A843" s="180" t="s">
        <v>273</v>
      </c>
      <c r="B843" s="181"/>
      <c r="C843" s="41">
        <v>43156</v>
      </c>
      <c r="D843" s="119">
        <v>0.48125000000000001</v>
      </c>
      <c r="E843" s="40">
        <v>192453</v>
      </c>
      <c r="F843" s="40" t="s">
        <v>276</v>
      </c>
      <c r="G843" s="135">
        <v>5.63</v>
      </c>
      <c r="H843" s="48">
        <v>18285.12</v>
      </c>
      <c r="I843" s="48">
        <v>9766.69</v>
      </c>
    </row>
    <row r="844" spans="1:9" x14ac:dyDescent="0.25">
      <c r="A844" s="180" t="s">
        <v>273</v>
      </c>
      <c r="B844" s="181"/>
      <c r="C844" s="41">
        <v>43156</v>
      </c>
      <c r="D844" s="119">
        <v>0.4861111111111111</v>
      </c>
      <c r="E844" s="40">
        <v>192454</v>
      </c>
      <c r="F844" s="40" t="s">
        <v>90</v>
      </c>
      <c r="G844" s="135">
        <v>5.14</v>
      </c>
      <c r="H844" s="48">
        <v>18285.12</v>
      </c>
      <c r="I844" s="48">
        <v>9766.69</v>
      </c>
    </row>
    <row r="845" spans="1:9" x14ac:dyDescent="0.25">
      <c r="A845" s="180" t="s">
        <v>273</v>
      </c>
      <c r="B845" s="181"/>
      <c r="C845" s="41">
        <v>43156</v>
      </c>
      <c r="D845" s="119">
        <v>0.53472222222222221</v>
      </c>
      <c r="E845" s="40">
        <v>192455</v>
      </c>
      <c r="F845" s="40" t="s">
        <v>85</v>
      </c>
      <c r="G845" s="135">
        <v>4.03</v>
      </c>
      <c r="H845" s="48">
        <v>18285.12</v>
      </c>
      <c r="I845" s="48">
        <v>9766.69</v>
      </c>
    </row>
    <row r="846" spans="1:9" x14ac:dyDescent="0.25">
      <c r="A846" s="180" t="s">
        <v>273</v>
      </c>
      <c r="B846" s="181"/>
      <c r="C846" s="41">
        <v>43156</v>
      </c>
      <c r="D846" s="119">
        <v>0.5444444444444444</v>
      </c>
      <c r="E846" s="40">
        <v>192456</v>
      </c>
      <c r="F846" s="40" t="s">
        <v>403</v>
      </c>
      <c r="G846" s="135">
        <v>5.72</v>
      </c>
      <c r="H846" s="48">
        <v>18285.12</v>
      </c>
      <c r="I846" s="48">
        <v>9766.69</v>
      </c>
    </row>
    <row r="847" spans="1:9" x14ac:dyDescent="0.25">
      <c r="A847" s="180" t="s">
        <v>273</v>
      </c>
      <c r="B847" s="181"/>
      <c r="C847" s="41">
        <v>43156</v>
      </c>
      <c r="D847" s="119">
        <v>0.55138888888888882</v>
      </c>
      <c r="E847" s="40">
        <v>192457</v>
      </c>
      <c r="F847" s="40" t="s">
        <v>421</v>
      </c>
      <c r="G847" s="135">
        <v>1.36</v>
      </c>
      <c r="H847" s="48">
        <v>18285.12</v>
      </c>
      <c r="I847" s="48">
        <v>9766.69</v>
      </c>
    </row>
    <row r="848" spans="1:9" x14ac:dyDescent="0.25">
      <c r="A848" s="180" t="s">
        <v>273</v>
      </c>
      <c r="B848" s="181"/>
      <c r="C848" s="41">
        <v>43156</v>
      </c>
      <c r="D848" s="119">
        <v>0.55902777777777779</v>
      </c>
      <c r="E848" s="40">
        <v>192458</v>
      </c>
      <c r="F848" s="40" t="s">
        <v>47</v>
      </c>
      <c r="G848" s="135">
        <v>2.9</v>
      </c>
      <c r="H848" s="48">
        <v>18285.12</v>
      </c>
      <c r="I848" s="48">
        <v>9766.69</v>
      </c>
    </row>
    <row r="849" spans="1:9" x14ac:dyDescent="0.25">
      <c r="A849" s="180" t="s">
        <v>273</v>
      </c>
      <c r="B849" s="181"/>
      <c r="C849" s="41">
        <v>43156</v>
      </c>
      <c r="D849" s="119">
        <v>0.56388888888888888</v>
      </c>
      <c r="E849" s="40">
        <v>192459</v>
      </c>
      <c r="F849" s="40" t="s">
        <v>79</v>
      </c>
      <c r="G849" s="135">
        <v>4.24</v>
      </c>
      <c r="H849" s="48">
        <v>18285.12</v>
      </c>
      <c r="I849" s="48">
        <v>9766.69</v>
      </c>
    </row>
    <row r="850" spans="1:9" x14ac:dyDescent="0.25">
      <c r="A850" s="180" t="s">
        <v>273</v>
      </c>
      <c r="B850" s="181"/>
      <c r="C850" s="41">
        <v>43156</v>
      </c>
      <c r="D850" s="119">
        <v>0.56666666666666665</v>
      </c>
      <c r="E850" s="40">
        <v>192460</v>
      </c>
      <c r="F850" s="40" t="s">
        <v>90</v>
      </c>
      <c r="G850" s="135">
        <v>2.0499999999999998</v>
      </c>
      <c r="H850" s="48">
        <v>18285.12</v>
      </c>
      <c r="I850" s="48">
        <v>9766.69</v>
      </c>
    </row>
    <row r="851" spans="1:9" x14ac:dyDescent="0.25">
      <c r="A851" s="180" t="s">
        <v>273</v>
      </c>
      <c r="B851" s="181"/>
      <c r="C851" s="41">
        <v>43156</v>
      </c>
      <c r="D851" s="119">
        <v>0.56805555555555554</v>
      </c>
      <c r="E851" s="40">
        <v>192461</v>
      </c>
      <c r="F851" s="40" t="s">
        <v>458</v>
      </c>
      <c r="G851" s="135">
        <v>2.94</v>
      </c>
      <c r="H851" s="48">
        <v>18285.12</v>
      </c>
      <c r="I851" s="48">
        <v>9766.69</v>
      </c>
    </row>
    <row r="852" spans="1:9" x14ac:dyDescent="0.25">
      <c r="A852" s="180" t="s">
        <v>273</v>
      </c>
      <c r="B852" s="181"/>
      <c r="C852" s="41">
        <v>43156</v>
      </c>
      <c r="D852" s="119">
        <v>0.59583333333333333</v>
      </c>
      <c r="E852" s="40">
        <v>192464</v>
      </c>
      <c r="F852" s="40" t="s">
        <v>192</v>
      </c>
      <c r="G852" s="135">
        <v>8.08</v>
      </c>
      <c r="H852" s="48">
        <v>18285.12</v>
      </c>
      <c r="I852" s="48">
        <v>9766.69</v>
      </c>
    </row>
    <row r="853" spans="1:9" x14ac:dyDescent="0.25">
      <c r="A853" s="180" t="s">
        <v>273</v>
      </c>
      <c r="B853" s="181"/>
      <c r="C853" s="41">
        <v>43156</v>
      </c>
      <c r="D853" s="119">
        <v>0.59722222222222221</v>
      </c>
      <c r="E853" s="40">
        <v>192465</v>
      </c>
      <c r="F853" s="40" t="s">
        <v>449</v>
      </c>
      <c r="G853" s="135">
        <v>4.5999999999999996</v>
      </c>
      <c r="H853" s="48">
        <v>18285.12</v>
      </c>
      <c r="I853" s="48">
        <v>9766.69</v>
      </c>
    </row>
    <row r="854" spans="1:9" ht="15.75" thickBot="1" x14ac:dyDescent="0.3">
      <c r="A854" s="180" t="s">
        <v>273</v>
      </c>
      <c r="B854" s="181"/>
      <c r="C854" s="41">
        <v>43156</v>
      </c>
      <c r="D854" s="119">
        <v>0.78125</v>
      </c>
      <c r="E854" s="40">
        <v>192466</v>
      </c>
      <c r="F854" s="40" t="s">
        <v>276</v>
      </c>
      <c r="G854" s="135">
        <v>5.86</v>
      </c>
      <c r="H854" s="48">
        <v>18285.12</v>
      </c>
      <c r="I854" s="48">
        <v>9766.69</v>
      </c>
    </row>
    <row r="855" spans="1:9" ht="15.75" thickBot="1" x14ac:dyDescent="0.3">
      <c r="F855" s="71" t="s">
        <v>151</v>
      </c>
      <c r="G855" s="71">
        <v>913.8599999999999</v>
      </c>
      <c r="H855" s="182">
        <v>16710039.763199998</v>
      </c>
      <c r="I855" s="182">
        <v>8925387.3234000001</v>
      </c>
    </row>
    <row r="856" spans="1:9" ht="19.5" thickBot="1" x14ac:dyDescent="0.35">
      <c r="G856" s="183"/>
      <c r="H856" s="554">
        <v>25635427.076599997</v>
      </c>
      <c r="I856" s="555"/>
    </row>
    <row r="857" spans="1:9" ht="15.75" thickTop="1" x14ac:dyDescent="0.25"/>
    <row r="859" spans="1:9" x14ac:dyDescent="0.25">
      <c r="A859" s="149"/>
      <c r="B859" s="149"/>
      <c r="C859" s="149"/>
      <c r="D859" s="149"/>
      <c r="E859" s="149"/>
      <c r="F859" s="149"/>
      <c r="G859" s="149"/>
      <c r="H859" s="149"/>
      <c r="I859" s="149"/>
    </row>
    <row r="860" spans="1:9" x14ac:dyDescent="0.25">
      <c r="A860" s="149"/>
      <c r="B860" s="149"/>
      <c r="C860" s="149"/>
      <c r="D860" s="149"/>
      <c r="E860" s="149"/>
      <c r="F860" s="149"/>
      <c r="G860" s="149"/>
      <c r="H860" s="149"/>
      <c r="I860" s="149"/>
    </row>
    <row r="861" spans="1:9" x14ac:dyDescent="0.25">
      <c r="A861" s="149"/>
      <c r="B861" s="149"/>
      <c r="C861" s="149"/>
      <c r="D861" s="149"/>
      <c r="E861" s="149"/>
      <c r="F861" s="149"/>
      <c r="G861" s="149"/>
      <c r="H861" s="149"/>
      <c r="I861" s="149"/>
    </row>
    <row r="862" spans="1:9" x14ac:dyDescent="0.25">
      <c r="A862" s="149"/>
      <c r="B862" s="149"/>
      <c r="C862" s="149"/>
      <c r="D862" s="149"/>
      <c r="E862" s="149"/>
      <c r="F862" s="149"/>
      <c r="G862" s="150"/>
      <c r="H862" s="149"/>
      <c r="I862" s="149"/>
    </row>
    <row r="863" spans="1:9" x14ac:dyDescent="0.25">
      <c r="A863" s="149"/>
      <c r="B863" s="151"/>
      <c r="C863" s="151"/>
      <c r="D863" s="151"/>
      <c r="E863" s="152"/>
      <c r="F863" s="152"/>
      <c r="G863" s="150"/>
      <c r="H863" s="149"/>
      <c r="I863" s="149"/>
    </row>
    <row r="864" spans="1:9" ht="23.25" x14ac:dyDescent="0.35">
      <c r="A864" s="549" t="s">
        <v>28</v>
      </c>
      <c r="B864" s="549"/>
      <c r="C864" s="549"/>
      <c r="D864" s="549"/>
      <c r="E864" s="549"/>
      <c r="F864" s="549"/>
      <c r="G864" s="549"/>
      <c r="H864" s="549"/>
      <c r="I864" s="149"/>
    </row>
    <row r="865" spans="1:9" ht="19.5" x14ac:dyDescent="0.3">
      <c r="A865" s="550" t="s">
        <v>29</v>
      </c>
      <c r="B865" s="550"/>
      <c r="C865" s="550"/>
      <c r="D865" s="550"/>
      <c r="E865" s="550"/>
      <c r="F865" s="550"/>
      <c r="G865" s="550"/>
      <c r="H865" s="550"/>
      <c r="I865" s="149"/>
    </row>
    <row r="866" spans="1:9" ht="15.75" x14ac:dyDescent="0.25">
      <c r="A866" s="153"/>
      <c r="B866" s="153"/>
      <c r="C866" s="153"/>
      <c r="D866" s="153"/>
      <c r="E866" s="154"/>
      <c r="F866" s="154"/>
      <c r="G866" s="153"/>
      <c r="H866" s="155"/>
      <c r="I866" s="149"/>
    </row>
    <row r="867" spans="1:9" ht="15.75" x14ac:dyDescent="0.25">
      <c r="A867" s="153"/>
      <c r="B867" s="153"/>
      <c r="C867" s="153"/>
      <c r="D867" s="153"/>
      <c r="E867" s="154"/>
      <c r="F867" s="154"/>
      <c r="G867" s="153"/>
      <c r="H867" s="155"/>
      <c r="I867" s="149"/>
    </row>
    <row r="868" spans="1:9" ht="15.75" x14ac:dyDescent="0.25">
      <c r="A868" s="156" t="s">
        <v>30</v>
      </c>
      <c r="B868" s="156">
        <v>2688</v>
      </c>
      <c r="C868" s="153"/>
      <c r="D868" s="151"/>
      <c r="E868" s="154"/>
      <c r="F868" s="154"/>
      <c r="G868" s="157"/>
      <c r="H868" s="155"/>
      <c r="I868" s="149"/>
    </row>
    <row r="869" spans="1:9" ht="15.75" x14ac:dyDescent="0.25">
      <c r="A869" s="158" t="s">
        <v>31</v>
      </c>
      <c r="B869" s="159">
        <v>43159</v>
      </c>
      <c r="C869" s="153"/>
      <c r="D869" s="151"/>
      <c r="E869" s="154"/>
      <c r="F869" s="154"/>
      <c r="G869" s="157"/>
      <c r="H869" s="155"/>
      <c r="I869" s="149"/>
    </row>
    <row r="870" spans="1:9" ht="15.75" x14ac:dyDescent="0.25">
      <c r="A870" s="157" t="s">
        <v>32</v>
      </c>
      <c r="B870" s="551" t="s">
        <v>33</v>
      </c>
      <c r="C870" s="551"/>
      <c r="D870" s="551"/>
      <c r="E870" s="154"/>
      <c r="F870" s="154"/>
      <c r="G870" s="157"/>
      <c r="H870" s="155"/>
      <c r="I870" s="149"/>
    </row>
    <row r="871" spans="1:9" ht="15.75" thickBot="1" x14ac:dyDescent="0.3">
      <c r="A871" s="149"/>
      <c r="B871" s="151"/>
      <c r="C871" s="151"/>
      <c r="D871" s="151"/>
      <c r="E871" s="152"/>
      <c r="F871" s="152"/>
      <c r="G871" s="149"/>
      <c r="H871" s="149"/>
      <c r="I871" s="149"/>
    </row>
    <row r="872" spans="1:9" ht="32.25" thickBot="1" x14ac:dyDescent="0.3">
      <c r="A872" s="547" t="s">
        <v>34</v>
      </c>
      <c r="B872" s="548"/>
      <c r="C872" s="162" t="s">
        <v>35</v>
      </c>
      <c r="D872" s="162" t="s">
        <v>36</v>
      </c>
      <c r="E872" s="162" t="s">
        <v>37</v>
      </c>
      <c r="F872" s="162" t="s">
        <v>38</v>
      </c>
      <c r="G872" s="185" t="s">
        <v>39</v>
      </c>
      <c r="H872" s="162" t="s">
        <v>40</v>
      </c>
      <c r="I872" s="162" t="s">
        <v>41</v>
      </c>
    </row>
    <row r="873" spans="1:9" x14ac:dyDescent="0.25">
      <c r="A873" s="186" t="s">
        <v>94</v>
      </c>
      <c r="B873" s="187"/>
      <c r="C873" s="188">
        <v>43157</v>
      </c>
      <c r="D873" s="187" t="s">
        <v>175</v>
      </c>
      <c r="E873" s="187">
        <v>192479</v>
      </c>
      <c r="F873" s="187" t="s">
        <v>47</v>
      </c>
      <c r="G873" s="189">
        <v>12.02</v>
      </c>
      <c r="H873" s="167">
        <v>18285.12</v>
      </c>
      <c r="I873" s="167">
        <v>9766.69</v>
      </c>
    </row>
    <row r="874" spans="1:9" x14ac:dyDescent="0.25">
      <c r="A874" s="190" t="s">
        <v>98</v>
      </c>
      <c r="B874" s="166"/>
      <c r="C874" s="165">
        <v>43157</v>
      </c>
      <c r="D874" s="166" t="s">
        <v>234</v>
      </c>
      <c r="E874" s="166">
        <v>192487</v>
      </c>
      <c r="F874" s="166" t="s">
        <v>458</v>
      </c>
      <c r="G874" s="189">
        <v>14.19</v>
      </c>
      <c r="H874" s="167">
        <v>18285.12</v>
      </c>
      <c r="I874" s="167">
        <v>9766.69</v>
      </c>
    </row>
    <row r="875" spans="1:9" x14ac:dyDescent="0.25">
      <c r="A875" s="190" t="s">
        <v>96</v>
      </c>
      <c r="B875" s="166"/>
      <c r="C875" s="165">
        <v>43157</v>
      </c>
      <c r="D875" s="166" t="s">
        <v>349</v>
      </c>
      <c r="E875" s="166">
        <v>192498</v>
      </c>
      <c r="F875" s="166" t="s">
        <v>85</v>
      </c>
      <c r="G875" s="189">
        <v>13.71</v>
      </c>
      <c r="H875" s="167">
        <v>18285.12</v>
      </c>
      <c r="I875" s="167">
        <v>9766.69</v>
      </c>
    </row>
    <row r="876" spans="1:9" x14ac:dyDescent="0.25">
      <c r="A876" s="190" t="s">
        <v>100</v>
      </c>
      <c r="B876" s="166"/>
      <c r="C876" s="165">
        <v>43157</v>
      </c>
      <c r="D876" s="166" t="s">
        <v>438</v>
      </c>
      <c r="E876" s="166">
        <v>192504</v>
      </c>
      <c r="F876" s="166" t="s">
        <v>90</v>
      </c>
      <c r="G876" s="189">
        <v>13.9</v>
      </c>
      <c r="H876" s="167">
        <v>18285.12</v>
      </c>
      <c r="I876" s="167">
        <v>9766.69</v>
      </c>
    </row>
    <row r="877" spans="1:9" x14ac:dyDescent="0.25">
      <c r="A877" s="190" t="s">
        <v>94</v>
      </c>
      <c r="B877" s="166"/>
      <c r="C877" s="165">
        <v>43157</v>
      </c>
      <c r="D877" s="166" t="s">
        <v>391</v>
      </c>
      <c r="E877" s="166">
        <v>192530</v>
      </c>
      <c r="F877" s="166" t="s">
        <v>47</v>
      </c>
      <c r="G877" s="189">
        <v>11.49</v>
      </c>
      <c r="H877" s="167">
        <v>18285.12</v>
      </c>
      <c r="I877" s="167">
        <v>9766.69</v>
      </c>
    </row>
    <row r="878" spans="1:9" x14ac:dyDescent="0.25">
      <c r="A878" s="190" t="s">
        <v>98</v>
      </c>
      <c r="B878" s="166"/>
      <c r="C878" s="165">
        <v>43157</v>
      </c>
      <c r="D878" s="166" t="s">
        <v>469</v>
      </c>
      <c r="E878" s="166">
        <v>192562</v>
      </c>
      <c r="F878" s="166" t="s">
        <v>458</v>
      </c>
      <c r="G878" s="189">
        <v>13.51</v>
      </c>
      <c r="H878" s="167">
        <v>18285.12</v>
      </c>
      <c r="I878" s="167">
        <v>9766.69</v>
      </c>
    </row>
    <row r="879" spans="1:9" x14ac:dyDescent="0.25">
      <c r="A879" s="190" t="s">
        <v>94</v>
      </c>
      <c r="B879" s="166"/>
      <c r="C879" s="165">
        <v>43157</v>
      </c>
      <c r="D879" s="166" t="s">
        <v>470</v>
      </c>
      <c r="E879" s="166">
        <v>192568</v>
      </c>
      <c r="F879" s="166" t="s">
        <v>55</v>
      </c>
      <c r="G879" s="189">
        <v>0.44</v>
      </c>
      <c r="H879" s="167">
        <v>18285.12</v>
      </c>
      <c r="I879" s="167">
        <v>9766.69</v>
      </c>
    </row>
    <row r="880" spans="1:9" x14ac:dyDescent="0.25">
      <c r="A880" s="190" t="s">
        <v>96</v>
      </c>
      <c r="B880" s="166"/>
      <c r="C880" s="165">
        <v>43157</v>
      </c>
      <c r="D880" s="166" t="s">
        <v>471</v>
      </c>
      <c r="E880" s="166">
        <v>192592</v>
      </c>
      <c r="F880" s="166" t="s">
        <v>85</v>
      </c>
      <c r="G880" s="189">
        <v>15.14</v>
      </c>
      <c r="H880" s="167">
        <v>18285.12</v>
      </c>
      <c r="I880" s="167">
        <v>9766.69</v>
      </c>
    </row>
    <row r="881" spans="1:9" x14ac:dyDescent="0.25">
      <c r="A881" s="190" t="s">
        <v>86</v>
      </c>
      <c r="B881" s="166"/>
      <c r="C881" s="165">
        <v>43157</v>
      </c>
      <c r="D881" s="166" t="s">
        <v>472</v>
      </c>
      <c r="E881" s="166">
        <v>192604</v>
      </c>
      <c r="F881" s="166" t="s">
        <v>170</v>
      </c>
      <c r="G881" s="189">
        <v>0.33</v>
      </c>
      <c r="H881" s="167">
        <v>18285.12</v>
      </c>
      <c r="I881" s="167">
        <v>9766.69</v>
      </c>
    </row>
    <row r="882" spans="1:9" x14ac:dyDescent="0.25">
      <c r="A882" s="190" t="s">
        <v>94</v>
      </c>
      <c r="B882" s="166"/>
      <c r="C882" s="165">
        <v>43157</v>
      </c>
      <c r="D882" s="166" t="s">
        <v>91</v>
      </c>
      <c r="E882" s="166">
        <v>192605</v>
      </c>
      <c r="F882" s="166" t="s">
        <v>47</v>
      </c>
      <c r="G882" s="189">
        <v>8.77</v>
      </c>
      <c r="H882" s="167">
        <v>18285.12</v>
      </c>
      <c r="I882" s="167">
        <v>9766.69</v>
      </c>
    </row>
    <row r="883" spans="1:9" x14ac:dyDescent="0.25">
      <c r="A883" s="190" t="s">
        <v>86</v>
      </c>
      <c r="B883" s="166"/>
      <c r="C883" s="165">
        <v>43157</v>
      </c>
      <c r="D883" s="166" t="s">
        <v>265</v>
      </c>
      <c r="E883" s="166">
        <v>192606</v>
      </c>
      <c r="F883" s="166" t="s">
        <v>85</v>
      </c>
      <c r="G883" s="189">
        <v>9.7899999999999991</v>
      </c>
      <c r="H883" s="167">
        <v>18285.12</v>
      </c>
      <c r="I883" s="167">
        <v>9766.69</v>
      </c>
    </row>
    <row r="884" spans="1:9" x14ac:dyDescent="0.25">
      <c r="A884" s="190" t="s">
        <v>86</v>
      </c>
      <c r="B884" s="166"/>
      <c r="C884" s="165">
        <v>43157</v>
      </c>
      <c r="D884" s="166" t="s">
        <v>219</v>
      </c>
      <c r="E884" s="166">
        <v>192607</v>
      </c>
      <c r="F884" s="166" t="s">
        <v>418</v>
      </c>
      <c r="G884" s="189">
        <v>8.4700000000000006</v>
      </c>
      <c r="H884" s="167">
        <v>18285.12</v>
      </c>
      <c r="I884" s="167">
        <v>9766.69</v>
      </c>
    </row>
    <row r="885" spans="1:9" x14ac:dyDescent="0.25">
      <c r="A885" s="190" t="s">
        <v>86</v>
      </c>
      <c r="B885" s="166"/>
      <c r="C885" s="165">
        <v>43157</v>
      </c>
      <c r="D885" s="166" t="s">
        <v>134</v>
      </c>
      <c r="E885" s="166">
        <v>192608</v>
      </c>
      <c r="F885" s="166" t="s">
        <v>449</v>
      </c>
      <c r="G885" s="189">
        <v>8.57</v>
      </c>
      <c r="H885" s="167">
        <v>18285.12</v>
      </c>
      <c r="I885" s="167">
        <v>9766.69</v>
      </c>
    </row>
    <row r="886" spans="1:9" x14ac:dyDescent="0.25">
      <c r="A886" s="190" t="s">
        <v>86</v>
      </c>
      <c r="B886" s="166"/>
      <c r="C886" s="165">
        <v>43157</v>
      </c>
      <c r="D886" s="166" t="s">
        <v>267</v>
      </c>
      <c r="E886" s="166">
        <v>192609</v>
      </c>
      <c r="F886" s="166" t="s">
        <v>79</v>
      </c>
      <c r="G886" s="189">
        <v>9.2799999999999994</v>
      </c>
      <c r="H886" s="167">
        <v>18285.12</v>
      </c>
      <c r="I886" s="167">
        <v>9766.69</v>
      </c>
    </row>
    <row r="887" spans="1:9" x14ac:dyDescent="0.25">
      <c r="A887" s="190" t="s">
        <v>100</v>
      </c>
      <c r="B887" s="166"/>
      <c r="C887" s="165">
        <v>43157</v>
      </c>
      <c r="D887" s="166" t="s">
        <v>420</v>
      </c>
      <c r="E887" s="166">
        <v>192610</v>
      </c>
      <c r="F887" s="166" t="s">
        <v>90</v>
      </c>
      <c r="G887" s="189">
        <v>10.84</v>
      </c>
      <c r="H887" s="167">
        <v>18285.12</v>
      </c>
      <c r="I887" s="167">
        <v>9766.69</v>
      </c>
    </row>
    <row r="888" spans="1:9" x14ac:dyDescent="0.25">
      <c r="A888" s="190" t="s">
        <v>45</v>
      </c>
      <c r="B888" s="166"/>
      <c r="C888" s="165">
        <v>43158</v>
      </c>
      <c r="D888" s="166" t="s">
        <v>473</v>
      </c>
      <c r="E888" s="166">
        <v>192637</v>
      </c>
      <c r="F888" s="166" t="s">
        <v>47</v>
      </c>
      <c r="G888" s="189">
        <v>14.24</v>
      </c>
      <c r="H888" s="167">
        <v>18285.12</v>
      </c>
      <c r="I888" s="167">
        <v>9766.69</v>
      </c>
    </row>
    <row r="889" spans="1:9" x14ac:dyDescent="0.25">
      <c r="A889" s="190" t="s">
        <v>42</v>
      </c>
      <c r="B889" s="166"/>
      <c r="C889" s="165">
        <v>43158</v>
      </c>
      <c r="D889" s="166" t="s">
        <v>337</v>
      </c>
      <c r="E889" s="166">
        <v>192642</v>
      </c>
      <c r="F889" s="166" t="s">
        <v>85</v>
      </c>
      <c r="G889" s="189">
        <v>13.19</v>
      </c>
      <c r="H889" s="167">
        <v>18285.12</v>
      </c>
      <c r="I889" s="167">
        <v>9766.69</v>
      </c>
    </row>
    <row r="890" spans="1:9" x14ac:dyDescent="0.25">
      <c r="A890" s="190" t="s">
        <v>48</v>
      </c>
      <c r="B890" s="166"/>
      <c r="C890" s="165">
        <v>43158</v>
      </c>
      <c r="D890" s="166" t="s">
        <v>423</v>
      </c>
      <c r="E890" s="166">
        <v>192644</v>
      </c>
      <c r="F890" s="166" t="s">
        <v>79</v>
      </c>
      <c r="G890" s="189">
        <v>14.27</v>
      </c>
      <c r="H890" s="167">
        <v>18285.12</v>
      </c>
      <c r="I890" s="167">
        <v>9766.69</v>
      </c>
    </row>
    <row r="891" spans="1:9" x14ac:dyDescent="0.25">
      <c r="A891" s="190" t="s">
        <v>51</v>
      </c>
      <c r="B891" s="166"/>
      <c r="C891" s="165">
        <v>43158</v>
      </c>
      <c r="D891" s="166" t="s">
        <v>363</v>
      </c>
      <c r="E891" s="166">
        <v>192653</v>
      </c>
      <c r="F891" s="166" t="s">
        <v>90</v>
      </c>
      <c r="G891" s="189">
        <v>13.32</v>
      </c>
      <c r="H891" s="167">
        <v>18285.12</v>
      </c>
      <c r="I891" s="167">
        <v>9766.69</v>
      </c>
    </row>
    <row r="892" spans="1:9" x14ac:dyDescent="0.25">
      <c r="A892" s="190" t="s">
        <v>45</v>
      </c>
      <c r="B892" s="166"/>
      <c r="C892" s="165">
        <v>43158</v>
      </c>
      <c r="D892" s="166" t="s">
        <v>474</v>
      </c>
      <c r="E892" s="166">
        <v>192687</v>
      </c>
      <c r="F892" s="166" t="s">
        <v>47</v>
      </c>
      <c r="G892" s="189">
        <v>14.57</v>
      </c>
      <c r="H892" s="167">
        <v>18285.12</v>
      </c>
      <c r="I892" s="167">
        <v>9766.69</v>
      </c>
    </row>
    <row r="893" spans="1:9" x14ac:dyDescent="0.25">
      <c r="A893" s="190" t="s">
        <v>42</v>
      </c>
      <c r="B893" s="166"/>
      <c r="C893" s="165">
        <v>43158</v>
      </c>
      <c r="D893" s="166" t="s">
        <v>111</v>
      </c>
      <c r="E893" s="166">
        <v>192703</v>
      </c>
      <c r="F893" s="166" t="s">
        <v>85</v>
      </c>
      <c r="G893" s="189">
        <v>11.36</v>
      </c>
      <c r="H893" s="167">
        <v>18285.12</v>
      </c>
      <c r="I893" s="167">
        <v>9766.69</v>
      </c>
    </row>
    <row r="894" spans="1:9" x14ac:dyDescent="0.25">
      <c r="A894" s="190" t="s">
        <v>51</v>
      </c>
      <c r="B894" s="166"/>
      <c r="C894" s="165">
        <v>43158</v>
      </c>
      <c r="D894" s="166" t="s">
        <v>75</v>
      </c>
      <c r="E894" s="166">
        <v>192713</v>
      </c>
      <c r="F894" s="166" t="s">
        <v>90</v>
      </c>
      <c r="G894" s="189">
        <v>13.71</v>
      </c>
      <c r="H894" s="167">
        <v>18285.12</v>
      </c>
      <c r="I894" s="167">
        <v>9766.69</v>
      </c>
    </row>
    <row r="895" spans="1:9" x14ac:dyDescent="0.25">
      <c r="A895" s="190" t="s">
        <v>45</v>
      </c>
      <c r="B895" s="166"/>
      <c r="C895" s="165">
        <v>43158</v>
      </c>
      <c r="D895" s="166" t="s">
        <v>229</v>
      </c>
      <c r="E895" s="166">
        <v>192717</v>
      </c>
      <c r="F895" s="166" t="s">
        <v>55</v>
      </c>
      <c r="G895" s="189">
        <v>1.4</v>
      </c>
      <c r="H895" s="167">
        <v>18285.12</v>
      </c>
      <c r="I895" s="167">
        <v>9766.69</v>
      </c>
    </row>
    <row r="896" spans="1:9" x14ac:dyDescent="0.25">
      <c r="A896" s="190" t="s">
        <v>48</v>
      </c>
      <c r="B896" s="166"/>
      <c r="C896" s="165">
        <v>43158</v>
      </c>
      <c r="D896" s="166" t="s">
        <v>475</v>
      </c>
      <c r="E896" s="166">
        <v>192718</v>
      </c>
      <c r="F896" s="166" t="s">
        <v>79</v>
      </c>
      <c r="G896" s="189">
        <v>14.2</v>
      </c>
      <c r="H896" s="167">
        <v>18285.12</v>
      </c>
      <c r="I896" s="167">
        <v>9766.69</v>
      </c>
    </row>
    <row r="897" spans="1:9" x14ac:dyDescent="0.25">
      <c r="A897" s="190" t="s">
        <v>51</v>
      </c>
      <c r="B897" s="166"/>
      <c r="C897" s="165">
        <v>43158</v>
      </c>
      <c r="D897" s="166" t="s">
        <v>476</v>
      </c>
      <c r="E897" s="166">
        <v>192767</v>
      </c>
      <c r="F897" s="166" t="s">
        <v>90</v>
      </c>
      <c r="G897" s="189">
        <v>7.37</v>
      </c>
      <c r="H897" s="167">
        <v>18285.12</v>
      </c>
      <c r="I897" s="167">
        <v>9766.69</v>
      </c>
    </row>
    <row r="898" spans="1:9" x14ac:dyDescent="0.25">
      <c r="A898" s="190" t="s">
        <v>42</v>
      </c>
      <c r="B898" s="166"/>
      <c r="C898" s="165">
        <v>43158</v>
      </c>
      <c r="D898" s="166" t="s">
        <v>477</v>
      </c>
      <c r="E898" s="166">
        <v>192768</v>
      </c>
      <c r="F898" s="166" t="s">
        <v>85</v>
      </c>
      <c r="G898" s="189">
        <v>13.29</v>
      </c>
      <c r="H898" s="167">
        <v>18285.12</v>
      </c>
      <c r="I898" s="167">
        <v>9766.69</v>
      </c>
    </row>
    <row r="899" spans="1:9" x14ac:dyDescent="0.25">
      <c r="A899" s="190" t="s">
        <v>48</v>
      </c>
      <c r="B899" s="166"/>
      <c r="C899" s="165">
        <v>43159</v>
      </c>
      <c r="D899" s="166" t="s">
        <v>478</v>
      </c>
      <c r="E899" s="166">
        <v>192785</v>
      </c>
      <c r="F899" s="166" t="s">
        <v>47</v>
      </c>
      <c r="G899" s="189">
        <v>12.32</v>
      </c>
      <c r="H899" s="167">
        <v>18285.12</v>
      </c>
      <c r="I899" s="167">
        <v>9766.69</v>
      </c>
    </row>
    <row r="900" spans="1:9" x14ac:dyDescent="0.25">
      <c r="A900" s="190" t="s">
        <v>64</v>
      </c>
      <c r="B900" s="166"/>
      <c r="C900" s="165">
        <v>43159</v>
      </c>
      <c r="D900" s="166" t="s">
        <v>282</v>
      </c>
      <c r="E900" s="166">
        <v>192803</v>
      </c>
      <c r="F900" s="166" t="s">
        <v>47</v>
      </c>
      <c r="G900" s="189">
        <v>13.63</v>
      </c>
      <c r="H900" s="167">
        <v>18285.12</v>
      </c>
      <c r="I900" s="167">
        <v>9766.69</v>
      </c>
    </row>
    <row r="901" spans="1:9" x14ac:dyDescent="0.25">
      <c r="A901" s="190" t="s">
        <v>77</v>
      </c>
      <c r="B901" s="166"/>
      <c r="C901" s="165">
        <v>43159</v>
      </c>
      <c r="D901" s="166" t="s">
        <v>479</v>
      </c>
      <c r="E901" s="166">
        <v>192807</v>
      </c>
      <c r="F901" s="166" t="s">
        <v>85</v>
      </c>
      <c r="G901" s="189">
        <v>13.15</v>
      </c>
      <c r="H901" s="167">
        <v>18285.12</v>
      </c>
      <c r="I901" s="167">
        <v>9766.69</v>
      </c>
    </row>
    <row r="902" spans="1:9" x14ac:dyDescent="0.25">
      <c r="A902" s="190" t="s">
        <v>68</v>
      </c>
      <c r="B902" s="166"/>
      <c r="C902" s="165">
        <v>43159</v>
      </c>
      <c r="D902" s="166" t="s">
        <v>424</v>
      </c>
      <c r="E902" s="166">
        <v>192811</v>
      </c>
      <c r="F902" s="166" t="s">
        <v>90</v>
      </c>
      <c r="G902" s="189">
        <v>12.97</v>
      </c>
      <c r="H902" s="167">
        <v>18285.12</v>
      </c>
      <c r="I902" s="167">
        <v>9766.69</v>
      </c>
    </row>
    <row r="903" spans="1:9" x14ac:dyDescent="0.25">
      <c r="A903" s="190" t="s">
        <v>66</v>
      </c>
      <c r="B903" s="166"/>
      <c r="C903" s="165">
        <v>43159</v>
      </c>
      <c r="D903" s="166" t="s">
        <v>480</v>
      </c>
      <c r="E903" s="166">
        <v>192822</v>
      </c>
      <c r="F903" s="166" t="s">
        <v>458</v>
      </c>
      <c r="G903" s="189">
        <v>14.85</v>
      </c>
      <c r="H903" s="167">
        <v>18285.12</v>
      </c>
      <c r="I903" s="167">
        <v>9766.69</v>
      </c>
    </row>
    <row r="904" spans="1:9" x14ac:dyDescent="0.25">
      <c r="A904" s="190" t="s">
        <v>64</v>
      </c>
      <c r="B904" s="166"/>
      <c r="C904" s="165">
        <v>43159</v>
      </c>
      <c r="D904" s="166" t="s">
        <v>246</v>
      </c>
      <c r="E904" s="166">
        <v>192841</v>
      </c>
      <c r="F904" s="166" t="s">
        <v>47</v>
      </c>
      <c r="G904" s="189">
        <v>12.55</v>
      </c>
      <c r="H904" s="167">
        <v>18285.12</v>
      </c>
      <c r="I904" s="167">
        <v>9766.69</v>
      </c>
    </row>
    <row r="905" spans="1:9" x14ac:dyDescent="0.25">
      <c r="A905" s="190" t="s">
        <v>77</v>
      </c>
      <c r="B905" s="166"/>
      <c r="C905" s="165">
        <v>43159</v>
      </c>
      <c r="D905" s="166" t="s">
        <v>246</v>
      </c>
      <c r="E905" s="166">
        <v>192842</v>
      </c>
      <c r="F905" s="166" t="s">
        <v>85</v>
      </c>
      <c r="G905" s="189">
        <v>9.66</v>
      </c>
      <c r="H905" s="167">
        <v>18285.12</v>
      </c>
      <c r="I905" s="167">
        <v>9766.69</v>
      </c>
    </row>
    <row r="906" spans="1:9" x14ac:dyDescent="0.25">
      <c r="A906" s="190" t="s">
        <v>68</v>
      </c>
      <c r="B906" s="166"/>
      <c r="C906" s="165">
        <v>43159</v>
      </c>
      <c r="D906" s="166" t="s">
        <v>331</v>
      </c>
      <c r="E906" s="166">
        <v>192862</v>
      </c>
      <c r="F906" s="166" t="s">
        <v>90</v>
      </c>
      <c r="G906" s="189">
        <v>10.050000000000001</v>
      </c>
      <c r="H906" s="167">
        <v>18285.12</v>
      </c>
      <c r="I906" s="167">
        <v>9766.69</v>
      </c>
    </row>
    <row r="907" spans="1:9" x14ac:dyDescent="0.25">
      <c r="A907" s="190" t="s">
        <v>66</v>
      </c>
      <c r="B907" s="166"/>
      <c r="C907" s="165">
        <v>43159</v>
      </c>
      <c r="D907" s="166" t="s">
        <v>181</v>
      </c>
      <c r="E907" s="166">
        <v>192874</v>
      </c>
      <c r="F907" s="166" t="s">
        <v>458</v>
      </c>
      <c r="G907" s="189">
        <v>8.48</v>
      </c>
      <c r="H907" s="167">
        <v>18285.12</v>
      </c>
      <c r="I907" s="167">
        <v>9766.69</v>
      </c>
    </row>
    <row r="908" spans="1:9" x14ac:dyDescent="0.25">
      <c r="A908" s="190" t="s">
        <v>64</v>
      </c>
      <c r="B908" s="166"/>
      <c r="C908" s="165">
        <v>43159</v>
      </c>
      <c r="D908" s="166" t="s">
        <v>481</v>
      </c>
      <c r="E908" s="166">
        <v>192882</v>
      </c>
      <c r="F908" s="166" t="s">
        <v>55</v>
      </c>
      <c r="G908" s="189">
        <v>1.31</v>
      </c>
      <c r="H908" s="167">
        <v>18285.12</v>
      </c>
      <c r="I908" s="167">
        <v>9766.69</v>
      </c>
    </row>
    <row r="909" spans="1:9" x14ac:dyDescent="0.25">
      <c r="A909" s="190" t="s">
        <v>68</v>
      </c>
      <c r="B909" s="166"/>
      <c r="C909" s="165">
        <v>43159</v>
      </c>
      <c r="D909" s="166" t="s">
        <v>482</v>
      </c>
      <c r="E909" s="166">
        <v>192932</v>
      </c>
      <c r="F909" s="166" t="s">
        <v>90</v>
      </c>
      <c r="G909" s="189">
        <v>6.5</v>
      </c>
      <c r="H909" s="167">
        <v>18285.12</v>
      </c>
      <c r="I909" s="167">
        <v>9766.69</v>
      </c>
    </row>
    <row r="910" spans="1:9" x14ac:dyDescent="0.25">
      <c r="A910" s="190" t="s">
        <v>77</v>
      </c>
      <c r="B910" s="166"/>
      <c r="C910" s="165">
        <v>43159</v>
      </c>
      <c r="D910" s="166" t="s">
        <v>483</v>
      </c>
      <c r="E910" s="166">
        <v>192933</v>
      </c>
      <c r="F910" s="166" t="s">
        <v>85</v>
      </c>
      <c r="G910" s="189">
        <v>10.25</v>
      </c>
      <c r="H910" s="167">
        <v>18285.12</v>
      </c>
      <c r="I910" s="167">
        <v>9766.69</v>
      </c>
    </row>
    <row r="911" spans="1:9" x14ac:dyDescent="0.25">
      <c r="A911" s="190" t="s">
        <v>86</v>
      </c>
      <c r="B911" s="166"/>
      <c r="C911" s="165">
        <v>43159</v>
      </c>
      <c r="D911" s="166" t="s">
        <v>133</v>
      </c>
      <c r="E911" s="166">
        <v>192936</v>
      </c>
      <c r="F911" s="166" t="s">
        <v>421</v>
      </c>
      <c r="G911" s="189">
        <v>7</v>
      </c>
      <c r="H911" s="167">
        <v>18285.12</v>
      </c>
      <c r="I911" s="167">
        <v>9766.69</v>
      </c>
    </row>
    <row r="912" spans="1:9" x14ac:dyDescent="0.25">
      <c r="A912" s="190" t="s">
        <v>86</v>
      </c>
      <c r="B912" s="166"/>
      <c r="C912" s="165">
        <v>43159</v>
      </c>
      <c r="D912" s="166" t="s">
        <v>420</v>
      </c>
      <c r="E912" s="166">
        <v>192937</v>
      </c>
      <c r="F912" s="166" t="s">
        <v>218</v>
      </c>
      <c r="G912" s="189">
        <v>7.96</v>
      </c>
      <c r="H912" s="167">
        <v>18285.12</v>
      </c>
      <c r="I912" s="167">
        <v>9766.69</v>
      </c>
    </row>
    <row r="913" spans="1:9" ht="15.75" thickBot="1" x14ac:dyDescent="0.3">
      <c r="A913" s="190" t="s">
        <v>86</v>
      </c>
      <c r="B913" s="166"/>
      <c r="C913" s="165">
        <v>43159</v>
      </c>
      <c r="D913" s="166" t="s">
        <v>484</v>
      </c>
      <c r="E913" s="166">
        <v>192940</v>
      </c>
      <c r="F913" s="166" t="s">
        <v>79</v>
      </c>
      <c r="G913" s="189">
        <v>8.24</v>
      </c>
      <c r="H913" s="167">
        <v>18285.12</v>
      </c>
      <c r="I913" s="167">
        <v>9766.69</v>
      </c>
    </row>
    <row r="914" spans="1:9" ht="15.75" thickBot="1" x14ac:dyDescent="0.3">
      <c r="A914" s="150"/>
      <c r="B914" s="149"/>
      <c r="C914" s="149"/>
      <c r="D914" s="149"/>
      <c r="E914" s="149"/>
      <c r="F914" s="173" t="s">
        <v>151</v>
      </c>
      <c r="G914" s="173">
        <f>SUM(G873:G913)</f>
        <v>430.29000000000008</v>
      </c>
      <c r="H914" s="174">
        <f>+G914*H913</f>
        <v>7867904.2848000014</v>
      </c>
      <c r="I914" s="174">
        <f>+G914*I913</f>
        <v>4202509.0401000008</v>
      </c>
    </row>
    <row r="915" spans="1:9" ht="19.5" thickBot="1" x14ac:dyDescent="0.35">
      <c r="A915" s="149"/>
      <c r="B915" s="149"/>
      <c r="C915" s="149"/>
      <c r="D915" s="149"/>
      <c r="E915" s="149"/>
      <c r="F915" s="149"/>
      <c r="G915" s="175"/>
      <c r="H915" s="545">
        <f>SUM(H914:I914)</f>
        <v>12070413.324900001</v>
      </c>
      <c r="I915" s="545"/>
    </row>
    <row r="916" spans="1:9" ht="15.75" thickTop="1" x14ac:dyDescent="0.25">
      <c r="A916" s="149"/>
      <c r="B916" s="149"/>
      <c r="C916" s="149"/>
      <c r="D916" s="149"/>
      <c r="E916" s="149"/>
      <c r="F916" s="149"/>
      <c r="G916" s="149"/>
      <c r="H916" s="149"/>
      <c r="I916" s="149"/>
    </row>
    <row r="917" spans="1:9" x14ac:dyDescent="0.25">
      <c r="A917" s="149"/>
      <c r="B917" s="149"/>
      <c r="C917" s="149"/>
      <c r="D917" s="149"/>
      <c r="E917" s="149"/>
      <c r="F917" s="149"/>
      <c r="G917" s="149"/>
      <c r="H917" s="149"/>
      <c r="I917" s="149"/>
    </row>
    <row r="918" spans="1:9" x14ac:dyDescent="0.25">
      <c r="A918" s="149"/>
      <c r="B918" s="149"/>
      <c r="C918" s="149"/>
      <c r="D918" s="149"/>
      <c r="E918" s="149"/>
      <c r="F918" s="149"/>
      <c r="G918" s="149"/>
      <c r="H918" s="149"/>
      <c r="I918" s="149"/>
    </row>
    <row r="919" spans="1:9" x14ac:dyDescent="0.25">
      <c r="A919" s="149"/>
      <c r="B919" s="149"/>
      <c r="C919" s="149"/>
      <c r="D919" s="149"/>
      <c r="E919" s="149"/>
      <c r="F919" s="149"/>
      <c r="G919" s="149"/>
      <c r="H919" s="149"/>
      <c r="I919" s="149"/>
    </row>
    <row r="920" spans="1:9" x14ac:dyDescent="0.25">
      <c r="A920" s="149"/>
      <c r="B920" s="149"/>
      <c r="C920" s="149"/>
      <c r="D920" s="149"/>
      <c r="E920" s="149"/>
      <c r="F920" s="149"/>
      <c r="G920" s="149"/>
      <c r="H920" s="149"/>
      <c r="I920" s="149"/>
    </row>
    <row r="921" spans="1:9" x14ac:dyDescent="0.25">
      <c r="A921" s="149"/>
      <c r="B921" s="149"/>
      <c r="C921" s="149"/>
      <c r="D921" s="149"/>
      <c r="E921" s="149"/>
      <c r="F921" s="149"/>
      <c r="G921" s="150"/>
      <c r="H921" s="149"/>
      <c r="I921" s="149"/>
    </row>
    <row r="922" spans="1:9" x14ac:dyDescent="0.25">
      <c r="A922" s="149"/>
      <c r="B922" s="151"/>
      <c r="C922" s="151"/>
      <c r="D922" s="151"/>
      <c r="E922" s="152"/>
      <c r="F922" s="152"/>
      <c r="G922" s="150"/>
      <c r="H922" s="149"/>
      <c r="I922" s="149"/>
    </row>
    <row r="923" spans="1:9" ht="23.25" x14ac:dyDescent="0.35">
      <c r="A923" s="549" t="s">
        <v>28</v>
      </c>
      <c r="B923" s="549"/>
      <c r="C923" s="549"/>
      <c r="D923" s="549"/>
      <c r="E923" s="549"/>
      <c r="F923" s="549"/>
      <c r="G923" s="549"/>
      <c r="H923" s="549"/>
      <c r="I923" s="149"/>
    </row>
    <row r="924" spans="1:9" ht="19.5" x14ac:dyDescent="0.3">
      <c r="A924" s="550" t="s">
        <v>485</v>
      </c>
      <c r="B924" s="550"/>
      <c r="C924" s="550"/>
      <c r="D924" s="550"/>
      <c r="E924" s="550"/>
      <c r="F924" s="550"/>
      <c r="G924" s="550"/>
      <c r="H924" s="550"/>
      <c r="I924" s="149"/>
    </row>
    <row r="925" spans="1:9" ht="15.75" x14ac:dyDescent="0.25">
      <c r="A925" s="153"/>
      <c r="B925" s="153"/>
      <c r="C925" s="153"/>
      <c r="D925" s="153"/>
      <c r="E925" s="154"/>
      <c r="F925" s="154"/>
      <c r="G925" s="153"/>
      <c r="H925" s="155"/>
      <c r="I925" s="149"/>
    </row>
    <row r="926" spans="1:9" ht="15.75" x14ac:dyDescent="0.25">
      <c r="A926" s="153"/>
      <c r="B926" s="153"/>
      <c r="C926" s="153"/>
      <c r="D926" s="153"/>
      <c r="E926" s="154"/>
      <c r="F926" s="154"/>
      <c r="G926" s="153"/>
      <c r="H926" s="155"/>
      <c r="I926" s="149"/>
    </row>
    <row r="927" spans="1:9" ht="15.75" x14ac:dyDescent="0.25">
      <c r="A927" s="156" t="s">
        <v>30</v>
      </c>
      <c r="B927" s="156">
        <v>2695</v>
      </c>
      <c r="C927" s="153"/>
      <c r="D927" s="151"/>
      <c r="E927" s="154"/>
      <c r="F927" s="154"/>
      <c r="G927" s="157"/>
      <c r="H927" s="155"/>
      <c r="I927" s="149"/>
    </row>
    <row r="928" spans="1:9" ht="15.75" x14ac:dyDescent="0.25">
      <c r="A928" s="158" t="s">
        <v>31</v>
      </c>
      <c r="B928" s="159">
        <v>43162</v>
      </c>
      <c r="C928" s="153"/>
      <c r="D928" s="151"/>
      <c r="E928" s="154"/>
      <c r="F928" s="154"/>
      <c r="G928" s="157"/>
      <c r="H928" s="155"/>
      <c r="I928" s="149"/>
    </row>
    <row r="929" spans="1:9" ht="15.75" x14ac:dyDescent="0.25">
      <c r="A929" s="157" t="s">
        <v>32</v>
      </c>
      <c r="B929" s="551" t="s">
        <v>33</v>
      </c>
      <c r="C929" s="551"/>
      <c r="D929" s="551"/>
      <c r="E929" s="154"/>
      <c r="F929" s="154"/>
      <c r="G929" s="157"/>
      <c r="H929" s="155"/>
      <c r="I929" s="149"/>
    </row>
    <row r="930" spans="1:9" ht="15.75" thickBot="1" x14ac:dyDescent="0.3">
      <c r="A930" s="149"/>
      <c r="B930" s="151"/>
      <c r="C930" s="151"/>
      <c r="D930" s="151"/>
      <c r="E930" s="152"/>
      <c r="F930" s="152"/>
      <c r="G930" s="149"/>
      <c r="H930" s="149"/>
      <c r="I930" s="149"/>
    </row>
    <row r="931" spans="1:9" ht="32.25" thickBot="1" x14ac:dyDescent="0.3">
      <c r="A931" s="547" t="s">
        <v>34</v>
      </c>
      <c r="B931" s="548"/>
      <c r="C931" s="162" t="s">
        <v>35</v>
      </c>
      <c r="D931" s="162" t="s">
        <v>36</v>
      </c>
      <c r="E931" s="162" t="s">
        <v>37</v>
      </c>
      <c r="F931" s="162" t="s">
        <v>38</v>
      </c>
      <c r="G931" s="185" t="s">
        <v>39</v>
      </c>
      <c r="H931" s="162" t="s">
        <v>40</v>
      </c>
      <c r="I931" s="162" t="s">
        <v>41</v>
      </c>
    </row>
    <row r="932" spans="1:9" x14ac:dyDescent="0.25">
      <c r="A932" s="191" t="s">
        <v>64</v>
      </c>
      <c r="B932" s="192"/>
      <c r="C932" s="188">
        <v>43160</v>
      </c>
      <c r="D932" s="187" t="s">
        <v>486</v>
      </c>
      <c r="E932" s="187">
        <v>192959</v>
      </c>
      <c r="F932" s="187" t="s">
        <v>47</v>
      </c>
      <c r="G932" s="189">
        <v>7.27</v>
      </c>
      <c r="H932" s="193">
        <v>18285.12</v>
      </c>
      <c r="I932" s="193">
        <v>9766.69</v>
      </c>
    </row>
    <row r="933" spans="1:9" x14ac:dyDescent="0.25">
      <c r="A933" s="163" t="s">
        <v>66</v>
      </c>
      <c r="B933" s="164"/>
      <c r="C933" s="165">
        <v>43160</v>
      </c>
      <c r="D933" s="166" t="s">
        <v>487</v>
      </c>
      <c r="E933" s="166">
        <v>192963</v>
      </c>
      <c r="F933" s="166" t="s">
        <v>50</v>
      </c>
      <c r="G933" s="194">
        <v>2.89</v>
      </c>
      <c r="H933" s="167">
        <v>18285.12</v>
      </c>
      <c r="I933" s="167">
        <v>9766.69</v>
      </c>
    </row>
    <row r="934" spans="1:9" x14ac:dyDescent="0.25">
      <c r="A934" s="163" t="s">
        <v>94</v>
      </c>
      <c r="B934" s="164"/>
      <c r="C934" s="165">
        <v>43160</v>
      </c>
      <c r="D934" s="166" t="s">
        <v>204</v>
      </c>
      <c r="E934" s="166">
        <v>192992</v>
      </c>
      <c r="F934" s="166" t="s">
        <v>488</v>
      </c>
      <c r="G934" s="194">
        <v>15.19</v>
      </c>
      <c r="H934" s="167">
        <v>18285.12</v>
      </c>
      <c r="I934" s="167">
        <v>9766.69</v>
      </c>
    </row>
    <row r="935" spans="1:9" x14ac:dyDescent="0.25">
      <c r="A935" s="163" t="s">
        <v>96</v>
      </c>
      <c r="B935" s="164"/>
      <c r="C935" s="165">
        <v>43160</v>
      </c>
      <c r="D935" s="166" t="s">
        <v>349</v>
      </c>
      <c r="E935" s="166">
        <v>192993</v>
      </c>
      <c r="F935" s="166" t="s">
        <v>85</v>
      </c>
      <c r="G935" s="194">
        <v>11.96</v>
      </c>
      <c r="H935" s="167">
        <v>18285.12</v>
      </c>
      <c r="I935" s="167">
        <v>9766.69</v>
      </c>
    </row>
    <row r="936" spans="1:9" x14ac:dyDescent="0.25">
      <c r="A936" s="163" t="s">
        <v>98</v>
      </c>
      <c r="B936" s="164"/>
      <c r="C936" s="165">
        <v>43160</v>
      </c>
      <c r="D936" s="166" t="s">
        <v>489</v>
      </c>
      <c r="E936" s="166">
        <v>192995</v>
      </c>
      <c r="F936" s="166" t="s">
        <v>50</v>
      </c>
      <c r="G936" s="194">
        <v>13.86</v>
      </c>
      <c r="H936" s="167">
        <v>18285.12</v>
      </c>
      <c r="I936" s="167">
        <v>9766.69</v>
      </c>
    </row>
    <row r="937" spans="1:9" x14ac:dyDescent="0.25">
      <c r="A937" s="163" t="s">
        <v>100</v>
      </c>
      <c r="B937" s="164"/>
      <c r="C937" s="165">
        <v>43160</v>
      </c>
      <c r="D937" s="166" t="s">
        <v>490</v>
      </c>
      <c r="E937" s="166">
        <v>192996</v>
      </c>
      <c r="F937" s="166" t="s">
        <v>90</v>
      </c>
      <c r="G937" s="194">
        <v>13.24</v>
      </c>
      <c r="H937" s="167">
        <v>18285.12</v>
      </c>
      <c r="I937" s="167">
        <v>9766.69</v>
      </c>
    </row>
    <row r="938" spans="1:9" x14ac:dyDescent="0.25">
      <c r="A938" s="163" t="s">
        <v>96</v>
      </c>
      <c r="B938" s="164"/>
      <c r="C938" s="165">
        <v>43160</v>
      </c>
      <c r="D938" s="166" t="s">
        <v>491</v>
      </c>
      <c r="E938" s="166">
        <v>193012</v>
      </c>
      <c r="F938" s="166" t="s">
        <v>55</v>
      </c>
      <c r="G938" s="194">
        <v>0.83</v>
      </c>
      <c r="H938" s="167">
        <v>18285.12</v>
      </c>
      <c r="I938" s="167">
        <v>9766.69</v>
      </c>
    </row>
    <row r="939" spans="1:9" x14ac:dyDescent="0.25">
      <c r="A939" s="163" t="s">
        <v>94</v>
      </c>
      <c r="B939" s="164"/>
      <c r="C939" s="165">
        <v>43160</v>
      </c>
      <c r="D939" s="166" t="s">
        <v>207</v>
      </c>
      <c r="E939" s="166">
        <v>193030</v>
      </c>
      <c r="F939" s="166" t="s">
        <v>47</v>
      </c>
      <c r="G939" s="194">
        <v>4.9800000000000004</v>
      </c>
      <c r="H939" s="167">
        <v>18285.12</v>
      </c>
      <c r="I939" s="167">
        <v>9766.69</v>
      </c>
    </row>
    <row r="940" spans="1:9" x14ac:dyDescent="0.25">
      <c r="A940" s="163" t="s">
        <v>96</v>
      </c>
      <c r="B940" s="164"/>
      <c r="C940" s="165">
        <v>43160</v>
      </c>
      <c r="D940" s="166" t="s">
        <v>492</v>
      </c>
      <c r="E940" s="166">
        <v>193031</v>
      </c>
      <c r="F940" s="166" t="s">
        <v>85</v>
      </c>
      <c r="G940" s="194">
        <v>7.12</v>
      </c>
      <c r="H940" s="167">
        <v>18285.12</v>
      </c>
      <c r="I940" s="167">
        <v>9766.69</v>
      </c>
    </row>
    <row r="941" spans="1:9" x14ac:dyDescent="0.25">
      <c r="A941" s="163" t="s">
        <v>100</v>
      </c>
      <c r="B941" s="164"/>
      <c r="C941" s="165">
        <v>43160</v>
      </c>
      <c r="D941" s="166" t="s">
        <v>493</v>
      </c>
      <c r="E941" s="166">
        <v>193032</v>
      </c>
      <c r="F941" s="166" t="s">
        <v>90</v>
      </c>
      <c r="G941" s="194">
        <v>4.0999999999999996</v>
      </c>
      <c r="H941" s="167">
        <v>18285.12</v>
      </c>
      <c r="I941" s="167">
        <v>9766.69</v>
      </c>
    </row>
    <row r="942" spans="1:9" x14ac:dyDescent="0.25">
      <c r="A942" s="163" t="s">
        <v>66</v>
      </c>
      <c r="B942" s="164"/>
      <c r="C942" s="165">
        <v>43160</v>
      </c>
      <c r="D942" s="166" t="s">
        <v>494</v>
      </c>
      <c r="E942" s="166">
        <v>193091</v>
      </c>
      <c r="F942" s="166" t="s">
        <v>458</v>
      </c>
      <c r="G942" s="194">
        <v>9.56</v>
      </c>
      <c r="H942" s="167">
        <v>18285.12</v>
      </c>
      <c r="I942" s="167">
        <v>9766.69</v>
      </c>
    </row>
    <row r="943" spans="1:9" x14ac:dyDescent="0.25">
      <c r="A943" s="163" t="s">
        <v>98</v>
      </c>
      <c r="B943" s="164"/>
      <c r="C943" s="165">
        <v>43161</v>
      </c>
      <c r="D943" s="166" t="s">
        <v>495</v>
      </c>
      <c r="E943" s="166">
        <v>193114</v>
      </c>
      <c r="F943" s="166" t="s">
        <v>50</v>
      </c>
      <c r="G943" s="194">
        <v>6.2</v>
      </c>
      <c r="H943" s="167">
        <v>18285.12</v>
      </c>
      <c r="I943" s="167">
        <v>9766.69</v>
      </c>
    </row>
    <row r="944" spans="1:9" x14ac:dyDescent="0.25">
      <c r="A944" s="163" t="s">
        <v>42</v>
      </c>
      <c r="B944" s="164"/>
      <c r="C944" s="165">
        <v>43161</v>
      </c>
      <c r="D944" s="166" t="s">
        <v>496</v>
      </c>
      <c r="E944" s="166">
        <v>193126</v>
      </c>
      <c r="F944" s="166" t="s">
        <v>85</v>
      </c>
      <c r="G944" s="194">
        <v>6</v>
      </c>
      <c r="H944" s="167">
        <v>18285.12</v>
      </c>
      <c r="I944" s="167">
        <v>9766.69</v>
      </c>
    </row>
    <row r="945" spans="1:9" x14ac:dyDescent="0.25">
      <c r="A945" s="163" t="s">
        <v>45</v>
      </c>
      <c r="B945" s="164"/>
      <c r="C945" s="165">
        <v>43161</v>
      </c>
      <c r="D945" s="166" t="s">
        <v>497</v>
      </c>
      <c r="E945" s="166">
        <v>193136</v>
      </c>
      <c r="F945" s="166" t="s">
        <v>47</v>
      </c>
      <c r="G945" s="194">
        <v>15.22</v>
      </c>
      <c r="H945" s="167">
        <v>18285.12</v>
      </c>
      <c r="I945" s="167">
        <v>9766.69</v>
      </c>
    </row>
    <row r="946" spans="1:9" x14ac:dyDescent="0.25">
      <c r="A946" s="163" t="s">
        <v>48</v>
      </c>
      <c r="B946" s="164"/>
      <c r="C946" s="165">
        <v>43161</v>
      </c>
      <c r="D946" s="166" t="s">
        <v>348</v>
      </c>
      <c r="E946" s="166">
        <v>193138</v>
      </c>
      <c r="F946" s="166" t="s">
        <v>50</v>
      </c>
      <c r="G946" s="194">
        <v>13.88</v>
      </c>
      <c r="H946" s="167">
        <v>18285.12</v>
      </c>
      <c r="I946" s="167">
        <v>9766.69</v>
      </c>
    </row>
    <row r="947" spans="1:9" x14ac:dyDescent="0.25">
      <c r="A947" s="163" t="s">
        <v>51</v>
      </c>
      <c r="B947" s="164"/>
      <c r="C947" s="165">
        <v>43161</v>
      </c>
      <c r="D947" s="166" t="s">
        <v>139</v>
      </c>
      <c r="E947" s="166">
        <v>193141</v>
      </c>
      <c r="F947" s="166" t="s">
        <v>90</v>
      </c>
      <c r="G947" s="194">
        <v>14.03</v>
      </c>
      <c r="H947" s="167">
        <v>18285.12</v>
      </c>
      <c r="I947" s="167">
        <v>9766.69</v>
      </c>
    </row>
    <row r="948" spans="1:9" x14ac:dyDescent="0.25">
      <c r="A948" s="163" t="s">
        <v>42</v>
      </c>
      <c r="B948" s="164"/>
      <c r="C948" s="165">
        <v>43161</v>
      </c>
      <c r="D948" s="166" t="s">
        <v>498</v>
      </c>
      <c r="E948" s="166">
        <v>193170</v>
      </c>
      <c r="F948" s="166" t="s">
        <v>458</v>
      </c>
      <c r="G948" s="194">
        <v>10.82</v>
      </c>
      <c r="H948" s="167">
        <v>18285.12</v>
      </c>
      <c r="I948" s="167">
        <v>9766.69</v>
      </c>
    </row>
    <row r="949" spans="1:9" x14ac:dyDescent="0.25">
      <c r="A949" s="163" t="s">
        <v>45</v>
      </c>
      <c r="B949" s="164"/>
      <c r="C949" s="165">
        <v>43161</v>
      </c>
      <c r="D949" s="166" t="s">
        <v>143</v>
      </c>
      <c r="E949" s="166">
        <v>193201</v>
      </c>
      <c r="F949" s="166" t="s">
        <v>55</v>
      </c>
      <c r="G949" s="194">
        <v>0.99</v>
      </c>
      <c r="H949" s="167">
        <v>18285.12</v>
      </c>
      <c r="I949" s="167">
        <v>9766.69</v>
      </c>
    </row>
    <row r="950" spans="1:9" x14ac:dyDescent="0.25">
      <c r="A950" s="163" t="s">
        <v>45</v>
      </c>
      <c r="B950" s="164"/>
      <c r="C950" s="165">
        <v>43161</v>
      </c>
      <c r="D950" s="166" t="s">
        <v>358</v>
      </c>
      <c r="E950" s="166">
        <v>193203</v>
      </c>
      <c r="F950" s="166" t="s">
        <v>47</v>
      </c>
      <c r="G950" s="194">
        <v>13.14</v>
      </c>
      <c r="H950" s="167">
        <v>18285.12</v>
      </c>
      <c r="I950" s="167">
        <v>9766.69</v>
      </c>
    </row>
    <row r="951" spans="1:9" x14ac:dyDescent="0.25">
      <c r="A951" s="163" t="s">
        <v>51</v>
      </c>
      <c r="B951" s="164"/>
      <c r="C951" s="165">
        <v>43161</v>
      </c>
      <c r="D951" s="166" t="s">
        <v>464</v>
      </c>
      <c r="E951" s="166">
        <v>193214</v>
      </c>
      <c r="F951" s="166" t="s">
        <v>90</v>
      </c>
      <c r="G951" s="194">
        <v>11.09</v>
      </c>
      <c r="H951" s="167">
        <v>18285.12</v>
      </c>
      <c r="I951" s="167">
        <v>9766.69</v>
      </c>
    </row>
    <row r="952" spans="1:9" x14ac:dyDescent="0.25">
      <c r="A952" s="163" t="s">
        <v>48</v>
      </c>
      <c r="B952" s="164"/>
      <c r="C952" s="165">
        <v>43161</v>
      </c>
      <c r="D952" s="166" t="s">
        <v>499</v>
      </c>
      <c r="E952" s="166">
        <v>193221</v>
      </c>
      <c r="F952" s="166" t="s">
        <v>50</v>
      </c>
      <c r="G952" s="194">
        <v>12.12</v>
      </c>
      <c r="H952" s="167">
        <v>18285.12</v>
      </c>
      <c r="I952" s="167">
        <v>9766.69</v>
      </c>
    </row>
    <row r="953" spans="1:9" x14ac:dyDescent="0.25">
      <c r="A953" s="163" t="s">
        <v>42</v>
      </c>
      <c r="B953" s="164"/>
      <c r="C953" s="165">
        <v>43161</v>
      </c>
      <c r="D953" s="166" t="s">
        <v>500</v>
      </c>
      <c r="E953" s="166">
        <v>193227</v>
      </c>
      <c r="F953" s="166" t="s">
        <v>458</v>
      </c>
      <c r="G953" s="194">
        <v>10.130000000000001</v>
      </c>
      <c r="H953" s="167">
        <v>18285.12</v>
      </c>
      <c r="I953" s="167">
        <v>9766.69</v>
      </c>
    </row>
    <row r="954" spans="1:9" x14ac:dyDescent="0.25">
      <c r="A954" s="163" t="s">
        <v>48</v>
      </c>
      <c r="B954" s="164"/>
      <c r="C954" s="165">
        <v>43161</v>
      </c>
      <c r="D954" s="166" t="s">
        <v>501</v>
      </c>
      <c r="E954" s="166">
        <v>193249</v>
      </c>
      <c r="F954" s="166" t="s">
        <v>90</v>
      </c>
      <c r="G954" s="194">
        <v>5.3</v>
      </c>
      <c r="H954" s="167">
        <v>18285.12</v>
      </c>
      <c r="I954" s="167">
        <v>9766.69</v>
      </c>
    </row>
    <row r="955" spans="1:9" x14ac:dyDescent="0.25">
      <c r="A955" s="163" t="s">
        <v>86</v>
      </c>
      <c r="B955" s="164"/>
      <c r="C955" s="165">
        <v>43161</v>
      </c>
      <c r="D955" s="166" t="s">
        <v>502</v>
      </c>
      <c r="E955" s="166">
        <v>193261</v>
      </c>
      <c r="F955" s="166" t="s">
        <v>466</v>
      </c>
      <c r="G955" s="194">
        <v>0.41</v>
      </c>
      <c r="H955" s="167">
        <v>18285.12</v>
      </c>
      <c r="I955" s="167">
        <v>9766.69</v>
      </c>
    </row>
    <row r="956" spans="1:9" x14ac:dyDescent="0.25">
      <c r="A956" s="163" t="s">
        <v>86</v>
      </c>
      <c r="B956" s="164"/>
      <c r="C956" s="165">
        <v>43161</v>
      </c>
      <c r="D956" s="166" t="s">
        <v>173</v>
      </c>
      <c r="E956" s="166">
        <v>193262</v>
      </c>
      <c r="F956" s="166" t="s">
        <v>218</v>
      </c>
      <c r="G956" s="194">
        <v>7.02</v>
      </c>
      <c r="H956" s="167">
        <v>18285.12</v>
      </c>
      <c r="I956" s="167">
        <v>9766.69</v>
      </c>
    </row>
    <row r="957" spans="1:9" x14ac:dyDescent="0.25">
      <c r="A957" s="163" t="s">
        <v>86</v>
      </c>
      <c r="B957" s="164"/>
      <c r="C957" s="165">
        <v>43161</v>
      </c>
      <c r="D957" s="166" t="s">
        <v>317</v>
      </c>
      <c r="E957" s="166">
        <v>193263</v>
      </c>
      <c r="F957" s="166" t="s">
        <v>437</v>
      </c>
      <c r="G957" s="194">
        <v>6.71</v>
      </c>
      <c r="H957" s="167">
        <v>18285.12</v>
      </c>
      <c r="I957" s="167">
        <v>9766.69</v>
      </c>
    </row>
    <row r="958" spans="1:9" x14ac:dyDescent="0.25">
      <c r="A958" s="163" t="s">
        <v>86</v>
      </c>
      <c r="B958" s="164"/>
      <c r="C958" s="165">
        <v>43161</v>
      </c>
      <c r="D958" s="166" t="s">
        <v>93</v>
      </c>
      <c r="E958" s="166">
        <v>193264</v>
      </c>
      <c r="F958" s="166" t="s">
        <v>421</v>
      </c>
      <c r="G958" s="194">
        <v>7.52</v>
      </c>
      <c r="H958" s="167">
        <v>18285.12</v>
      </c>
      <c r="I958" s="167">
        <v>9766.69</v>
      </c>
    </row>
    <row r="959" spans="1:9" x14ac:dyDescent="0.25">
      <c r="A959" s="163" t="s">
        <v>86</v>
      </c>
      <c r="B959" s="164"/>
      <c r="C959" s="165">
        <v>43161</v>
      </c>
      <c r="D959" s="166" t="s">
        <v>457</v>
      </c>
      <c r="E959" s="166">
        <v>193265</v>
      </c>
      <c r="F959" s="166" t="s">
        <v>47</v>
      </c>
      <c r="G959" s="194">
        <v>7.71</v>
      </c>
      <c r="H959" s="167">
        <v>18285.12</v>
      </c>
      <c r="I959" s="167">
        <v>9766.69</v>
      </c>
    </row>
    <row r="960" spans="1:9" x14ac:dyDescent="0.25">
      <c r="A960" s="163" t="s">
        <v>77</v>
      </c>
      <c r="B960" s="164"/>
      <c r="C960" s="165">
        <v>43162</v>
      </c>
      <c r="D960" s="166" t="s">
        <v>503</v>
      </c>
      <c r="E960" s="166">
        <v>193286</v>
      </c>
      <c r="F960" s="166" t="s">
        <v>85</v>
      </c>
      <c r="G960" s="194">
        <v>13.45</v>
      </c>
      <c r="H960" s="167">
        <v>18285.12</v>
      </c>
      <c r="I960" s="167">
        <v>9766.69</v>
      </c>
    </row>
    <row r="961" spans="1:9" x14ac:dyDescent="0.25">
      <c r="A961" s="163" t="s">
        <v>64</v>
      </c>
      <c r="B961" s="164"/>
      <c r="C961" s="165">
        <v>43162</v>
      </c>
      <c r="D961" s="166" t="s">
        <v>327</v>
      </c>
      <c r="E961" s="166">
        <v>193290</v>
      </c>
      <c r="F961" s="166" t="s">
        <v>47</v>
      </c>
      <c r="G961" s="194">
        <v>13.8</v>
      </c>
      <c r="H961" s="167">
        <v>18285.12</v>
      </c>
      <c r="I961" s="167">
        <v>9766.69</v>
      </c>
    </row>
    <row r="962" spans="1:9" x14ac:dyDescent="0.25">
      <c r="A962" s="163" t="s">
        <v>68</v>
      </c>
      <c r="B962" s="164"/>
      <c r="C962" s="165">
        <v>43162</v>
      </c>
      <c r="D962" s="166" t="s">
        <v>256</v>
      </c>
      <c r="E962" s="166">
        <v>193296</v>
      </c>
      <c r="F962" s="166" t="s">
        <v>90</v>
      </c>
      <c r="G962" s="194">
        <v>10.43</v>
      </c>
      <c r="H962" s="167">
        <v>18285.12</v>
      </c>
      <c r="I962" s="167">
        <v>9766.69</v>
      </c>
    </row>
    <row r="963" spans="1:9" x14ac:dyDescent="0.25">
      <c r="A963" s="163" t="s">
        <v>66</v>
      </c>
      <c r="B963" s="164"/>
      <c r="C963" s="165">
        <v>43162</v>
      </c>
      <c r="D963" s="166" t="s">
        <v>268</v>
      </c>
      <c r="E963" s="166">
        <v>193299</v>
      </c>
      <c r="F963" s="166" t="s">
        <v>50</v>
      </c>
      <c r="G963" s="194">
        <v>14.08</v>
      </c>
      <c r="H963" s="167">
        <v>18285.12</v>
      </c>
      <c r="I963" s="167">
        <v>9766.69</v>
      </c>
    </row>
    <row r="964" spans="1:9" x14ac:dyDescent="0.25">
      <c r="A964" s="163" t="s">
        <v>77</v>
      </c>
      <c r="B964" s="164"/>
      <c r="C964" s="165">
        <v>43162</v>
      </c>
      <c r="D964" s="166" t="s">
        <v>504</v>
      </c>
      <c r="E964" s="166">
        <v>193341</v>
      </c>
      <c r="F964" s="166" t="s">
        <v>85</v>
      </c>
      <c r="G964" s="194">
        <v>10.78</v>
      </c>
      <c r="H964" s="167">
        <v>18285.12</v>
      </c>
      <c r="I964" s="167">
        <v>9766.69</v>
      </c>
    </row>
    <row r="965" spans="1:9" x14ac:dyDescent="0.25">
      <c r="A965" s="163" t="s">
        <v>64</v>
      </c>
      <c r="B965" s="164"/>
      <c r="C965" s="165">
        <v>43162</v>
      </c>
      <c r="D965" s="166" t="s">
        <v>504</v>
      </c>
      <c r="E965" s="166">
        <v>193340</v>
      </c>
      <c r="F965" s="166" t="s">
        <v>47</v>
      </c>
      <c r="G965" s="194">
        <v>9.68</v>
      </c>
      <c r="H965" s="167">
        <v>18285.12</v>
      </c>
      <c r="I965" s="167">
        <v>9766.69</v>
      </c>
    </row>
    <row r="966" spans="1:9" x14ac:dyDescent="0.25">
      <c r="A966" s="163" t="s">
        <v>64</v>
      </c>
      <c r="B966" s="164"/>
      <c r="C966" s="165">
        <v>43162</v>
      </c>
      <c r="D966" s="166" t="s">
        <v>339</v>
      </c>
      <c r="E966" s="166">
        <v>193343</v>
      </c>
      <c r="F966" s="166" t="s">
        <v>55</v>
      </c>
      <c r="G966" s="194">
        <v>0.86</v>
      </c>
      <c r="H966" s="167">
        <v>18285.12</v>
      </c>
      <c r="I966" s="167">
        <v>9766.69</v>
      </c>
    </row>
    <row r="967" spans="1:9" x14ac:dyDescent="0.25">
      <c r="A967" s="163" t="s">
        <v>68</v>
      </c>
      <c r="B967" s="164"/>
      <c r="C967" s="165">
        <v>43162</v>
      </c>
      <c r="D967" s="166" t="s">
        <v>373</v>
      </c>
      <c r="E967" s="166">
        <v>193344</v>
      </c>
      <c r="F967" s="166" t="s">
        <v>90</v>
      </c>
      <c r="G967" s="194">
        <v>10.51</v>
      </c>
      <c r="H967" s="167">
        <v>18285.12</v>
      </c>
      <c r="I967" s="167">
        <v>9766.69</v>
      </c>
    </row>
    <row r="968" spans="1:9" x14ac:dyDescent="0.25">
      <c r="A968" s="163" t="s">
        <v>66</v>
      </c>
      <c r="B968" s="164"/>
      <c r="C968" s="165">
        <v>43162</v>
      </c>
      <c r="D968" s="166" t="s">
        <v>469</v>
      </c>
      <c r="E968" s="166">
        <v>193360</v>
      </c>
      <c r="F968" s="166" t="s">
        <v>50</v>
      </c>
      <c r="G968" s="194">
        <v>12.19</v>
      </c>
      <c r="H968" s="167">
        <v>18285.12</v>
      </c>
      <c r="I968" s="167">
        <v>9766.69</v>
      </c>
    </row>
    <row r="969" spans="1:9" x14ac:dyDescent="0.25">
      <c r="A969" s="163" t="s">
        <v>148</v>
      </c>
      <c r="B969" s="164"/>
      <c r="C969" s="165">
        <v>43162</v>
      </c>
      <c r="D969" s="166" t="s">
        <v>505</v>
      </c>
      <c r="E969" s="166">
        <v>193373</v>
      </c>
      <c r="F969" s="166" t="s">
        <v>85</v>
      </c>
      <c r="G969" s="194">
        <v>4.04</v>
      </c>
      <c r="H969" s="167">
        <v>18285.12</v>
      </c>
      <c r="I969" s="167">
        <v>9766.69</v>
      </c>
    </row>
    <row r="970" spans="1:9" ht="15.75" thickBot="1" x14ac:dyDescent="0.3">
      <c r="A970" s="163" t="s">
        <v>148</v>
      </c>
      <c r="B970" s="164"/>
      <c r="C970" s="165">
        <v>43162</v>
      </c>
      <c r="D970" s="166" t="s">
        <v>506</v>
      </c>
      <c r="E970" s="166">
        <v>193374</v>
      </c>
      <c r="F970" s="166" t="s">
        <v>449</v>
      </c>
      <c r="G970" s="194">
        <v>5.64</v>
      </c>
      <c r="H970" s="167">
        <v>18285.12</v>
      </c>
      <c r="I970" s="167">
        <v>9766.69</v>
      </c>
    </row>
    <row r="971" spans="1:9" ht="15.75" thickBot="1" x14ac:dyDescent="0.3">
      <c r="A971" s="149"/>
      <c r="B971" s="149"/>
      <c r="C971" s="149"/>
      <c r="D971" s="149"/>
      <c r="E971" s="149"/>
      <c r="F971" s="173" t="s">
        <v>151</v>
      </c>
      <c r="G971" s="195">
        <f>SUM(G932:G970)</f>
        <v>344.75000000000006</v>
      </c>
      <c r="H971" s="174">
        <f>+G971*H970</f>
        <v>6303795.120000001</v>
      </c>
      <c r="I971" s="174">
        <f>+G971*I970</f>
        <v>3367066.3775000009</v>
      </c>
    </row>
    <row r="972" spans="1:9" ht="19.5" thickBot="1" x14ac:dyDescent="0.35">
      <c r="A972" s="149"/>
      <c r="B972" s="149"/>
      <c r="C972" s="149"/>
      <c r="D972" s="149"/>
      <c r="E972" s="149"/>
      <c r="F972" s="149"/>
      <c r="G972" s="175"/>
      <c r="H972" s="545">
        <f>SUM(H971:I971)</f>
        <v>9670861.4975000024</v>
      </c>
      <c r="I972" s="545"/>
    </row>
    <row r="973" spans="1:9" ht="15.75" thickTop="1" x14ac:dyDescent="0.25">
      <c r="A973" s="149"/>
      <c r="B973" s="149"/>
      <c r="C973" s="149"/>
      <c r="D973" s="149"/>
      <c r="E973" s="149"/>
      <c r="F973" s="149"/>
      <c r="G973" s="149"/>
      <c r="H973" s="149"/>
      <c r="I973" s="149"/>
    </row>
    <row r="974" spans="1:9" x14ac:dyDescent="0.25">
      <c r="A974" s="149"/>
      <c r="B974" s="149"/>
      <c r="C974" s="149"/>
      <c r="D974" s="149"/>
      <c r="E974" s="149"/>
      <c r="F974" s="149"/>
      <c r="G974" s="149"/>
      <c r="H974" s="149"/>
      <c r="I974" s="149"/>
    </row>
    <row r="975" spans="1:9" x14ac:dyDescent="0.25">
      <c r="A975" s="149"/>
      <c r="B975" s="149"/>
      <c r="C975" s="149"/>
      <c r="D975" s="149"/>
      <c r="E975" s="149"/>
      <c r="F975" s="149"/>
      <c r="G975" s="149"/>
      <c r="H975" s="149"/>
      <c r="I975" s="149"/>
    </row>
    <row r="976" spans="1:9" x14ac:dyDescent="0.25">
      <c r="A976" s="149"/>
      <c r="B976" s="149"/>
      <c r="C976" s="149"/>
      <c r="D976" s="149"/>
      <c r="E976" s="149"/>
      <c r="F976" s="149"/>
      <c r="G976" s="149"/>
      <c r="H976" s="149"/>
      <c r="I976" s="149"/>
    </row>
    <row r="977" spans="1:9" x14ac:dyDescent="0.25">
      <c r="A977" s="149"/>
      <c r="B977" s="149"/>
      <c r="C977" s="149"/>
      <c r="D977" s="149"/>
      <c r="E977" s="149"/>
      <c r="F977" s="149"/>
      <c r="G977" s="150"/>
      <c r="H977" s="149"/>
      <c r="I977" s="149"/>
    </row>
    <row r="978" spans="1:9" x14ac:dyDescent="0.25">
      <c r="A978" s="149"/>
      <c r="B978" s="151"/>
      <c r="C978" s="151"/>
      <c r="D978" s="151"/>
      <c r="E978" s="152"/>
      <c r="F978" s="152"/>
      <c r="G978" s="150"/>
      <c r="H978" s="149"/>
      <c r="I978" s="149"/>
    </row>
    <row r="979" spans="1:9" ht="23.25" x14ac:dyDescent="0.35">
      <c r="A979" s="549" t="s">
        <v>28</v>
      </c>
      <c r="B979" s="549"/>
      <c r="C979" s="549"/>
      <c r="D979" s="549"/>
      <c r="E979" s="549"/>
      <c r="F979" s="549"/>
      <c r="G979" s="549"/>
      <c r="H979" s="549"/>
      <c r="I979" s="149"/>
    </row>
    <row r="980" spans="1:9" ht="19.5" x14ac:dyDescent="0.3">
      <c r="A980" s="550" t="s">
        <v>485</v>
      </c>
      <c r="B980" s="550"/>
      <c r="C980" s="550"/>
      <c r="D980" s="550"/>
      <c r="E980" s="550"/>
      <c r="F980" s="550"/>
      <c r="G980" s="550"/>
      <c r="H980" s="550"/>
      <c r="I980" s="149"/>
    </row>
    <row r="981" spans="1:9" ht="15.75" x14ac:dyDescent="0.25">
      <c r="A981" s="153"/>
      <c r="B981" s="153"/>
      <c r="C981" s="153"/>
      <c r="D981" s="153"/>
      <c r="E981" s="154"/>
      <c r="F981" s="154"/>
      <c r="G981" s="153"/>
      <c r="H981" s="155"/>
      <c r="I981" s="149"/>
    </row>
    <row r="982" spans="1:9" ht="15.75" x14ac:dyDescent="0.25">
      <c r="A982" s="153"/>
      <c r="B982" s="153"/>
      <c r="C982" s="153"/>
      <c r="D982" s="153"/>
      <c r="E982" s="154"/>
      <c r="F982" s="154"/>
      <c r="G982" s="153"/>
      <c r="H982" s="155"/>
      <c r="I982" s="149"/>
    </row>
    <row r="983" spans="1:9" ht="15.75" x14ac:dyDescent="0.25">
      <c r="A983" s="156" t="s">
        <v>30</v>
      </c>
      <c r="B983" s="156">
        <v>2705</v>
      </c>
      <c r="C983" s="153"/>
      <c r="D983" s="151"/>
      <c r="E983" s="154"/>
      <c r="F983" s="154"/>
      <c r="G983" s="157"/>
      <c r="H983" s="155"/>
      <c r="I983" s="149"/>
    </row>
    <row r="984" spans="1:9" ht="15.75" x14ac:dyDescent="0.25">
      <c r="A984" s="158" t="s">
        <v>31</v>
      </c>
      <c r="B984" s="159">
        <v>43169</v>
      </c>
      <c r="C984" s="153"/>
      <c r="D984" s="151"/>
      <c r="E984" s="154"/>
      <c r="F984" s="154"/>
      <c r="G984" s="157"/>
      <c r="H984" s="155"/>
      <c r="I984" s="149"/>
    </row>
    <row r="985" spans="1:9" ht="15.75" x14ac:dyDescent="0.25">
      <c r="A985" s="157" t="s">
        <v>32</v>
      </c>
      <c r="B985" s="551" t="s">
        <v>33</v>
      </c>
      <c r="C985" s="551"/>
      <c r="D985" s="551"/>
      <c r="E985" s="154"/>
      <c r="F985" s="154"/>
      <c r="G985" s="157"/>
      <c r="H985" s="155"/>
      <c r="I985" s="149"/>
    </row>
    <row r="986" spans="1:9" ht="15.75" thickBot="1" x14ac:dyDescent="0.3">
      <c r="A986" s="149"/>
      <c r="B986" s="151"/>
      <c r="C986" s="151"/>
      <c r="D986" s="151"/>
      <c r="E986" s="152"/>
      <c r="F986" s="152"/>
      <c r="G986" s="149"/>
      <c r="H986" s="149"/>
      <c r="I986" s="149"/>
    </row>
    <row r="987" spans="1:9" ht="31.5" x14ac:dyDescent="0.25">
      <c r="A987" s="552" t="s">
        <v>34</v>
      </c>
      <c r="B987" s="553"/>
      <c r="C987" s="160" t="s">
        <v>35</v>
      </c>
      <c r="D987" s="160" t="s">
        <v>36</v>
      </c>
      <c r="E987" s="160" t="s">
        <v>37</v>
      </c>
      <c r="F987" s="160" t="s">
        <v>38</v>
      </c>
      <c r="G987" s="161" t="s">
        <v>39</v>
      </c>
      <c r="H987" s="160" t="s">
        <v>40</v>
      </c>
      <c r="I987" s="160" t="s">
        <v>41</v>
      </c>
    </row>
    <row r="988" spans="1:9" x14ac:dyDescent="0.25">
      <c r="A988" s="163" t="s">
        <v>94</v>
      </c>
      <c r="B988" s="164"/>
      <c r="C988" s="165">
        <v>43164</v>
      </c>
      <c r="D988" s="166" t="s">
        <v>245</v>
      </c>
      <c r="E988" s="166">
        <v>193411</v>
      </c>
      <c r="F988" s="166" t="s">
        <v>47</v>
      </c>
      <c r="G988" s="166">
        <v>13.64</v>
      </c>
      <c r="H988" s="167">
        <v>18285.12</v>
      </c>
      <c r="I988" s="167">
        <v>9766.69</v>
      </c>
    </row>
    <row r="989" spans="1:9" x14ac:dyDescent="0.25">
      <c r="A989" s="163" t="s">
        <v>98</v>
      </c>
      <c r="B989" s="164"/>
      <c r="C989" s="165">
        <v>43164</v>
      </c>
      <c r="D989" s="166" t="s">
        <v>235</v>
      </c>
      <c r="E989" s="166">
        <v>193417</v>
      </c>
      <c r="F989" s="166" t="s">
        <v>50</v>
      </c>
      <c r="G989" s="166">
        <v>13.61</v>
      </c>
      <c r="H989" s="167">
        <v>18285.12</v>
      </c>
      <c r="I989" s="167">
        <v>9766.69</v>
      </c>
    </row>
    <row r="990" spans="1:9" x14ac:dyDescent="0.25">
      <c r="A990" s="163" t="s">
        <v>100</v>
      </c>
      <c r="B990" s="164"/>
      <c r="C990" s="165">
        <v>43164</v>
      </c>
      <c r="D990" s="166" t="s">
        <v>507</v>
      </c>
      <c r="E990" s="166">
        <v>193429</v>
      </c>
      <c r="F990" s="166" t="s">
        <v>90</v>
      </c>
      <c r="G990" s="166">
        <v>12.61</v>
      </c>
      <c r="H990" s="167">
        <v>18285.12</v>
      </c>
      <c r="I990" s="167">
        <v>9766.69</v>
      </c>
    </row>
    <row r="991" spans="1:9" x14ac:dyDescent="0.25">
      <c r="A991" s="163" t="s">
        <v>96</v>
      </c>
      <c r="B991" s="164"/>
      <c r="C991" s="165">
        <v>43164</v>
      </c>
      <c r="D991" s="166" t="s">
        <v>508</v>
      </c>
      <c r="E991" s="166">
        <v>193434</v>
      </c>
      <c r="F991" s="166" t="s">
        <v>85</v>
      </c>
      <c r="G991" s="166">
        <v>14.87</v>
      </c>
      <c r="H991" s="167">
        <v>18285.12</v>
      </c>
      <c r="I991" s="167">
        <v>9766.69</v>
      </c>
    </row>
    <row r="992" spans="1:9" x14ac:dyDescent="0.25">
      <c r="A992" s="163" t="s">
        <v>98</v>
      </c>
      <c r="B992" s="164"/>
      <c r="C992" s="165">
        <v>43164</v>
      </c>
      <c r="D992" s="166" t="s">
        <v>509</v>
      </c>
      <c r="E992" s="166">
        <v>193444</v>
      </c>
      <c r="F992" s="166" t="s">
        <v>55</v>
      </c>
      <c r="G992" s="166">
        <v>1.1599999999999999</v>
      </c>
      <c r="H992" s="167">
        <v>18285.12</v>
      </c>
      <c r="I992" s="167">
        <v>9766.69</v>
      </c>
    </row>
    <row r="993" spans="1:9" x14ac:dyDescent="0.25">
      <c r="A993" s="163" t="s">
        <v>94</v>
      </c>
      <c r="B993" s="164"/>
      <c r="C993" s="165">
        <v>43164</v>
      </c>
      <c r="D993" s="166" t="s">
        <v>249</v>
      </c>
      <c r="E993" s="166">
        <v>193484</v>
      </c>
      <c r="F993" s="166" t="s">
        <v>47</v>
      </c>
      <c r="G993" s="166">
        <v>12.16</v>
      </c>
      <c r="H993" s="167">
        <v>18285.12</v>
      </c>
      <c r="I993" s="167">
        <v>9766.69</v>
      </c>
    </row>
    <row r="994" spans="1:9" x14ac:dyDescent="0.25">
      <c r="A994" s="163" t="s">
        <v>100</v>
      </c>
      <c r="B994" s="164"/>
      <c r="C994" s="165">
        <v>43164</v>
      </c>
      <c r="D994" s="166" t="s">
        <v>510</v>
      </c>
      <c r="E994" s="166">
        <v>193502</v>
      </c>
      <c r="F994" s="166" t="s">
        <v>90</v>
      </c>
      <c r="G994" s="166">
        <v>11.83</v>
      </c>
      <c r="H994" s="167">
        <v>18285.12</v>
      </c>
      <c r="I994" s="167">
        <v>9766.69</v>
      </c>
    </row>
    <row r="995" spans="1:9" x14ac:dyDescent="0.25">
      <c r="A995" s="163" t="s">
        <v>96</v>
      </c>
      <c r="B995" s="164"/>
      <c r="C995" s="165">
        <v>43164</v>
      </c>
      <c r="D995" s="166" t="s">
        <v>511</v>
      </c>
      <c r="E995" s="166">
        <v>193504</v>
      </c>
      <c r="F995" s="166" t="s">
        <v>50</v>
      </c>
      <c r="G995" s="166">
        <v>13.78</v>
      </c>
      <c r="H995" s="167">
        <v>18285.12</v>
      </c>
      <c r="I995" s="167">
        <v>9766.69</v>
      </c>
    </row>
    <row r="996" spans="1:9" x14ac:dyDescent="0.25">
      <c r="A996" s="163" t="s">
        <v>96</v>
      </c>
      <c r="B996" s="164"/>
      <c r="C996" s="165">
        <v>43164</v>
      </c>
      <c r="D996" s="166" t="s">
        <v>512</v>
      </c>
      <c r="E996" s="166">
        <v>193515</v>
      </c>
      <c r="F996" s="166" t="s">
        <v>85</v>
      </c>
      <c r="G996" s="166">
        <v>14.07</v>
      </c>
      <c r="H996" s="167">
        <v>18285.12</v>
      </c>
      <c r="I996" s="167">
        <v>9766.69</v>
      </c>
    </row>
    <row r="997" spans="1:9" x14ac:dyDescent="0.25">
      <c r="A997" s="163" t="s">
        <v>94</v>
      </c>
      <c r="B997" s="164"/>
      <c r="C997" s="165">
        <v>43164</v>
      </c>
      <c r="D997" s="166" t="s">
        <v>513</v>
      </c>
      <c r="E997" s="166">
        <v>193523</v>
      </c>
      <c r="F997" s="166" t="s">
        <v>47</v>
      </c>
      <c r="G997" s="166">
        <v>5.41</v>
      </c>
      <c r="H997" s="167">
        <v>18285.12</v>
      </c>
      <c r="I997" s="167">
        <v>9766.69</v>
      </c>
    </row>
    <row r="998" spans="1:9" x14ac:dyDescent="0.25">
      <c r="A998" s="163" t="s">
        <v>86</v>
      </c>
      <c r="B998" s="164"/>
      <c r="C998" s="165">
        <v>43164</v>
      </c>
      <c r="D998" s="166" t="s">
        <v>514</v>
      </c>
      <c r="E998" s="166">
        <v>193558</v>
      </c>
      <c r="F998" s="166" t="s">
        <v>63</v>
      </c>
      <c r="G998" s="166">
        <v>0.31</v>
      </c>
      <c r="H998" s="167">
        <v>18285.12</v>
      </c>
      <c r="I998" s="167">
        <v>9766.69</v>
      </c>
    </row>
    <row r="999" spans="1:9" x14ac:dyDescent="0.25">
      <c r="A999" s="163" t="s">
        <v>86</v>
      </c>
      <c r="B999" s="164"/>
      <c r="C999" s="165">
        <v>43164</v>
      </c>
      <c r="D999" s="166" t="s">
        <v>316</v>
      </c>
      <c r="E999" s="166">
        <v>193559</v>
      </c>
      <c r="F999" s="166" t="s">
        <v>90</v>
      </c>
      <c r="G999" s="166">
        <v>9.85</v>
      </c>
      <c r="H999" s="167">
        <v>18285.12</v>
      </c>
      <c r="I999" s="167">
        <v>9766.69</v>
      </c>
    </row>
    <row r="1000" spans="1:9" x14ac:dyDescent="0.25">
      <c r="A1000" s="163" t="s">
        <v>86</v>
      </c>
      <c r="B1000" s="164"/>
      <c r="C1000" s="165">
        <v>43164</v>
      </c>
      <c r="D1000" s="166" t="s">
        <v>201</v>
      </c>
      <c r="E1000" s="166">
        <v>193560</v>
      </c>
      <c r="F1000" s="166" t="s">
        <v>449</v>
      </c>
      <c r="G1000" s="166">
        <v>8.9600000000000009</v>
      </c>
      <c r="H1000" s="167">
        <v>18285.12</v>
      </c>
      <c r="I1000" s="167">
        <v>9766.69</v>
      </c>
    </row>
    <row r="1001" spans="1:9" x14ac:dyDescent="0.25">
      <c r="A1001" s="163" t="s">
        <v>86</v>
      </c>
      <c r="B1001" s="164"/>
      <c r="C1001" s="165">
        <v>43164</v>
      </c>
      <c r="D1001" s="166" t="s">
        <v>93</v>
      </c>
      <c r="E1001" s="166">
        <v>193561</v>
      </c>
      <c r="F1001" s="166" t="s">
        <v>79</v>
      </c>
      <c r="G1001" s="166">
        <v>8.7899999999999991</v>
      </c>
      <c r="H1001" s="167">
        <v>18285.12</v>
      </c>
      <c r="I1001" s="167">
        <v>9766.69</v>
      </c>
    </row>
    <row r="1002" spans="1:9" x14ac:dyDescent="0.25">
      <c r="A1002" s="163" t="s">
        <v>86</v>
      </c>
      <c r="B1002" s="164"/>
      <c r="C1002" s="165">
        <v>43164</v>
      </c>
      <c r="D1002" s="166" t="s">
        <v>371</v>
      </c>
      <c r="E1002" s="166">
        <v>193562</v>
      </c>
      <c r="F1002" s="166" t="s">
        <v>193</v>
      </c>
      <c r="G1002" s="166">
        <v>8.77</v>
      </c>
      <c r="H1002" s="167">
        <v>18285.12</v>
      </c>
      <c r="I1002" s="167">
        <v>9766.69</v>
      </c>
    </row>
    <row r="1003" spans="1:9" x14ac:dyDescent="0.25">
      <c r="A1003" s="163" t="s">
        <v>45</v>
      </c>
      <c r="B1003" s="164"/>
      <c r="C1003" s="165">
        <v>43165</v>
      </c>
      <c r="D1003" s="166" t="s">
        <v>515</v>
      </c>
      <c r="E1003" s="166">
        <v>193574</v>
      </c>
      <c r="F1003" s="166" t="s">
        <v>47</v>
      </c>
      <c r="G1003" s="166">
        <v>13.1</v>
      </c>
      <c r="H1003" s="167">
        <v>18285.12</v>
      </c>
      <c r="I1003" s="167">
        <v>9766.69</v>
      </c>
    </row>
    <row r="1004" spans="1:9" x14ac:dyDescent="0.25">
      <c r="A1004" s="163" t="s">
        <v>42</v>
      </c>
      <c r="B1004" s="164"/>
      <c r="C1004" s="165">
        <v>43165</v>
      </c>
      <c r="D1004" s="166" t="s">
        <v>431</v>
      </c>
      <c r="E1004" s="166">
        <v>193582</v>
      </c>
      <c r="F1004" s="166" t="s">
        <v>85</v>
      </c>
      <c r="G1004" s="166">
        <v>12.11</v>
      </c>
      <c r="H1004" s="167">
        <v>18285.12</v>
      </c>
      <c r="I1004" s="167">
        <v>9766.69</v>
      </c>
    </row>
    <row r="1005" spans="1:9" x14ac:dyDescent="0.25">
      <c r="A1005" s="163" t="s">
        <v>48</v>
      </c>
      <c r="B1005" s="164"/>
      <c r="C1005" s="165">
        <v>43165</v>
      </c>
      <c r="D1005" s="166" t="s">
        <v>516</v>
      </c>
      <c r="E1005" s="166">
        <v>193584</v>
      </c>
      <c r="F1005" s="166" t="s">
        <v>79</v>
      </c>
      <c r="G1005" s="166">
        <v>13.81</v>
      </c>
      <c r="H1005" s="167">
        <v>18285.12</v>
      </c>
      <c r="I1005" s="167">
        <v>9766.69</v>
      </c>
    </row>
    <row r="1006" spans="1:9" x14ac:dyDescent="0.25">
      <c r="A1006" s="163" t="s">
        <v>51</v>
      </c>
      <c r="B1006" s="164"/>
      <c r="C1006" s="165">
        <v>43165</v>
      </c>
      <c r="D1006" s="166" t="s">
        <v>328</v>
      </c>
      <c r="E1006" s="166">
        <v>193585</v>
      </c>
      <c r="F1006" s="166" t="s">
        <v>90</v>
      </c>
      <c r="G1006" s="166">
        <v>13.25</v>
      </c>
      <c r="H1006" s="167">
        <v>18285.12</v>
      </c>
      <c r="I1006" s="167">
        <v>9766.69</v>
      </c>
    </row>
    <row r="1007" spans="1:9" x14ac:dyDescent="0.25">
      <c r="A1007" s="163" t="s">
        <v>45</v>
      </c>
      <c r="B1007" s="164"/>
      <c r="C1007" s="165">
        <v>43165</v>
      </c>
      <c r="D1007" s="166" t="s">
        <v>517</v>
      </c>
      <c r="E1007" s="166">
        <v>193622</v>
      </c>
      <c r="F1007" s="166" t="s">
        <v>47</v>
      </c>
      <c r="G1007" s="166">
        <v>15.09</v>
      </c>
      <c r="H1007" s="167">
        <v>18285.12</v>
      </c>
      <c r="I1007" s="167">
        <v>9766.69</v>
      </c>
    </row>
    <row r="1008" spans="1:9" x14ac:dyDescent="0.25">
      <c r="A1008" s="163" t="s">
        <v>42</v>
      </c>
      <c r="B1008" s="164"/>
      <c r="C1008" s="165">
        <v>43165</v>
      </c>
      <c r="D1008" s="166" t="s">
        <v>191</v>
      </c>
      <c r="E1008" s="166">
        <v>193627</v>
      </c>
      <c r="F1008" s="166" t="s">
        <v>85</v>
      </c>
      <c r="G1008" s="166">
        <v>12.81</v>
      </c>
      <c r="H1008" s="167">
        <v>18285.12</v>
      </c>
      <c r="I1008" s="167">
        <v>9766.69</v>
      </c>
    </row>
    <row r="1009" spans="1:9" x14ac:dyDescent="0.25">
      <c r="A1009" s="163" t="s">
        <v>48</v>
      </c>
      <c r="B1009" s="164"/>
      <c r="C1009" s="165">
        <v>43165</v>
      </c>
      <c r="D1009" s="166" t="s">
        <v>124</v>
      </c>
      <c r="E1009" s="166">
        <v>193637</v>
      </c>
      <c r="F1009" s="166" t="s">
        <v>79</v>
      </c>
      <c r="G1009" s="166">
        <v>11.7</v>
      </c>
      <c r="H1009" s="167">
        <v>18285.12</v>
      </c>
      <c r="I1009" s="167">
        <v>9766.69</v>
      </c>
    </row>
    <row r="1010" spans="1:9" x14ac:dyDescent="0.25">
      <c r="A1010" s="163" t="s">
        <v>45</v>
      </c>
      <c r="B1010" s="164"/>
      <c r="C1010" s="165">
        <v>43165</v>
      </c>
      <c r="D1010" s="166" t="s">
        <v>126</v>
      </c>
      <c r="E1010" s="166">
        <v>193645</v>
      </c>
      <c r="F1010" s="166" t="s">
        <v>55</v>
      </c>
      <c r="G1010" s="166">
        <v>1.38</v>
      </c>
      <c r="H1010" s="167">
        <v>18285.12</v>
      </c>
      <c r="I1010" s="167">
        <v>9766.69</v>
      </c>
    </row>
    <row r="1011" spans="1:9" x14ac:dyDescent="0.25">
      <c r="A1011" s="163" t="s">
        <v>51</v>
      </c>
      <c r="B1011" s="164"/>
      <c r="C1011" s="165">
        <v>43165</v>
      </c>
      <c r="D1011" s="166" t="s">
        <v>446</v>
      </c>
      <c r="E1011" s="166">
        <v>193651</v>
      </c>
      <c r="F1011" s="166" t="s">
        <v>90</v>
      </c>
      <c r="G1011" s="166">
        <v>13.43</v>
      </c>
      <c r="H1011" s="167">
        <v>18285.12</v>
      </c>
      <c r="I1011" s="167">
        <v>9766.69</v>
      </c>
    </row>
    <row r="1012" spans="1:9" x14ac:dyDescent="0.25">
      <c r="A1012" s="163" t="s">
        <v>45</v>
      </c>
      <c r="B1012" s="164"/>
      <c r="C1012" s="165">
        <v>43165</v>
      </c>
      <c r="D1012" s="166" t="s">
        <v>518</v>
      </c>
      <c r="E1012" s="166">
        <v>193676</v>
      </c>
      <c r="F1012" s="166" t="s">
        <v>47</v>
      </c>
      <c r="G1012" s="166">
        <v>12.73</v>
      </c>
      <c r="H1012" s="167">
        <v>18285.12</v>
      </c>
      <c r="I1012" s="167">
        <v>9766.69</v>
      </c>
    </row>
    <row r="1013" spans="1:9" x14ac:dyDescent="0.25">
      <c r="A1013" s="163" t="s">
        <v>48</v>
      </c>
      <c r="B1013" s="164"/>
      <c r="C1013" s="165">
        <v>43165</v>
      </c>
      <c r="D1013" s="166" t="s">
        <v>519</v>
      </c>
      <c r="E1013" s="166">
        <v>193677</v>
      </c>
      <c r="F1013" s="166" t="s">
        <v>85</v>
      </c>
      <c r="G1013" s="166">
        <v>12.04</v>
      </c>
      <c r="H1013" s="167">
        <v>18285.12</v>
      </c>
      <c r="I1013" s="167">
        <v>9766.69</v>
      </c>
    </row>
    <row r="1014" spans="1:9" x14ac:dyDescent="0.25">
      <c r="A1014" s="163" t="s">
        <v>48</v>
      </c>
      <c r="B1014" s="164"/>
      <c r="C1014" s="165">
        <v>43165</v>
      </c>
      <c r="D1014" s="166" t="s">
        <v>456</v>
      </c>
      <c r="E1014" s="166">
        <v>193687</v>
      </c>
      <c r="F1014" s="166" t="s">
        <v>79</v>
      </c>
      <c r="G1014" s="166">
        <v>9.9600000000000009</v>
      </c>
      <c r="H1014" s="167">
        <v>18285.12</v>
      </c>
      <c r="I1014" s="167">
        <v>9766.69</v>
      </c>
    </row>
    <row r="1015" spans="1:9" x14ac:dyDescent="0.25">
      <c r="A1015" s="163" t="s">
        <v>51</v>
      </c>
      <c r="B1015" s="164"/>
      <c r="C1015" s="165">
        <v>43165</v>
      </c>
      <c r="D1015" s="166" t="s">
        <v>520</v>
      </c>
      <c r="E1015" s="166">
        <v>193690</v>
      </c>
      <c r="F1015" s="166" t="s">
        <v>90</v>
      </c>
      <c r="G1015" s="166">
        <v>7.79</v>
      </c>
      <c r="H1015" s="167">
        <v>18285.12</v>
      </c>
      <c r="I1015" s="167">
        <v>9766.69</v>
      </c>
    </row>
    <row r="1016" spans="1:9" x14ac:dyDescent="0.25">
      <c r="A1016" s="163" t="s">
        <v>64</v>
      </c>
      <c r="B1016" s="164"/>
      <c r="C1016" s="165">
        <v>43166</v>
      </c>
      <c r="D1016" s="166" t="s">
        <v>443</v>
      </c>
      <c r="E1016" s="166">
        <v>193741</v>
      </c>
      <c r="F1016" s="166" t="s">
        <v>47</v>
      </c>
      <c r="G1016" s="166">
        <v>13.65</v>
      </c>
      <c r="H1016" s="167">
        <v>18285.12</v>
      </c>
      <c r="I1016" s="167">
        <v>9766.69</v>
      </c>
    </row>
    <row r="1017" spans="1:9" x14ac:dyDescent="0.25">
      <c r="A1017" s="163" t="s">
        <v>68</v>
      </c>
      <c r="B1017" s="164"/>
      <c r="C1017" s="165">
        <v>43166</v>
      </c>
      <c r="D1017" s="166" t="s">
        <v>327</v>
      </c>
      <c r="E1017" s="166">
        <v>193747</v>
      </c>
      <c r="F1017" s="166" t="s">
        <v>90</v>
      </c>
      <c r="G1017" s="166">
        <v>12.76</v>
      </c>
      <c r="H1017" s="167">
        <v>18285.12</v>
      </c>
      <c r="I1017" s="167">
        <v>9766.69</v>
      </c>
    </row>
    <row r="1018" spans="1:9" x14ac:dyDescent="0.25">
      <c r="A1018" s="163" t="s">
        <v>66</v>
      </c>
      <c r="B1018" s="164"/>
      <c r="C1018" s="165">
        <v>43166</v>
      </c>
      <c r="D1018" s="166" t="s">
        <v>234</v>
      </c>
      <c r="E1018" s="166">
        <v>193751</v>
      </c>
      <c r="F1018" s="166" t="s">
        <v>50</v>
      </c>
      <c r="G1018" s="166">
        <v>14.3</v>
      </c>
      <c r="H1018" s="167">
        <v>18285.12</v>
      </c>
      <c r="I1018" s="167">
        <v>9766.69</v>
      </c>
    </row>
    <row r="1019" spans="1:9" x14ac:dyDescent="0.25">
      <c r="A1019" s="163" t="s">
        <v>77</v>
      </c>
      <c r="B1019" s="164"/>
      <c r="C1019" s="165">
        <v>43166</v>
      </c>
      <c r="D1019" s="166" t="s">
        <v>244</v>
      </c>
      <c r="E1019" s="166">
        <v>193756</v>
      </c>
      <c r="F1019" s="166" t="s">
        <v>85</v>
      </c>
      <c r="G1019" s="166">
        <v>12.98</v>
      </c>
      <c r="H1019" s="167">
        <v>18285.12</v>
      </c>
      <c r="I1019" s="167">
        <v>9766.69</v>
      </c>
    </row>
    <row r="1020" spans="1:9" x14ac:dyDescent="0.25">
      <c r="A1020" s="163" t="s">
        <v>64</v>
      </c>
      <c r="B1020" s="164"/>
      <c r="C1020" s="165">
        <v>43166</v>
      </c>
      <c r="D1020" s="166" t="s">
        <v>521</v>
      </c>
      <c r="E1020" s="166">
        <v>193773</v>
      </c>
      <c r="F1020" s="166" t="s">
        <v>47</v>
      </c>
      <c r="G1020" s="166">
        <v>10.7</v>
      </c>
      <c r="H1020" s="167">
        <v>18285.12</v>
      </c>
      <c r="I1020" s="167">
        <v>9766.69</v>
      </c>
    </row>
    <row r="1021" spans="1:9" x14ac:dyDescent="0.25">
      <c r="A1021" s="163" t="s">
        <v>77</v>
      </c>
      <c r="B1021" s="164"/>
      <c r="C1021" s="165">
        <v>43166</v>
      </c>
      <c r="D1021" s="166" t="s">
        <v>392</v>
      </c>
      <c r="E1021" s="166">
        <v>193791</v>
      </c>
      <c r="F1021" s="166" t="s">
        <v>85</v>
      </c>
      <c r="G1021" s="166">
        <v>9.65</v>
      </c>
      <c r="H1021" s="167">
        <v>18285.12</v>
      </c>
      <c r="I1021" s="167">
        <v>9766.69</v>
      </c>
    </row>
    <row r="1022" spans="1:9" x14ac:dyDescent="0.25">
      <c r="A1022" s="163" t="s">
        <v>68</v>
      </c>
      <c r="B1022" s="164"/>
      <c r="C1022" s="165">
        <v>43166</v>
      </c>
      <c r="D1022" s="166" t="s">
        <v>331</v>
      </c>
      <c r="E1022" s="166">
        <v>193802</v>
      </c>
      <c r="F1022" s="166" t="s">
        <v>90</v>
      </c>
      <c r="G1022" s="166">
        <v>10.18</v>
      </c>
      <c r="H1022" s="167">
        <v>18285.12</v>
      </c>
      <c r="I1022" s="167">
        <v>9766.69</v>
      </c>
    </row>
    <row r="1023" spans="1:9" x14ac:dyDescent="0.25">
      <c r="A1023" s="163" t="s">
        <v>66</v>
      </c>
      <c r="B1023" s="164"/>
      <c r="C1023" s="165">
        <v>43166</v>
      </c>
      <c r="D1023" s="166" t="s">
        <v>359</v>
      </c>
      <c r="E1023" s="166">
        <v>193813</v>
      </c>
      <c r="F1023" s="166" t="s">
        <v>50</v>
      </c>
      <c r="G1023" s="166">
        <v>12.16</v>
      </c>
      <c r="H1023" s="167">
        <v>18285.12</v>
      </c>
      <c r="I1023" s="167">
        <v>9766.69</v>
      </c>
    </row>
    <row r="1024" spans="1:9" x14ac:dyDescent="0.25">
      <c r="A1024" s="163" t="s">
        <v>64</v>
      </c>
      <c r="B1024" s="164"/>
      <c r="C1024" s="165">
        <v>43166</v>
      </c>
      <c r="D1024" s="166" t="s">
        <v>374</v>
      </c>
      <c r="E1024" s="166">
        <v>193833</v>
      </c>
      <c r="F1024" s="166" t="s">
        <v>47</v>
      </c>
      <c r="G1024" s="166">
        <v>6.8</v>
      </c>
      <c r="H1024" s="167">
        <v>18285.12</v>
      </c>
      <c r="I1024" s="167">
        <v>9766.69</v>
      </c>
    </row>
    <row r="1025" spans="1:9" x14ac:dyDescent="0.25">
      <c r="A1025" s="163" t="s">
        <v>77</v>
      </c>
      <c r="B1025" s="164"/>
      <c r="C1025" s="165">
        <v>43166</v>
      </c>
      <c r="D1025" s="166" t="s">
        <v>510</v>
      </c>
      <c r="E1025" s="166">
        <v>193843</v>
      </c>
      <c r="F1025" s="166" t="s">
        <v>85</v>
      </c>
      <c r="G1025" s="166">
        <v>9.2899999999999991</v>
      </c>
      <c r="H1025" s="167">
        <v>18285.12</v>
      </c>
      <c r="I1025" s="167">
        <v>9766.69</v>
      </c>
    </row>
    <row r="1026" spans="1:9" x14ac:dyDescent="0.25">
      <c r="A1026" s="163" t="s">
        <v>68</v>
      </c>
      <c r="B1026" s="164"/>
      <c r="C1026" s="165">
        <v>43166</v>
      </c>
      <c r="D1026" s="166" t="s">
        <v>432</v>
      </c>
      <c r="E1026" s="166">
        <v>193845</v>
      </c>
      <c r="F1026" s="166" t="s">
        <v>90</v>
      </c>
      <c r="G1026" s="166">
        <v>6.27</v>
      </c>
      <c r="H1026" s="167">
        <v>18285.12</v>
      </c>
      <c r="I1026" s="167">
        <v>9766.69</v>
      </c>
    </row>
    <row r="1027" spans="1:9" x14ac:dyDescent="0.25">
      <c r="A1027" s="163" t="s">
        <v>64</v>
      </c>
      <c r="B1027" s="164"/>
      <c r="C1027" s="165">
        <v>43166</v>
      </c>
      <c r="D1027" s="166" t="s">
        <v>352</v>
      </c>
      <c r="E1027" s="166">
        <v>193848</v>
      </c>
      <c r="F1027" s="166" t="s">
        <v>55</v>
      </c>
      <c r="G1027" s="166">
        <v>1.35</v>
      </c>
      <c r="H1027" s="167">
        <v>18285.12</v>
      </c>
      <c r="I1027" s="167">
        <v>9766.69</v>
      </c>
    </row>
    <row r="1028" spans="1:9" x14ac:dyDescent="0.25">
      <c r="A1028" s="163" t="s">
        <v>66</v>
      </c>
      <c r="B1028" s="164"/>
      <c r="C1028" s="165">
        <v>43166</v>
      </c>
      <c r="D1028" s="166" t="s">
        <v>198</v>
      </c>
      <c r="E1028" s="166">
        <v>193860</v>
      </c>
      <c r="F1028" s="166" t="s">
        <v>50</v>
      </c>
      <c r="G1028" s="166">
        <v>8.7799999999999994</v>
      </c>
      <c r="H1028" s="167">
        <v>18285.12</v>
      </c>
      <c r="I1028" s="167">
        <v>9766.69</v>
      </c>
    </row>
    <row r="1029" spans="1:9" x14ac:dyDescent="0.25">
      <c r="A1029" s="163" t="s">
        <v>86</v>
      </c>
      <c r="B1029" s="164"/>
      <c r="C1029" s="165">
        <v>43166</v>
      </c>
      <c r="D1029" s="166" t="s">
        <v>522</v>
      </c>
      <c r="E1029" s="166">
        <v>193886</v>
      </c>
      <c r="F1029" s="166" t="s">
        <v>79</v>
      </c>
      <c r="G1029" s="166">
        <v>5.77</v>
      </c>
      <c r="H1029" s="167">
        <v>18285.12</v>
      </c>
      <c r="I1029" s="167">
        <v>9766.69</v>
      </c>
    </row>
    <row r="1030" spans="1:9" x14ac:dyDescent="0.25">
      <c r="A1030" s="163" t="s">
        <v>86</v>
      </c>
      <c r="B1030" s="164"/>
      <c r="C1030" s="165">
        <v>43166</v>
      </c>
      <c r="D1030" s="166" t="s">
        <v>217</v>
      </c>
      <c r="E1030" s="166">
        <v>193887</v>
      </c>
      <c r="F1030" s="166" t="s">
        <v>47</v>
      </c>
      <c r="G1030" s="166">
        <v>6.75</v>
      </c>
      <c r="H1030" s="167">
        <v>18285.12</v>
      </c>
      <c r="I1030" s="167">
        <v>9766.69</v>
      </c>
    </row>
    <row r="1031" spans="1:9" x14ac:dyDescent="0.25">
      <c r="A1031" s="163" t="s">
        <v>86</v>
      </c>
      <c r="B1031" s="164"/>
      <c r="C1031" s="165">
        <v>43166</v>
      </c>
      <c r="D1031" s="166" t="s">
        <v>132</v>
      </c>
      <c r="E1031" s="166">
        <v>193889</v>
      </c>
      <c r="F1031" s="166" t="s">
        <v>50</v>
      </c>
      <c r="G1031" s="166">
        <v>6.72</v>
      </c>
      <c r="H1031" s="167">
        <v>18285.12</v>
      </c>
      <c r="I1031" s="167">
        <v>9766.69</v>
      </c>
    </row>
    <row r="1032" spans="1:9" x14ac:dyDescent="0.25">
      <c r="A1032" s="163" t="s">
        <v>86</v>
      </c>
      <c r="B1032" s="164"/>
      <c r="C1032" s="165">
        <v>43166</v>
      </c>
      <c r="D1032" s="166" t="s">
        <v>132</v>
      </c>
      <c r="E1032" s="166">
        <v>193888</v>
      </c>
      <c r="F1032" s="166" t="s">
        <v>437</v>
      </c>
      <c r="G1032" s="166">
        <v>6.88</v>
      </c>
      <c r="H1032" s="167">
        <v>18285.12</v>
      </c>
      <c r="I1032" s="167">
        <v>9766.69</v>
      </c>
    </row>
    <row r="1033" spans="1:9" x14ac:dyDescent="0.25">
      <c r="A1033" s="163" t="s">
        <v>96</v>
      </c>
      <c r="B1033" s="164"/>
      <c r="C1033" s="165">
        <v>43167</v>
      </c>
      <c r="D1033" s="166" t="s">
        <v>268</v>
      </c>
      <c r="E1033" s="166">
        <v>193922</v>
      </c>
      <c r="F1033" s="166" t="s">
        <v>85</v>
      </c>
      <c r="G1033" s="166">
        <v>12.84</v>
      </c>
      <c r="H1033" s="167">
        <v>18285.12</v>
      </c>
      <c r="I1033" s="167">
        <v>9766.69</v>
      </c>
    </row>
    <row r="1034" spans="1:9" x14ac:dyDescent="0.25">
      <c r="A1034" s="163" t="s">
        <v>100</v>
      </c>
      <c r="B1034" s="164"/>
      <c r="C1034" s="165">
        <v>43167</v>
      </c>
      <c r="D1034" s="166" t="s">
        <v>348</v>
      </c>
      <c r="E1034" s="166">
        <v>193923</v>
      </c>
      <c r="F1034" s="166" t="s">
        <v>90</v>
      </c>
      <c r="G1034" s="166">
        <v>12.3</v>
      </c>
      <c r="H1034" s="167">
        <v>18285.12</v>
      </c>
      <c r="I1034" s="167">
        <v>9766.69</v>
      </c>
    </row>
    <row r="1035" spans="1:9" x14ac:dyDescent="0.25">
      <c r="A1035" s="163" t="s">
        <v>94</v>
      </c>
      <c r="B1035" s="164"/>
      <c r="C1035" s="165">
        <v>43167</v>
      </c>
      <c r="D1035" s="166" t="s">
        <v>523</v>
      </c>
      <c r="E1035" s="166">
        <v>193925</v>
      </c>
      <c r="F1035" s="166" t="s">
        <v>47</v>
      </c>
      <c r="G1035" s="166">
        <v>14.69</v>
      </c>
      <c r="H1035" s="167">
        <v>18285.12</v>
      </c>
      <c r="I1035" s="167">
        <v>9766.69</v>
      </c>
    </row>
    <row r="1036" spans="1:9" x14ac:dyDescent="0.25">
      <c r="A1036" s="163" t="s">
        <v>94</v>
      </c>
      <c r="B1036" s="164"/>
      <c r="C1036" s="165">
        <v>43167</v>
      </c>
      <c r="D1036" s="166" t="s">
        <v>235</v>
      </c>
      <c r="E1036" s="166">
        <v>193926</v>
      </c>
      <c r="F1036" s="166" t="s">
        <v>55</v>
      </c>
      <c r="G1036" s="166">
        <v>0.32</v>
      </c>
      <c r="H1036" s="167">
        <v>18285.12</v>
      </c>
      <c r="I1036" s="167">
        <v>9766.69</v>
      </c>
    </row>
    <row r="1037" spans="1:9" x14ac:dyDescent="0.25">
      <c r="A1037" s="163" t="s">
        <v>98</v>
      </c>
      <c r="B1037" s="164"/>
      <c r="C1037" s="165">
        <v>43167</v>
      </c>
      <c r="D1037" s="166" t="s">
        <v>524</v>
      </c>
      <c r="E1037" s="166">
        <v>193932</v>
      </c>
      <c r="F1037" s="166" t="s">
        <v>50</v>
      </c>
      <c r="G1037" s="166">
        <v>15.86</v>
      </c>
      <c r="H1037" s="167">
        <v>18285.12</v>
      </c>
      <c r="I1037" s="167">
        <v>9766.69</v>
      </c>
    </row>
    <row r="1038" spans="1:9" x14ac:dyDescent="0.25">
      <c r="A1038" s="163" t="s">
        <v>94</v>
      </c>
      <c r="B1038" s="164"/>
      <c r="C1038" s="165">
        <v>43167</v>
      </c>
      <c r="D1038" s="166" t="s">
        <v>525</v>
      </c>
      <c r="E1038" s="166">
        <v>193953</v>
      </c>
      <c r="F1038" s="166" t="s">
        <v>47</v>
      </c>
      <c r="G1038" s="166">
        <v>4.2699999999999996</v>
      </c>
      <c r="H1038" s="167">
        <v>18285.12</v>
      </c>
      <c r="I1038" s="167">
        <v>9766.69</v>
      </c>
    </row>
    <row r="1039" spans="1:9" x14ac:dyDescent="0.25">
      <c r="A1039" s="163" t="s">
        <v>96</v>
      </c>
      <c r="B1039" s="164"/>
      <c r="C1039" s="165">
        <v>43167</v>
      </c>
      <c r="D1039" s="166" t="s">
        <v>526</v>
      </c>
      <c r="E1039" s="166">
        <v>193957</v>
      </c>
      <c r="F1039" s="166" t="s">
        <v>85</v>
      </c>
      <c r="G1039" s="166">
        <v>6.01</v>
      </c>
      <c r="H1039" s="167">
        <v>18285.12</v>
      </c>
      <c r="I1039" s="167">
        <v>9766.69</v>
      </c>
    </row>
    <row r="1040" spans="1:9" x14ac:dyDescent="0.25">
      <c r="A1040" s="163" t="s">
        <v>100</v>
      </c>
      <c r="B1040" s="164"/>
      <c r="C1040" s="165">
        <v>43167</v>
      </c>
      <c r="D1040" s="166" t="s">
        <v>527</v>
      </c>
      <c r="E1040" s="166">
        <v>193959</v>
      </c>
      <c r="F1040" s="166" t="s">
        <v>90</v>
      </c>
      <c r="G1040" s="166">
        <v>3.99</v>
      </c>
      <c r="H1040" s="167">
        <v>18285.12</v>
      </c>
      <c r="I1040" s="167">
        <v>9766.69</v>
      </c>
    </row>
    <row r="1041" spans="1:9" x14ac:dyDescent="0.25">
      <c r="A1041" s="163" t="s">
        <v>102</v>
      </c>
      <c r="B1041" s="164"/>
      <c r="C1041" s="165">
        <v>43167</v>
      </c>
      <c r="D1041" s="166" t="s">
        <v>123</v>
      </c>
      <c r="E1041" s="166">
        <v>193965</v>
      </c>
      <c r="F1041" s="166" t="s">
        <v>104</v>
      </c>
      <c r="G1041" s="166">
        <v>5.52</v>
      </c>
      <c r="H1041" s="167">
        <v>18285.12</v>
      </c>
      <c r="I1041" s="167">
        <v>9766.69</v>
      </c>
    </row>
    <row r="1042" spans="1:9" x14ac:dyDescent="0.25">
      <c r="A1042" s="163" t="s">
        <v>102</v>
      </c>
      <c r="B1042" s="164"/>
      <c r="C1042" s="165">
        <v>43167</v>
      </c>
      <c r="D1042" s="166" t="s">
        <v>278</v>
      </c>
      <c r="E1042" s="166">
        <v>193996</v>
      </c>
      <c r="F1042" s="166" t="s">
        <v>104</v>
      </c>
      <c r="G1042" s="166">
        <v>11.68</v>
      </c>
      <c r="H1042" s="167">
        <v>18285.12</v>
      </c>
      <c r="I1042" s="167">
        <v>9766.69</v>
      </c>
    </row>
    <row r="1043" spans="1:9" x14ac:dyDescent="0.25">
      <c r="A1043" s="163" t="s">
        <v>42</v>
      </c>
      <c r="B1043" s="164"/>
      <c r="C1043" s="165">
        <v>43168</v>
      </c>
      <c r="D1043" s="166" t="s">
        <v>528</v>
      </c>
      <c r="E1043" s="166">
        <v>194063</v>
      </c>
      <c r="F1043" s="166" t="s">
        <v>85</v>
      </c>
      <c r="G1043" s="166">
        <v>12.82</v>
      </c>
      <c r="H1043" s="167">
        <v>18285.12</v>
      </c>
      <c r="I1043" s="167">
        <v>9766.69</v>
      </c>
    </row>
    <row r="1044" spans="1:9" x14ac:dyDescent="0.25">
      <c r="A1044" s="163" t="s">
        <v>51</v>
      </c>
      <c r="B1044" s="164"/>
      <c r="C1044" s="165">
        <v>43168</v>
      </c>
      <c r="D1044" s="166" t="s">
        <v>400</v>
      </c>
      <c r="E1044" s="166">
        <v>194067</v>
      </c>
      <c r="F1044" s="166" t="s">
        <v>90</v>
      </c>
      <c r="G1044" s="166">
        <v>14.02</v>
      </c>
      <c r="H1044" s="167">
        <v>18285.12</v>
      </c>
      <c r="I1044" s="167">
        <v>9766.69</v>
      </c>
    </row>
    <row r="1045" spans="1:9" x14ac:dyDescent="0.25">
      <c r="A1045" s="163" t="s">
        <v>45</v>
      </c>
      <c r="B1045" s="164"/>
      <c r="C1045" s="165">
        <v>43168</v>
      </c>
      <c r="D1045" s="166" t="s">
        <v>387</v>
      </c>
      <c r="E1045" s="166">
        <v>194070</v>
      </c>
      <c r="F1045" s="166" t="s">
        <v>47</v>
      </c>
      <c r="G1045" s="166">
        <v>15.81</v>
      </c>
      <c r="H1045" s="167">
        <v>18285.12</v>
      </c>
      <c r="I1045" s="167">
        <v>9766.69</v>
      </c>
    </row>
    <row r="1046" spans="1:9" x14ac:dyDescent="0.25">
      <c r="A1046" s="163" t="s">
        <v>48</v>
      </c>
      <c r="B1046" s="164"/>
      <c r="C1046" s="165">
        <v>43168</v>
      </c>
      <c r="D1046" s="166" t="s">
        <v>523</v>
      </c>
      <c r="E1046" s="166">
        <v>194071</v>
      </c>
      <c r="F1046" s="166" t="s">
        <v>50</v>
      </c>
      <c r="G1046" s="166">
        <v>13.92</v>
      </c>
      <c r="H1046" s="167">
        <v>18285.12</v>
      </c>
      <c r="I1046" s="167">
        <v>9766.69</v>
      </c>
    </row>
    <row r="1047" spans="1:9" x14ac:dyDescent="0.25">
      <c r="A1047" s="163" t="s">
        <v>51</v>
      </c>
      <c r="B1047" s="164"/>
      <c r="C1047" s="165">
        <v>43168</v>
      </c>
      <c r="D1047" s="166" t="s">
        <v>312</v>
      </c>
      <c r="E1047" s="166">
        <v>194123</v>
      </c>
      <c r="F1047" s="166" t="s">
        <v>90</v>
      </c>
      <c r="G1047" s="166">
        <v>10.57</v>
      </c>
      <c r="H1047" s="167">
        <v>18285.12</v>
      </c>
      <c r="I1047" s="167">
        <v>9766.69</v>
      </c>
    </row>
    <row r="1048" spans="1:9" x14ac:dyDescent="0.25">
      <c r="A1048" s="163" t="s">
        <v>48</v>
      </c>
      <c r="B1048" s="164"/>
      <c r="C1048" s="165">
        <v>43168</v>
      </c>
      <c r="D1048" s="166" t="s">
        <v>58</v>
      </c>
      <c r="E1048" s="166">
        <v>194131</v>
      </c>
      <c r="F1048" s="166" t="s">
        <v>85</v>
      </c>
      <c r="G1048" s="166">
        <v>11.08</v>
      </c>
      <c r="H1048" s="167">
        <v>18285.12</v>
      </c>
      <c r="I1048" s="167">
        <v>9766.69</v>
      </c>
    </row>
    <row r="1049" spans="1:9" x14ac:dyDescent="0.25">
      <c r="A1049" s="163" t="s">
        <v>45</v>
      </c>
      <c r="B1049" s="164"/>
      <c r="C1049" s="165">
        <v>43168</v>
      </c>
      <c r="D1049" s="166" t="s">
        <v>529</v>
      </c>
      <c r="E1049" s="166">
        <v>194136</v>
      </c>
      <c r="F1049" s="166" t="s">
        <v>47</v>
      </c>
      <c r="G1049" s="166">
        <v>14.27</v>
      </c>
      <c r="H1049" s="167">
        <v>18285.12</v>
      </c>
      <c r="I1049" s="167">
        <v>9766.69</v>
      </c>
    </row>
    <row r="1050" spans="1:9" x14ac:dyDescent="0.25">
      <c r="A1050" s="163" t="s">
        <v>48</v>
      </c>
      <c r="B1050" s="164"/>
      <c r="C1050" s="165">
        <v>43168</v>
      </c>
      <c r="D1050" s="166" t="s">
        <v>530</v>
      </c>
      <c r="E1050" s="166">
        <v>194141</v>
      </c>
      <c r="F1050" s="166" t="s">
        <v>50</v>
      </c>
      <c r="G1050" s="166">
        <v>14.43</v>
      </c>
      <c r="H1050" s="167">
        <v>18285.12</v>
      </c>
      <c r="I1050" s="167">
        <v>9766.69</v>
      </c>
    </row>
    <row r="1051" spans="1:9" x14ac:dyDescent="0.25">
      <c r="A1051" s="163" t="s">
        <v>48</v>
      </c>
      <c r="B1051" s="164"/>
      <c r="C1051" s="165">
        <v>43168</v>
      </c>
      <c r="D1051" s="166" t="s">
        <v>315</v>
      </c>
      <c r="E1051" s="166">
        <v>194165</v>
      </c>
      <c r="F1051" s="166" t="s">
        <v>85</v>
      </c>
      <c r="G1051" s="166">
        <v>9.27</v>
      </c>
      <c r="H1051" s="167">
        <v>18285.12</v>
      </c>
      <c r="I1051" s="167">
        <v>9766.69</v>
      </c>
    </row>
    <row r="1052" spans="1:9" x14ac:dyDescent="0.25">
      <c r="A1052" s="163" t="s">
        <v>86</v>
      </c>
      <c r="B1052" s="164"/>
      <c r="C1052" s="165">
        <v>43168</v>
      </c>
      <c r="D1052" s="166" t="s">
        <v>172</v>
      </c>
      <c r="E1052" s="166">
        <v>194177</v>
      </c>
      <c r="F1052" s="166" t="s">
        <v>50</v>
      </c>
      <c r="G1052" s="166">
        <v>8.7799999999999994</v>
      </c>
      <c r="H1052" s="167">
        <v>18285.12</v>
      </c>
      <c r="I1052" s="167">
        <v>9766.69</v>
      </c>
    </row>
    <row r="1053" spans="1:9" x14ac:dyDescent="0.25">
      <c r="A1053" s="163" t="s">
        <v>86</v>
      </c>
      <c r="B1053" s="164"/>
      <c r="C1053" s="165">
        <v>43168</v>
      </c>
      <c r="D1053" s="166" t="s">
        <v>220</v>
      </c>
      <c r="E1053" s="166">
        <v>194179</v>
      </c>
      <c r="F1053" s="166" t="s">
        <v>79</v>
      </c>
      <c r="G1053" s="166">
        <v>7.2</v>
      </c>
      <c r="H1053" s="167">
        <v>18285.12</v>
      </c>
      <c r="I1053" s="167">
        <v>9766.69</v>
      </c>
    </row>
    <row r="1054" spans="1:9" x14ac:dyDescent="0.25">
      <c r="A1054" s="163" t="s">
        <v>86</v>
      </c>
      <c r="B1054" s="164"/>
      <c r="C1054" s="165">
        <v>43168</v>
      </c>
      <c r="D1054" s="166" t="s">
        <v>220</v>
      </c>
      <c r="E1054" s="166">
        <v>194178</v>
      </c>
      <c r="F1054" s="166" t="s">
        <v>218</v>
      </c>
      <c r="G1054" s="166">
        <v>7.48</v>
      </c>
      <c r="H1054" s="167">
        <v>18285.12</v>
      </c>
      <c r="I1054" s="167">
        <v>9766.69</v>
      </c>
    </row>
    <row r="1055" spans="1:9" x14ac:dyDescent="0.25">
      <c r="A1055" s="163" t="s">
        <v>86</v>
      </c>
      <c r="B1055" s="164"/>
      <c r="C1055" s="165">
        <v>43168</v>
      </c>
      <c r="D1055" s="166" t="s">
        <v>398</v>
      </c>
      <c r="E1055" s="166">
        <v>194180</v>
      </c>
      <c r="F1055" s="166" t="s">
        <v>47</v>
      </c>
      <c r="G1055" s="166">
        <v>8.1300000000000008</v>
      </c>
      <c r="H1055" s="167">
        <v>18285.12</v>
      </c>
      <c r="I1055" s="167">
        <v>9766.69</v>
      </c>
    </row>
    <row r="1056" spans="1:9" x14ac:dyDescent="0.25">
      <c r="A1056" s="163" t="s">
        <v>68</v>
      </c>
      <c r="B1056" s="164"/>
      <c r="C1056" s="165">
        <v>43169</v>
      </c>
      <c r="D1056" s="166" t="s">
        <v>327</v>
      </c>
      <c r="E1056" s="166">
        <v>194201</v>
      </c>
      <c r="F1056" s="166" t="s">
        <v>90</v>
      </c>
      <c r="G1056" s="166">
        <v>10.23</v>
      </c>
      <c r="H1056" s="167">
        <v>18285.12</v>
      </c>
      <c r="I1056" s="167">
        <v>9766.69</v>
      </c>
    </row>
    <row r="1057" spans="1:9" x14ac:dyDescent="0.25">
      <c r="A1057" s="163" t="s">
        <v>64</v>
      </c>
      <c r="B1057" s="164"/>
      <c r="C1057" s="165">
        <v>43169</v>
      </c>
      <c r="D1057" s="166" t="s">
        <v>234</v>
      </c>
      <c r="E1057" s="166">
        <v>194205</v>
      </c>
      <c r="F1057" s="166" t="s">
        <v>47</v>
      </c>
      <c r="G1057" s="166">
        <v>14.28</v>
      </c>
      <c r="H1057" s="167">
        <v>18285.12</v>
      </c>
      <c r="I1057" s="167">
        <v>9766.69</v>
      </c>
    </row>
    <row r="1058" spans="1:9" x14ac:dyDescent="0.25">
      <c r="A1058" s="163" t="s">
        <v>66</v>
      </c>
      <c r="B1058" s="164"/>
      <c r="C1058" s="165">
        <v>43169</v>
      </c>
      <c r="D1058" s="166" t="s">
        <v>379</v>
      </c>
      <c r="E1058" s="166">
        <v>194206</v>
      </c>
      <c r="F1058" s="166" t="s">
        <v>50</v>
      </c>
      <c r="G1058" s="166">
        <v>14.46</v>
      </c>
      <c r="H1058" s="167">
        <v>18285.12</v>
      </c>
      <c r="I1058" s="167">
        <v>9766.69</v>
      </c>
    </row>
    <row r="1059" spans="1:9" x14ac:dyDescent="0.25">
      <c r="A1059" s="163" t="s">
        <v>77</v>
      </c>
      <c r="B1059" s="164"/>
      <c r="C1059" s="165">
        <v>43169</v>
      </c>
      <c r="D1059" s="166" t="s">
        <v>393</v>
      </c>
      <c r="E1059" s="166">
        <v>194211</v>
      </c>
      <c r="F1059" s="166" t="s">
        <v>85</v>
      </c>
      <c r="G1059" s="166">
        <v>14.87</v>
      </c>
      <c r="H1059" s="167">
        <v>18285.12</v>
      </c>
      <c r="I1059" s="167">
        <v>9766.69</v>
      </c>
    </row>
    <row r="1060" spans="1:9" x14ac:dyDescent="0.25">
      <c r="A1060" s="163" t="s">
        <v>64</v>
      </c>
      <c r="B1060" s="164"/>
      <c r="C1060" s="165">
        <v>43169</v>
      </c>
      <c r="D1060" s="166" t="s">
        <v>191</v>
      </c>
      <c r="E1060" s="166">
        <v>194241</v>
      </c>
      <c r="F1060" s="166" t="s">
        <v>55</v>
      </c>
      <c r="G1060" s="166">
        <v>1.36</v>
      </c>
      <c r="H1060" s="167">
        <v>18285.12</v>
      </c>
      <c r="I1060" s="167">
        <v>9766.69</v>
      </c>
    </row>
    <row r="1061" spans="1:9" x14ac:dyDescent="0.25">
      <c r="A1061" s="163" t="s">
        <v>66</v>
      </c>
      <c r="B1061" s="164"/>
      <c r="C1061" s="165">
        <v>43169</v>
      </c>
      <c r="D1061" s="166" t="s">
        <v>409</v>
      </c>
      <c r="E1061" s="166">
        <v>194253</v>
      </c>
      <c r="F1061" s="166" t="s">
        <v>50</v>
      </c>
      <c r="G1061" s="166">
        <v>8.27</v>
      </c>
      <c r="H1061" s="167">
        <v>18285.12</v>
      </c>
      <c r="I1061" s="167">
        <v>9766.69</v>
      </c>
    </row>
    <row r="1062" spans="1:9" x14ac:dyDescent="0.25">
      <c r="A1062" s="163" t="s">
        <v>68</v>
      </c>
      <c r="B1062" s="164"/>
      <c r="C1062" s="165">
        <v>43169</v>
      </c>
      <c r="D1062" s="166" t="s">
        <v>339</v>
      </c>
      <c r="E1062" s="166">
        <v>194255</v>
      </c>
      <c r="F1062" s="166" t="s">
        <v>90</v>
      </c>
      <c r="G1062" s="166">
        <v>12.06</v>
      </c>
      <c r="H1062" s="167">
        <v>18285.12</v>
      </c>
      <c r="I1062" s="167">
        <v>9766.69</v>
      </c>
    </row>
    <row r="1063" spans="1:9" x14ac:dyDescent="0.25">
      <c r="A1063" s="163" t="s">
        <v>64</v>
      </c>
      <c r="B1063" s="164"/>
      <c r="C1063" s="165">
        <v>43169</v>
      </c>
      <c r="D1063" s="166" t="s">
        <v>258</v>
      </c>
      <c r="E1063" s="166">
        <v>194264</v>
      </c>
      <c r="F1063" s="166" t="s">
        <v>47</v>
      </c>
      <c r="G1063" s="166">
        <v>9.9700000000000006</v>
      </c>
      <c r="H1063" s="167">
        <v>18285.12</v>
      </c>
      <c r="I1063" s="167">
        <v>9766.69</v>
      </c>
    </row>
    <row r="1064" spans="1:9" x14ac:dyDescent="0.25">
      <c r="A1064" s="163" t="s">
        <v>77</v>
      </c>
      <c r="B1064" s="164"/>
      <c r="C1064" s="165">
        <v>43169</v>
      </c>
      <c r="D1064" s="166" t="s">
        <v>531</v>
      </c>
      <c r="E1064" s="166">
        <v>194276</v>
      </c>
      <c r="F1064" s="166" t="s">
        <v>85</v>
      </c>
      <c r="G1064" s="166">
        <v>13.01</v>
      </c>
      <c r="H1064" s="167">
        <v>18285.12</v>
      </c>
      <c r="I1064" s="167">
        <v>9766.69</v>
      </c>
    </row>
    <row r="1065" spans="1:9" x14ac:dyDescent="0.25">
      <c r="A1065" s="163" t="s">
        <v>148</v>
      </c>
      <c r="B1065" s="164"/>
      <c r="C1065" s="165">
        <v>43169</v>
      </c>
      <c r="D1065" s="166" t="s">
        <v>506</v>
      </c>
      <c r="E1065" s="166">
        <v>194283</v>
      </c>
      <c r="F1065" s="166" t="s">
        <v>90</v>
      </c>
      <c r="G1065" s="166">
        <v>4.96</v>
      </c>
      <c r="H1065" s="167">
        <v>18285.12</v>
      </c>
      <c r="I1065" s="167">
        <v>9766.69</v>
      </c>
    </row>
    <row r="1066" spans="1:9" ht="15.75" thickBot="1" x14ac:dyDescent="0.3">
      <c r="A1066" s="163" t="s">
        <v>148</v>
      </c>
      <c r="B1066" s="164"/>
      <c r="C1066" s="165">
        <v>43169</v>
      </c>
      <c r="D1066" s="166" t="s">
        <v>532</v>
      </c>
      <c r="E1066" s="166">
        <v>194284</v>
      </c>
      <c r="F1066" s="166" t="s">
        <v>449</v>
      </c>
      <c r="G1066" s="166">
        <v>4.3600000000000003</v>
      </c>
      <c r="H1066" s="167">
        <v>18285.12</v>
      </c>
      <c r="I1066" s="167">
        <v>9766.69</v>
      </c>
    </row>
    <row r="1067" spans="1:9" ht="15.75" thickBot="1" x14ac:dyDescent="0.3">
      <c r="A1067" s="149"/>
      <c r="B1067" s="149"/>
      <c r="C1067" s="149"/>
      <c r="D1067" s="149"/>
      <c r="E1067" s="149"/>
      <c r="F1067" s="173" t="s">
        <v>151</v>
      </c>
      <c r="G1067" s="195">
        <f>SUM(G988:G1066)</f>
        <v>797.09999999999991</v>
      </c>
      <c r="H1067" s="174">
        <f>+G1067*H1066</f>
        <v>14575069.151999997</v>
      </c>
      <c r="I1067" s="174">
        <f>+G1067*I1066</f>
        <v>7785028.5989999995</v>
      </c>
    </row>
    <row r="1068" spans="1:9" ht="19.5" thickBot="1" x14ac:dyDescent="0.35">
      <c r="A1068" s="149"/>
      <c r="B1068" s="149"/>
      <c r="C1068" s="149"/>
      <c r="D1068" s="149"/>
      <c r="E1068" s="149"/>
      <c r="F1068" s="149"/>
      <c r="G1068" s="175"/>
      <c r="H1068" s="545">
        <f>SUM(H1067:I1067)</f>
        <v>22360097.750999995</v>
      </c>
      <c r="I1068" s="545"/>
    </row>
    <row r="1069" spans="1:9" ht="15.75" thickTop="1" x14ac:dyDescent="0.25"/>
    <row r="1072" spans="1:9" x14ac:dyDescent="0.25">
      <c r="G1072" s="43"/>
    </row>
    <row r="1073" spans="1:9" x14ac:dyDescent="0.25">
      <c r="B1073" s="31"/>
      <c r="C1073" s="31"/>
      <c r="D1073" s="31"/>
      <c r="E1073" s="32"/>
      <c r="F1073" s="32"/>
      <c r="G1073" s="43"/>
    </row>
    <row r="1074" spans="1:9" ht="23.25" x14ac:dyDescent="0.35">
      <c r="A1074" s="146" t="s">
        <v>28</v>
      </c>
      <c r="B1074" s="146"/>
      <c r="C1074" s="146"/>
      <c r="D1074" s="146"/>
      <c r="E1074" s="146"/>
      <c r="F1074" s="146"/>
      <c r="G1074" s="146"/>
      <c r="H1074" s="146"/>
    </row>
    <row r="1075" spans="1:9" ht="19.5" x14ac:dyDescent="0.3">
      <c r="A1075" s="143" t="s">
        <v>485</v>
      </c>
      <c r="B1075" s="143"/>
      <c r="C1075" s="143"/>
      <c r="D1075" s="143"/>
      <c r="E1075" s="143"/>
      <c r="F1075" s="143"/>
      <c r="G1075" s="143"/>
      <c r="H1075" s="143"/>
    </row>
    <row r="1076" spans="1:9" ht="15.75" x14ac:dyDescent="0.25">
      <c r="A1076" s="33"/>
      <c r="B1076" s="33"/>
      <c r="C1076" s="33"/>
      <c r="D1076" s="33"/>
      <c r="E1076" s="34"/>
      <c r="F1076" s="34"/>
      <c r="G1076" s="33"/>
      <c r="H1076" s="35"/>
    </row>
    <row r="1077" spans="1:9" ht="15.75" x14ac:dyDescent="0.25">
      <c r="A1077" s="33"/>
      <c r="B1077" s="33"/>
      <c r="C1077" s="33"/>
      <c r="D1077" s="33"/>
      <c r="E1077" s="34"/>
      <c r="F1077" s="34"/>
      <c r="G1077" s="33"/>
      <c r="H1077" s="35"/>
    </row>
    <row r="1078" spans="1:9" ht="15.75" x14ac:dyDescent="0.25">
      <c r="A1078" s="36" t="s">
        <v>30</v>
      </c>
      <c r="B1078" s="36">
        <v>2716</v>
      </c>
      <c r="C1078" s="33"/>
      <c r="D1078" s="31"/>
      <c r="E1078" s="34"/>
      <c r="F1078" s="34"/>
      <c r="G1078" s="37"/>
      <c r="H1078" s="35"/>
    </row>
    <row r="1079" spans="1:9" ht="15.75" x14ac:dyDescent="0.25">
      <c r="A1079" s="38" t="s">
        <v>31</v>
      </c>
      <c r="B1079" s="39">
        <v>43176</v>
      </c>
      <c r="C1079" s="33"/>
      <c r="D1079" s="31"/>
      <c r="E1079" s="34"/>
      <c r="F1079" s="34"/>
      <c r="G1079" s="37"/>
      <c r="H1079" s="35"/>
    </row>
    <row r="1080" spans="1:9" ht="16.5" thickBot="1" x14ac:dyDescent="0.3">
      <c r="A1080" s="37" t="s">
        <v>32</v>
      </c>
      <c r="B1080" s="209" t="s">
        <v>33</v>
      </c>
      <c r="C1080" s="209"/>
      <c r="D1080" s="209"/>
      <c r="E1080" s="34"/>
      <c r="F1080" s="34"/>
      <c r="G1080" s="37"/>
      <c r="H1080" s="35"/>
    </row>
    <row r="1081" spans="1:9" ht="32.25" thickBot="1" x14ac:dyDescent="0.3">
      <c r="A1081" s="144" t="s">
        <v>34</v>
      </c>
      <c r="B1081" s="145"/>
      <c r="C1081" s="44" t="s">
        <v>35</v>
      </c>
      <c r="D1081" s="44" t="s">
        <v>36</v>
      </c>
      <c r="E1081" s="44" t="s">
        <v>37</v>
      </c>
      <c r="F1081" s="44" t="s">
        <v>38</v>
      </c>
      <c r="G1081" s="46" t="s">
        <v>39</v>
      </c>
      <c r="H1081" s="44" t="s">
        <v>40</v>
      </c>
      <c r="I1081" s="44" t="s">
        <v>41</v>
      </c>
    </row>
    <row r="1082" spans="1:9" x14ac:dyDescent="0.25">
      <c r="A1082" s="64" t="s">
        <v>98</v>
      </c>
      <c r="B1082" s="210"/>
      <c r="C1082" s="211">
        <v>43171</v>
      </c>
      <c r="D1082" s="45" t="s">
        <v>356</v>
      </c>
      <c r="E1082" s="45">
        <v>194319</v>
      </c>
      <c r="F1082" s="45" t="s">
        <v>50</v>
      </c>
      <c r="G1082" s="45">
        <v>14.59</v>
      </c>
      <c r="H1082" s="67">
        <v>18285.12</v>
      </c>
      <c r="I1082" s="67">
        <v>9766.69</v>
      </c>
    </row>
    <row r="1083" spans="1:9" x14ac:dyDescent="0.25">
      <c r="A1083" s="68" t="s">
        <v>96</v>
      </c>
      <c r="B1083" s="204"/>
      <c r="C1083" s="205">
        <v>43171</v>
      </c>
      <c r="D1083" s="40" t="s">
        <v>424</v>
      </c>
      <c r="E1083" s="40">
        <v>194322</v>
      </c>
      <c r="F1083" s="40" t="s">
        <v>90</v>
      </c>
      <c r="G1083" s="45">
        <v>13.89</v>
      </c>
      <c r="H1083" s="48">
        <v>18285.12</v>
      </c>
      <c r="I1083" s="48">
        <v>9766.69</v>
      </c>
    </row>
    <row r="1084" spans="1:9" x14ac:dyDescent="0.25">
      <c r="A1084" s="68" t="s">
        <v>94</v>
      </c>
      <c r="B1084" s="204"/>
      <c r="C1084" s="205">
        <v>43171</v>
      </c>
      <c r="D1084" s="40" t="s">
        <v>177</v>
      </c>
      <c r="E1084" s="40">
        <v>194329</v>
      </c>
      <c r="F1084" s="40" t="s">
        <v>47</v>
      </c>
      <c r="G1084" s="45">
        <v>15.89</v>
      </c>
      <c r="H1084" s="48">
        <v>18285.12</v>
      </c>
      <c r="I1084" s="48">
        <v>9766.69</v>
      </c>
    </row>
    <row r="1085" spans="1:9" x14ac:dyDescent="0.25">
      <c r="A1085" s="68" t="s">
        <v>100</v>
      </c>
      <c r="B1085" s="204"/>
      <c r="C1085" s="205">
        <v>43171</v>
      </c>
      <c r="D1085" s="40" t="s">
        <v>560</v>
      </c>
      <c r="E1085" s="40">
        <v>194331</v>
      </c>
      <c r="F1085" s="40" t="s">
        <v>85</v>
      </c>
      <c r="G1085" s="45">
        <v>13.54</v>
      </c>
      <c r="H1085" s="48">
        <v>18285.12</v>
      </c>
      <c r="I1085" s="48">
        <v>9766.69</v>
      </c>
    </row>
    <row r="1086" spans="1:9" x14ac:dyDescent="0.25">
      <c r="A1086" s="68" t="s">
        <v>96</v>
      </c>
      <c r="B1086" s="204"/>
      <c r="C1086" s="205">
        <v>43171</v>
      </c>
      <c r="D1086" s="40" t="s">
        <v>312</v>
      </c>
      <c r="E1086" s="40">
        <v>194387</v>
      </c>
      <c r="F1086" s="40" t="s">
        <v>90</v>
      </c>
      <c r="G1086" s="45">
        <v>10.83</v>
      </c>
      <c r="H1086" s="48">
        <v>18285.12</v>
      </c>
      <c r="I1086" s="48">
        <v>9766.69</v>
      </c>
    </row>
    <row r="1087" spans="1:9" x14ac:dyDescent="0.25">
      <c r="A1087" s="68" t="s">
        <v>94</v>
      </c>
      <c r="B1087" s="204"/>
      <c r="C1087" s="205">
        <v>43171</v>
      </c>
      <c r="D1087" s="40" t="s">
        <v>227</v>
      </c>
      <c r="E1087" s="40">
        <v>194395</v>
      </c>
      <c r="F1087" s="40" t="s">
        <v>55</v>
      </c>
      <c r="G1087" s="45">
        <v>1.37</v>
      </c>
      <c r="H1087" s="48">
        <v>18285.12</v>
      </c>
      <c r="I1087" s="48">
        <v>9766.69</v>
      </c>
    </row>
    <row r="1088" spans="1:9" x14ac:dyDescent="0.25">
      <c r="A1088" s="68" t="s">
        <v>98</v>
      </c>
      <c r="B1088" s="204"/>
      <c r="C1088" s="205">
        <v>43171</v>
      </c>
      <c r="D1088" s="40" t="s">
        <v>380</v>
      </c>
      <c r="E1088" s="40">
        <v>194400</v>
      </c>
      <c r="F1088" s="40" t="s">
        <v>50</v>
      </c>
      <c r="G1088" s="45">
        <v>14.63</v>
      </c>
      <c r="H1088" s="48">
        <v>18285.12</v>
      </c>
      <c r="I1088" s="48">
        <v>9766.69</v>
      </c>
    </row>
    <row r="1089" spans="1:9" x14ac:dyDescent="0.25">
      <c r="A1089" s="68" t="s">
        <v>94</v>
      </c>
      <c r="B1089" s="204"/>
      <c r="C1089" s="205">
        <v>43171</v>
      </c>
      <c r="D1089" s="40" t="s">
        <v>561</v>
      </c>
      <c r="E1089" s="40">
        <v>194403</v>
      </c>
      <c r="F1089" s="40" t="s">
        <v>47</v>
      </c>
      <c r="G1089" s="45">
        <v>14.17</v>
      </c>
      <c r="H1089" s="48">
        <v>18285.12</v>
      </c>
      <c r="I1089" s="48">
        <v>9766.69</v>
      </c>
    </row>
    <row r="1090" spans="1:9" x14ac:dyDescent="0.25">
      <c r="A1090" s="68" t="s">
        <v>100</v>
      </c>
      <c r="B1090" s="204"/>
      <c r="C1090" s="205">
        <v>43171</v>
      </c>
      <c r="D1090" s="40" t="s">
        <v>214</v>
      </c>
      <c r="E1090" s="40">
        <v>194406</v>
      </c>
      <c r="F1090" s="40" t="s">
        <v>85</v>
      </c>
      <c r="G1090" s="45">
        <v>12.29</v>
      </c>
      <c r="H1090" s="48">
        <v>18285.12</v>
      </c>
      <c r="I1090" s="48">
        <v>9766.69</v>
      </c>
    </row>
    <row r="1091" spans="1:9" x14ac:dyDescent="0.25">
      <c r="A1091" s="68" t="s">
        <v>96</v>
      </c>
      <c r="B1091" s="204"/>
      <c r="C1091" s="205">
        <v>43171</v>
      </c>
      <c r="D1091" s="40" t="s">
        <v>384</v>
      </c>
      <c r="E1091" s="40">
        <v>194416</v>
      </c>
      <c r="F1091" s="40" t="s">
        <v>90</v>
      </c>
      <c r="G1091" s="45">
        <v>5.08</v>
      </c>
      <c r="H1091" s="48">
        <v>18285.12</v>
      </c>
      <c r="I1091" s="48">
        <v>9766.69</v>
      </c>
    </row>
    <row r="1092" spans="1:9" x14ac:dyDescent="0.25">
      <c r="A1092" s="68" t="s">
        <v>86</v>
      </c>
      <c r="B1092" s="204"/>
      <c r="C1092" s="205">
        <v>43171</v>
      </c>
      <c r="D1092" s="40" t="s">
        <v>562</v>
      </c>
      <c r="E1092" s="40">
        <v>194477</v>
      </c>
      <c r="F1092" s="40" t="s">
        <v>85</v>
      </c>
      <c r="G1092" s="45">
        <v>9.65</v>
      </c>
      <c r="H1092" s="48">
        <v>18285.12</v>
      </c>
      <c r="I1092" s="48">
        <v>9766.69</v>
      </c>
    </row>
    <row r="1093" spans="1:9" x14ac:dyDescent="0.25">
      <c r="A1093" s="68" t="s">
        <v>86</v>
      </c>
      <c r="B1093" s="204"/>
      <c r="C1093" s="205">
        <v>43171</v>
      </c>
      <c r="D1093" s="40" t="s">
        <v>346</v>
      </c>
      <c r="E1093" s="40">
        <v>194478</v>
      </c>
      <c r="F1093" s="40" t="s">
        <v>170</v>
      </c>
      <c r="G1093" s="45">
        <v>0.33</v>
      </c>
      <c r="H1093" s="48">
        <v>18285.12</v>
      </c>
      <c r="I1093" s="48">
        <v>9766.69</v>
      </c>
    </row>
    <row r="1094" spans="1:9" x14ac:dyDescent="0.25">
      <c r="A1094" s="68" t="s">
        <v>86</v>
      </c>
      <c r="B1094" s="204"/>
      <c r="C1094" s="205">
        <v>43171</v>
      </c>
      <c r="D1094" s="40" t="s">
        <v>316</v>
      </c>
      <c r="E1094" s="40">
        <v>194479</v>
      </c>
      <c r="F1094" s="40" t="s">
        <v>47</v>
      </c>
      <c r="G1094" s="45">
        <v>8.1</v>
      </c>
      <c r="H1094" s="48">
        <v>18285.12</v>
      </c>
      <c r="I1094" s="48">
        <v>9766.69</v>
      </c>
    </row>
    <row r="1095" spans="1:9" x14ac:dyDescent="0.25">
      <c r="A1095" s="68" t="s">
        <v>86</v>
      </c>
      <c r="B1095" s="204"/>
      <c r="C1095" s="205">
        <v>43171</v>
      </c>
      <c r="D1095" s="40" t="s">
        <v>265</v>
      </c>
      <c r="E1095" s="40">
        <v>194480</v>
      </c>
      <c r="F1095" s="40" t="s">
        <v>50</v>
      </c>
      <c r="G1095" s="45">
        <v>9.15</v>
      </c>
      <c r="H1095" s="48">
        <v>18285.12</v>
      </c>
      <c r="I1095" s="48">
        <v>9766.69</v>
      </c>
    </row>
    <row r="1096" spans="1:9" x14ac:dyDescent="0.25">
      <c r="A1096" s="68" t="s">
        <v>86</v>
      </c>
      <c r="B1096" s="204"/>
      <c r="C1096" s="205">
        <v>43171</v>
      </c>
      <c r="D1096" s="40" t="s">
        <v>242</v>
      </c>
      <c r="E1096" s="40">
        <v>194481</v>
      </c>
      <c r="F1096" s="40" t="s">
        <v>450</v>
      </c>
      <c r="G1096" s="45">
        <v>9.43</v>
      </c>
      <c r="H1096" s="48">
        <v>18285.12</v>
      </c>
      <c r="I1096" s="48">
        <v>9766.69</v>
      </c>
    </row>
    <row r="1097" spans="1:9" x14ac:dyDescent="0.25">
      <c r="A1097" s="68" t="s">
        <v>42</v>
      </c>
      <c r="B1097" s="204"/>
      <c r="C1097" s="205">
        <v>43172</v>
      </c>
      <c r="D1097" s="40" t="s">
        <v>563</v>
      </c>
      <c r="E1097" s="40">
        <v>194495</v>
      </c>
      <c r="F1097" s="40" t="s">
        <v>90</v>
      </c>
      <c r="G1097" s="45">
        <v>12.94</v>
      </c>
      <c r="H1097" s="48">
        <v>18285.12</v>
      </c>
      <c r="I1097" s="48">
        <v>9766.69</v>
      </c>
    </row>
    <row r="1098" spans="1:9" x14ac:dyDescent="0.25">
      <c r="A1098" s="68" t="s">
        <v>45</v>
      </c>
      <c r="B1098" s="204"/>
      <c r="C1098" s="205">
        <v>43172</v>
      </c>
      <c r="D1098" s="40" t="s">
        <v>43</v>
      </c>
      <c r="E1098" s="40">
        <v>194502</v>
      </c>
      <c r="F1098" s="40" t="s">
        <v>47</v>
      </c>
      <c r="G1098" s="45">
        <v>15.15</v>
      </c>
      <c r="H1098" s="48">
        <v>18285.12</v>
      </c>
      <c r="I1098" s="48">
        <v>9766.69</v>
      </c>
    </row>
    <row r="1099" spans="1:9" x14ac:dyDescent="0.25">
      <c r="A1099" s="68" t="s">
        <v>51</v>
      </c>
      <c r="B1099" s="204"/>
      <c r="C1099" s="205">
        <v>43172</v>
      </c>
      <c r="D1099" s="40" t="s">
        <v>208</v>
      </c>
      <c r="E1099" s="40">
        <v>194504</v>
      </c>
      <c r="F1099" s="40" t="s">
        <v>85</v>
      </c>
      <c r="G1099" s="45">
        <v>14.12</v>
      </c>
      <c r="H1099" s="48">
        <v>18285.12</v>
      </c>
      <c r="I1099" s="48">
        <v>9766.69</v>
      </c>
    </row>
    <row r="1100" spans="1:9" x14ac:dyDescent="0.25">
      <c r="A1100" s="68" t="s">
        <v>45</v>
      </c>
      <c r="B1100" s="204"/>
      <c r="C1100" s="205">
        <v>43172</v>
      </c>
      <c r="D1100" s="40" t="s">
        <v>162</v>
      </c>
      <c r="E1100" s="40">
        <v>194519</v>
      </c>
      <c r="F1100" s="40" t="s">
        <v>63</v>
      </c>
      <c r="G1100" s="45">
        <v>0.68</v>
      </c>
      <c r="H1100" s="48">
        <v>18285.12</v>
      </c>
      <c r="I1100" s="48">
        <v>9766.69</v>
      </c>
    </row>
    <row r="1101" spans="1:9" x14ac:dyDescent="0.25">
      <c r="A1101" s="68" t="s">
        <v>48</v>
      </c>
      <c r="B1101" s="204"/>
      <c r="C1101" s="205">
        <v>43172</v>
      </c>
      <c r="D1101" s="40" t="s">
        <v>564</v>
      </c>
      <c r="E1101" s="40">
        <v>194524</v>
      </c>
      <c r="F1101" s="40" t="s">
        <v>50</v>
      </c>
      <c r="G1101" s="45">
        <v>14.27</v>
      </c>
      <c r="H1101" s="48">
        <v>18285.12</v>
      </c>
      <c r="I1101" s="48">
        <v>9766.69</v>
      </c>
    </row>
    <row r="1102" spans="1:9" x14ac:dyDescent="0.25">
      <c r="A1102" s="68" t="s">
        <v>42</v>
      </c>
      <c r="B1102" s="204"/>
      <c r="C1102" s="205">
        <v>43172</v>
      </c>
      <c r="D1102" s="40" t="s">
        <v>237</v>
      </c>
      <c r="E1102" s="40">
        <v>194545</v>
      </c>
      <c r="F1102" s="40" t="s">
        <v>90</v>
      </c>
      <c r="G1102" s="45">
        <v>13.24</v>
      </c>
      <c r="H1102" s="48">
        <v>18285.12</v>
      </c>
      <c r="I1102" s="48">
        <v>9766.69</v>
      </c>
    </row>
    <row r="1103" spans="1:9" x14ac:dyDescent="0.25">
      <c r="A1103" s="68" t="s">
        <v>45</v>
      </c>
      <c r="B1103" s="204"/>
      <c r="C1103" s="205">
        <v>43172</v>
      </c>
      <c r="D1103" s="40" t="s">
        <v>565</v>
      </c>
      <c r="E1103" s="40">
        <v>194558</v>
      </c>
      <c r="F1103" s="40" t="s">
        <v>47</v>
      </c>
      <c r="G1103" s="45">
        <v>15.33</v>
      </c>
      <c r="H1103" s="48">
        <v>18285.12</v>
      </c>
      <c r="I1103" s="48">
        <v>9766.69</v>
      </c>
    </row>
    <row r="1104" spans="1:9" x14ac:dyDescent="0.25">
      <c r="A1104" s="68" t="s">
        <v>51</v>
      </c>
      <c r="B1104" s="204"/>
      <c r="C1104" s="205">
        <v>43172</v>
      </c>
      <c r="D1104" s="40" t="s">
        <v>358</v>
      </c>
      <c r="E1104" s="40">
        <v>194582</v>
      </c>
      <c r="F1104" s="40" t="s">
        <v>85</v>
      </c>
      <c r="G1104" s="45">
        <v>14.96</v>
      </c>
      <c r="H1104" s="48">
        <v>18285.12</v>
      </c>
      <c r="I1104" s="48">
        <v>9766.69</v>
      </c>
    </row>
    <row r="1105" spans="1:9" x14ac:dyDescent="0.25">
      <c r="A1105" s="68" t="s">
        <v>48</v>
      </c>
      <c r="B1105" s="204"/>
      <c r="C1105" s="205">
        <v>43172</v>
      </c>
      <c r="D1105" s="40" t="s">
        <v>115</v>
      </c>
      <c r="E1105" s="40">
        <v>194600</v>
      </c>
      <c r="F1105" s="40" t="s">
        <v>421</v>
      </c>
      <c r="G1105" s="45">
        <v>11.71</v>
      </c>
      <c r="H1105" s="48">
        <v>18285.12</v>
      </c>
      <c r="I1105" s="48">
        <v>9766.69</v>
      </c>
    </row>
    <row r="1106" spans="1:9" x14ac:dyDescent="0.25">
      <c r="A1106" s="68" t="s">
        <v>42</v>
      </c>
      <c r="B1106" s="204"/>
      <c r="C1106" s="205">
        <v>43172</v>
      </c>
      <c r="D1106" s="40" t="s">
        <v>334</v>
      </c>
      <c r="E1106" s="40">
        <v>194604</v>
      </c>
      <c r="F1106" s="40" t="s">
        <v>90</v>
      </c>
      <c r="G1106" s="45">
        <v>12.82</v>
      </c>
      <c r="H1106" s="48">
        <v>18285.12</v>
      </c>
      <c r="I1106" s="48">
        <v>9766.69</v>
      </c>
    </row>
    <row r="1107" spans="1:9" x14ac:dyDescent="0.25">
      <c r="A1107" s="68" t="s">
        <v>48</v>
      </c>
      <c r="B1107" s="204"/>
      <c r="C1107" s="205">
        <v>43172</v>
      </c>
      <c r="D1107" s="40" t="s">
        <v>566</v>
      </c>
      <c r="E1107" s="40">
        <v>194608</v>
      </c>
      <c r="F1107" s="40" t="s">
        <v>50</v>
      </c>
      <c r="G1107" s="45">
        <v>13.53</v>
      </c>
      <c r="H1107" s="48">
        <v>18285.12</v>
      </c>
      <c r="I1107" s="48">
        <v>9766.69</v>
      </c>
    </row>
    <row r="1108" spans="1:9" x14ac:dyDescent="0.25">
      <c r="A1108" s="68" t="s">
        <v>45</v>
      </c>
      <c r="B1108" s="204"/>
      <c r="C1108" s="205">
        <v>43172</v>
      </c>
      <c r="D1108" s="40" t="s">
        <v>567</v>
      </c>
      <c r="E1108" s="40">
        <v>194612</v>
      </c>
      <c r="F1108" s="40" t="s">
        <v>47</v>
      </c>
      <c r="G1108" s="45">
        <v>13.06</v>
      </c>
      <c r="H1108" s="48">
        <v>18285.12</v>
      </c>
      <c r="I1108" s="48">
        <v>9766.69</v>
      </c>
    </row>
    <row r="1109" spans="1:9" x14ac:dyDescent="0.25">
      <c r="A1109" s="68" t="s">
        <v>45</v>
      </c>
      <c r="B1109" s="204"/>
      <c r="C1109" s="205">
        <v>43172</v>
      </c>
      <c r="D1109" s="40" t="s">
        <v>375</v>
      </c>
      <c r="E1109" s="40">
        <v>194619</v>
      </c>
      <c r="F1109" s="40" t="s">
        <v>55</v>
      </c>
      <c r="G1109" s="45">
        <v>0.61</v>
      </c>
      <c r="H1109" s="48">
        <v>18285.12</v>
      </c>
      <c r="I1109" s="48">
        <v>9766.69</v>
      </c>
    </row>
    <row r="1110" spans="1:9" x14ac:dyDescent="0.25">
      <c r="A1110" s="68" t="s">
        <v>51</v>
      </c>
      <c r="B1110" s="204"/>
      <c r="C1110" s="205">
        <v>43172</v>
      </c>
      <c r="D1110" s="40" t="s">
        <v>568</v>
      </c>
      <c r="E1110" s="40">
        <v>194628</v>
      </c>
      <c r="F1110" s="40" t="s">
        <v>85</v>
      </c>
      <c r="G1110" s="45">
        <v>7.31</v>
      </c>
      <c r="H1110" s="48">
        <v>18285.12</v>
      </c>
      <c r="I1110" s="48">
        <v>9766.69</v>
      </c>
    </row>
    <row r="1111" spans="1:9" x14ac:dyDescent="0.25">
      <c r="A1111" s="68" t="s">
        <v>64</v>
      </c>
      <c r="B1111" s="204"/>
      <c r="C1111" s="205">
        <v>43173</v>
      </c>
      <c r="D1111" s="40" t="s">
        <v>569</v>
      </c>
      <c r="E1111" s="40">
        <v>194679</v>
      </c>
      <c r="F1111" s="40" t="s">
        <v>47</v>
      </c>
      <c r="G1111" s="45">
        <v>14.77</v>
      </c>
      <c r="H1111" s="48">
        <v>18285.12</v>
      </c>
      <c r="I1111" s="48">
        <v>9766.69</v>
      </c>
    </row>
    <row r="1112" spans="1:9" x14ac:dyDescent="0.25">
      <c r="A1112" s="68" t="s">
        <v>77</v>
      </c>
      <c r="B1112" s="204"/>
      <c r="C1112" s="205">
        <v>43173</v>
      </c>
      <c r="D1112" s="40" t="s">
        <v>570</v>
      </c>
      <c r="E1112" s="40">
        <v>194681</v>
      </c>
      <c r="F1112" s="40" t="s">
        <v>50</v>
      </c>
      <c r="G1112" s="45">
        <v>14.27</v>
      </c>
      <c r="H1112" s="48">
        <v>18285.12</v>
      </c>
      <c r="I1112" s="48">
        <v>9766.69</v>
      </c>
    </row>
    <row r="1113" spans="1:9" x14ac:dyDescent="0.25">
      <c r="A1113" s="68" t="s">
        <v>68</v>
      </c>
      <c r="B1113" s="204"/>
      <c r="C1113" s="205">
        <v>43173</v>
      </c>
      <c r="D1113" s="40" t="s">
        <v>121</v>
      </c>
      <c r="E1113" s="40">
        <v>194693</v>
      </c>
      <c r="F1113" s="40" t="s">
        <v>90</v>
      </c>
      <c r="G1113" s="45">
        <v>14.54</v>
      </c>
      <c r="H1113" s="48">
        <v>18285.12</v>
      </c>
      <c r="I1113" s="48">
        <v>9766.69</v>
      </c>
    </row>
    <row r="1114" spans="1:9" x14ac:dyDescent="0.25">
      <c r="A1114" s="68" t="s">
        <v>66</v>
      </c>
      <c r="B1114" s="204"/>
      <c r="C1114" s="205">
        <v>43173</v>
      </c>
      <c r="D1114" s="40" t="s">
        <v>379</v>
      </c>
      <c r="E1114" s="40">
        <v>194694</v>
      </c>
      <c r="F1114" s="40" t="s">
        <v>85</v>
      </c>
      <c r="G1114" s="45">
        <v>14.66</v>
      </c>
      <c r="H1114" s="48">
        <v>18285.12</v>
      </c>
      <c r="I1114" s="48">
        <v>9766.69</v>
      </c>
    </row>
    <row r="1115" spans="1:9" x14ac:dyDescent="0.25">
      <c r="A1115" s="68" t="s">
        <v>64</v>
      </c>
      <c r="B1115" s="204"/>
      <c r="C1115" s="205">
        <v>43173</v>
      </c>
      <c r="D1115" s="40" t="s">
        <v>389</v>
      </c>
      <c r="E1115" s="40">
        <v>194707</v>
      </c>
      <c r="F1115" s="40" t="s">
        <v>47</v>
      </c>
      <c r="G1115" s="45">
        <v>11.08</v>
      </c>
      <c r="H1115" s="48">
        <v>18285.12</v>
      </c>
      <c r="I1115" s="48">
        <v>9766.69</v>
      </c>
    </row>
    <row r="1116" spans="1:9" x14ac:dyDescent="0.25">
      <c r="A1116" s="68" t="s">
        <v>77</v>
      </c>
      <c r="B1116" s="204"/>
      <c r="C1116" s="205">
        <v>43173</v>
      </c>
      <c r="D1116" s="40" t="s">
        <v>571</v>
      </c>
      <c r="E1116" s="40">
        <v>194714</v>
      </c>
      <c r="F1116" s="40" t="s">
        <v>50</v>
      </c>
      <c r="G1116" s="45">
        <v>8.68</v>
      </c>
      <c r="H1116" s="48">
        <v>18285.12</v>
      </c>
      <c r="I1116" s="48">
        <v>9766.69</v>
      </c>
    </row>
    <row r="1117" spans="1:9" x14ac:dyDescent="0.25">
      <c r="A1117" s="68" t="s">
        <v>66</v>
      </c>
      <c r="B1117" s="204"/>
      <c r="C1117" s="205">
        <v>43173</v>
      </c>
      <c r="D1117" s="40" t="s">
        <v>357</v>
      </c>
      <c r="E1117" s="40">
        <v>194761</v>
      </c>
      <c r="F1117" s="40" t="s">
        <v>85</v>
      </c>
      <c r="G1117" s="45">
        <v>12.61</v>
      </c>
      <c r="H1117" s="48">
        <v>18285.12</v>
      </c>
      <c r="I1117" s="48">
        <v>9766.69</v>
      </c>
    </row>
    <row r="1118" spans="1:9" x14ac:dyDescent="0.25">
      <c r="A1118" s="68" t="s">
        <v>68</v>
      </c>
      <c r="B1118" s="204"/>
      <c r="C1118" s="205">
        <v>43173</v>
      </c>
      <c r="D1118" s="40" t="s">
        <v>249</v>
      </c>
      <c r="E1118" s="40">
        <v>194769</v>
      </c>
      <c r="F1118" s="40" t="s">
        <v>90</v>
      </c>
      <c r="G1118" s="45">
        <v>13.61</v>
      </c>
      <c r="H1118" s="48">
        <v>18285.12</v>
      </c>
      <c r="I1118" s="48">
        <v>9766.69</v>
      </c>
    </row>
    <row r="1119" spans="1:9" x14ac:dyDescent="0.25">
      <c r="A1119" s="68" t="s">
        <v>64</v>
      </c>
      <c r="B1119" s="204"/>
      <c r="C1119" s="205">
        <v>43173</v>
      </c>
      <c r="D1119" s="40" t="s">
        <v>462</v>
      </c>
      <c r="E1119" s="40">
        <v>194777</v>
      </c>
      <c r="F1119" s="40" t="s">
        <v>47</v>
      </c>
      <c r="G1119" s="45">
        <v>7.03</v>
      </c>
      <c r="H1119" s="48">
        <v>18285.12</v>
      </c>
      <c r="I1119" s="48">
        <v>9766.69</v>
      </c>
    </row>
    <row r="1120" spans="1:9" x14ac:dyDescent="0.25">
      <c r="A1120" s="68" t="s">
        <v>64</v>
      </c>
      <c r="B1120" s="204"/>
      <c r="C1120" s="205">
        <v>43173</v>
      </c>
      <c r="D1120" s="40" t="s">
        <v>475</v>
      </c>
      <c r="E1120" s="40">
        <v>194781</v>
      </c>
      <c r="F1120" s="40" t="s">
        <v>55</v>
      </c>
      <c r="G1120" s="45">
        <v>1.18</v>
      </c>
      <c r="H1120" s="48">
        <v>18285.12</v>
      </c>
      <c r="I1120" s="48">
        <v>9766.69</v>
      </c>
    </row>
    <row r="1121" spans="1:9" x14ac:dyDescent="0.25">
      <c r="A1121" s="68" t="s">
        <v>77</v>
      </c>
      <c r="B1121" s="204"/>
      <c r="C1121" s="205">
        <v>43173</v>
      </c>
      <c r="D1121" s="40" t="s">
        <v>572</v>
      </c>
      <c r="E1121" s="40">
        <v>194791</v>
      </c>
      <c r="F1121" s="40" t="s">
        <v>50</v>
      </c>
      <c r="G1121" s="45">
        <v>12.72</v>
      </c>
      <c r="H1121" s="48">
        <v>18285.12</v>
      </c>
      <c r="I1121" s="48">
        <v>9766.69</v>
      </c>
    </row>
    <row r="1122" spans="1:9" x14ac:dyDescent="0.25">
      <c r="A1122" s="68" t="s">
        <v>86</v>
      </c>
      <c r="B1122" s="204"/>
      <c r="C1122" s="205">
        <v>43173</v>
      </c>
      <c r="D1122" s="40" t="s">
        <v>573</v>
      </c>
      <c r="E1122" s="40">
        <v>194836</v>
      </c>
      <c r="F1122" s="40" t="s">
        <v>79</v>
      </c>
      <c r="G1122" s="45">
        <v>7.69</v>
      </c>
      <c r="H1122" s="48">
        <v>18285.12</v>
      </c>
      <c r="I1122" s="48">
        <v>9766.69</v>
      </c>
    </row>
    <row r="1123" spans="1:9" x14ac:dyDescent="0.25">
      <c r="A1123" s="68" t="s">
        <v>86</v>
      </c>
      <c r="B1123" s="204"/>
      <c r="C1123" s="205">
        <v>43173</v>
      </c>
      <c r="D1123" s="40" t="s">
        <v>502</v>
      </c>
      <c r="E1123" s="40">
        <v>194837</v>
      </c>
      <c r="F1123" s="40" t="s">
        <v>55</v>
      </c>
      <c r="G1123" s="45">
        <v>0.22</v>
      </c>
      <c r="H1123" s="48">
        <v>18285.12</v>
      </c>
      <c r="I1123" s="48">
        <v>9766.69</v>
      </c>
    </row>
    <row r="1124" spans="1:9" x14ac:dyDescent="0.25">
      <c r="A1124" s="68" t="s">
        <v>86</v>
      </c>
      <c r="B1124" s="204"/>
      <c r="C1124" s="205">
        <v>43173</v>
      </c>
      <c r="D1124" s="40" t="s">
        <v>280</v>
      </c>
      <c r="E1124" s="40">
        <v>194840</v>
      </c>
      <c r="F1124" s="40" t="s">
        <v>50</v>
      </c>
      <c r="G1124" s="45">
        <v>7.01</v>
      </c>
      <c r="H1124" s="48">
        <v>18285.12</v>
      </c>
      <c r="I1124" s="48">
        <v>9766.69</v>
      </c>
    </row>
    <row r="1125" spans="1:9" x14ac:dyDescent="0.25">
      <c r="A1125" s="68" t="s">
        <v>86</v>
      </c>
      <c r="B1125" s="204"/>
      <c r="C1125" s="205">
        <v>43173</v>
      </c>
      <c r="D1125" s="40" t="s">
        <v>217</v>
      </c>
      <c r="E1125" s="40">
        <v>194841</v>
      </c>
      <c r="F1125" s="40" t="s">
        <v>47</v>
      </c>
      <c r="G1125" s="45">
        <v>6.79</v>
      </c>
      <c r="H1125" s="48">
        <v>18285.12</v>
      </c>
      <c r="I1125" s="48">
        <v>9766.69</v>
      </c>
    </row>
    <row r="1126" spans="1:9" x14ac:dyDescent="0.25">
      <c r="A1126" s="68" t="s">
        <v>86</v>
      </c>
      <c r="B1126" s="204"/>
      <c r="C1126" s="205">
        <v>43173</v>
      </c>
      <c r="D1126" s="40" t="s">
        <v>267</v>
      </c>
      <c r="E1126" s="40">
        <v>194842</v>
      </c>
      <c r="F1126" s="40" t="s">
        <v>450</v>
      </c>
      <c r="G1126" s="45">
        <v>7.38</v>
      </c>
      <c r="H1126" s="48">
        <v>18285.12</v>
      </c>
      <c r="I1126" s="48">
        <v>9766.69</v>
      </c>
    </row>
    <row r="1127" spans="1:9" x14ac:dyDescent="0.25">
      <c r="A1127" s="68" t="s">
        <v>96</v>
      </c>
      <c r="B1127" s="204"/>
      <c r="C1127" s="205">
        <v>43174</v>
      </c>
      <c r="D1127" s="40" t="s">
        <v>255</v>
      </c>
      <c r="E1127" s="40">
        <v>194881</v>
      </c>
      <c r="F1127" s="40" t="s">
        <v>574</v>
      </c>
      <c r="G1127" s="45">
        <v>8.76</v>
      </c>
      <c r="H1127" s="48">
        <v>18285.12</v>
      </c>
      <c r="I1127" s="48">
        <v>9766.69</v>
      </c>
    </row>
    <row r="1128" spans="1:9" x14ac:dyDescent="0.25">
      <c r="A1128" s="68" t="s">
        <v>94</v>
      </c>
      <c r="B1128" s="204"/>
      <c r="C1128" s="205">
        <v>43174</v>
      </c>
      <c r="D1128" s="40" t="s">
        <v>268</v>
      </c>
      <c r="E1128" s="40">
        <v>194884</v>
      </c>
      <c r="F1128" s="40" t="s">
        <v>47</v>
      </c>
      <c r="G1128" s="45">
        <v>14.25</v>
      </c>
      <c r="H1128" s="48">
        <v>18285.12</v>
      </c>
      <c r="I1128" s="48">
        <v>9766.69</v>
      </c>
    </row>
    <row r="1129" spans="1:9" x14ac:dyDescent="0.25">
      <c r="A1129" s="68" t="s">
        <v>98</v>
      </c>
      <c r="B1129" s="204"/>
      <c r="C1129" s="205">
        <v>43174</v>
      </c>
      <c r="D1129" s="40" t="s">
        <v>349</v>
      </c>
      <c r="E1129" s="40">
        <v>194888</v>
      </c>
      <c r="F1129" s="40" t="s">
        <v>50</v>
      </c>
      <c r="G1129" s="45">
        <v>13.83</v>
      </c>
      <c r="H1129" s="48">
        <v>18285.12</v>
      </c>
      <c r="I1129" s="48">
        <v>9766.69</v>
      </c>
    </row>
    <row r="1130" spans="1:9" x14ac:dyDescent="0.25">
      <c r="A1130" s="68" t="s">
        <v>100</v>
      </c>
      <c r="B1130" s="204"/>
      <c r="C1130" s="205">
        <v>43174</v>
      </c>
      <c r="D1130" s="40" t="s">
        <v>560</v>
      </c>
      <c r="E1130" s="40">
        <v>194889</v>
      </c>
      <c r="F1130" s="40" t="s">
        <v>90</v>
      </c>
      <c r="G1130" s="45">
        <v>13.57</v>
      </c>
      <c r="H1130" s="48">
        <v>18285.12</v>
      </c>
      <c r="I1130" s="48">
        <v>9766.69</v>
      </c>
    </row>
    <row r="1131" spans="1:9" x14ac:dyDescent="0.25">
      <c r="A1131" s="68" t="s">
        <v>96</v>
      </c>
      <c r="B1131" s="204"/>
      <c r="C1131" s="205">
        <v>43174</v>
      </c>
      <c r="D1131" s="40" t="s">
        <v>364</v>
      </c>
      <c r="E1131" s="40">
        <v>194893</v>
      </c>
      <c r="F1131" s="40" t="s">
        <v>575</v>
      </c>
      <c r="G1131" s="45">
        <v>0.71</v>
      </c>
      <c r="H1131" s="48">
        <v>18285.12</v>
      </c>
      <c r="I1131" s="48">
        <v>9766.69</v>
      </c>
    </row>
    <row r="1132" spans="1:9" x14ac:dyDescent="0.25">
      <c r="A1132" s="68" t="s">
        <v>100</v>
      </c>
      <c r="B1132" s="204"/>
      <c r="C1132" s="205">
        <v>43174</v>
      </c>
      <c r="D1132" s="40" t="s">
        <v>124</v>
      </c>
      <c r="E1132" s="40">
        <v>194924</v>
      </c>
      <c r="F1132" s="40" t="s">
        <v>90</v>
      </c>
      <c r="G1132" s="45">
        <v>5.41</v>
      </c>
      <c r="H1132" s="48">
        <v>18285.12</v>
      </c>
      <c r="I1132" s="48">
        <v>9766.69</v>
      </c>
    </row>
    <row r="1133" spans="1:9" x14ac:dyDescent="0.25">
      <c r="A1133" s="68" t="s">
        <v>94</v>
      </c>
      <c r="B1133" s="204"/>
      <c r="C1133" s="205">
        <v>43174</v>
      </c>
      <c r="D1133" s="40" t="s">
        <v>395</v>
      </c>
      <c r="E1133" s="40">
        <v>194937</v>
      </c>
      <c r="F1133" s="40" t="s">
        <v>458</v>
      </c>
      <c r="G1133" s="45">
        <v>3.38</v>
      </c>
      <c r="H1133" s="48">
        <v>18285.12</v>
      </c>
      <c r="I1133" s="48">
        <v>9766.69</v>
      </c>
    </row>
    <row r="1134" spans="1:9" x14ac:dyDescent="0.25">
      <c r="A1134" s="68" t="s">
        <v>98</v>
      </c>
      <c r="B1134" s="204"/>
      <c r="C1134" s="205">
        <v>43174</v>
      </c>
      <c r="D1134" s="40" t="s">
        <v>313</v>
      </c>
      <c r="E1134" s="40">
        <v>194941</v>
      </c>
      <c r="F1134" s="40" t="s">
        <v>50</v>
      </c>
      <c r="G1134" s="45">
        <v>7.11</v>
      </c>
      <c r="H1134" s="48">
        <v>18285.12</v>
      </c>
      <c r="I1134" s="48">
        <v>9766.69</v>
      </c>
    </row>
    <row r="1135" spans="1:9" x14ac:dyDescent="0.25">
      <c r="A1135" s="68" t="s">
        <v>96</v>
      </c>
      <c r="B1135" s="204"/>
      <c r="C1135" s="205">
        <v>43174</v>
      </c>
      <c r="D1135" s="40" t="s">
        <v>112</v>
      </c>
      <c r="E1135" s="40">
        <v>194945</v>
      </c>
      <c r="F1135" s="40" t="s">
        <v>574</v>
      </c>
      <c r="G1135" s="45">
        <v>9.9700000000000006</v>
      </c>
      <c r="H1135" s="48">
        <v>18285.12</v>
      </c>
      <c r="I1135" s="48">
        <v>9766.69</v>
      </c>
    </row>
    <row r="1136" spans="1:9" x14ac:dyDescent="0.25">
      <c r="A1136" s="68" t="s">
        <v>48</v>
      </c>
      <c r="B1136" s="204"/>
      <c r="C1136" s="205">
        <v>43175</v>
      </c>
      <c r="D1136" s="40" t="s">
        <v>576</v>
      </c>
      <c r="E1136" s="40">
        <v>195025</v>
      </c>
      <c r="F1136" s="40" t="s">
        <v>50</v>
      </c>
      <c r="G1136" s="45">
        <v>11.64</v>
      </c>
      <c r="H1136" s="48">
        <v>18285.12</v>
      </c>
      <c r="I1136" s="48">
        <v>9766.69</v>
      </c>
    </row>
    <row r="1137" spans="1:9" x14ac:dyDescent="0.25">
      <c r="A1137" s="68" t="s">
        <v>45</v>
      </c>
      <c r="B1137" s="204"/>
      <c r="C1137" s="205">
        <v>43175</v>
      </c>
      <c r="D1137" s="40" t="s">
        <v>136</v>
      </c>
      <c r="E1137" s="40">
        <v>195029</v>
      </c>
      <c r="F1137" s="40" t="s">
        <v>79</v>
      </c>
      <c r="G1137" s="45">
        <v>15.31</v>
      </c>
      <c r="H1137" s="48">
        <v>18285.12</v>
      </c>
      <c r="I1137" s="48">
        <v>9766.69</v>
      </c>
    </row>
    <row r="1138" spans="1:9" x14ac:dyDescent="0.25">
      <c r="A1138" s="68" t="s">
        <v>42</v>
      </c>
      <c r="B1138" s="204"/>
      <c r="C1138" s="205">
        <v>43175</v>
      </c>
      <c r="D1138" s="40" t="s">
        <v>209</v>
      </c>
      <c r="E1138" s="40">
        <v>195032</v>
      </c>
      <c r="F1138" s="40" t="s">
        <v>458</v>
      </c>
      <c r="G1138" s="45">
        <v>13.1</v>
      </c>
      <c r="H1138" s="48">
        <v>18285.12</v>
      </c>
      <c r="I1138" s="48">
        <v>9766.69</v>
      </c>
    </row>
    <row r="1139" spans="1:9" x14ac:dyDescent="0.25">
      <c r="A1139" s="68" t="s">
        <v>51</v>
      </c>
      <c r="B1139" s="204"/>
      <c r="C1139" s="205">
        <v>43175</v>
      </c>
      <c r="D1139" s="40" t="s">
        <v>387</v>
      </c>
      <c r="E1139" s="40">
        <v>195037</v>
      </c>
      <c r="F1139" s="40" t="s">
        <v>90</v>
      </c>
      <c r="G1139" s="45">
        <v>14.08</v>
      </c>
      <c r="H1139" s="48">
        <v>18285.12</v>
      </c>
      <c r="I1139" s="48">
        <v>9766.69</v>
      </c>
    </row>
    <row r="1140" spans="1:9" x14ac:dyDescent="0.25">
      <c r="A1140" s="68" t="s">
        <v>42</v>
      </c>
      <c r="B1140" s="204"/>
      <c r="C1140" s="205">
        <v>43175</v>
      </c>
      <c r="D1140" s="40" t="s">
        <v>577</v>
      </c>
      <c r="E1140" s="40">
        <v>195052</v>
      </c>
      <c r="F1140" s="40" t="s">
        <v>458</v>
      </c>
      <c r="G1140" s="45">
        <v>3.22</v>
      </c>
      <c r="H1140" s="48">
        <v>18285.12</v>
      </c>
      <c r="I1140" s="48">
        <v>9766.69</v>
      </c>
    </row>
    <row r="1141" spans="1:9" x14ac:dyDescent="0.25">
      <c r="A1141" s="68" t="s">
        <v>51</v>
      </c>
      <c r="B1141" s="204"/>
      <c r="C1141" s="205">
        <v>43175</v>
      </c>
      <c r="D1141" s="40" t="s">
        <v>143</v>
      </c>
      <c r="E1141" s="40">
        <v>195092</v>
      </c>
      <c r="F1141" s="40" t="s">
        <v>90</v>
      </c>
      <c r="G1141" s="45">
        <v>11.44</v>
      </c>
      <c r="H1141" s="48">
        <v>18285.12</v>
      </c>
      <c r="I1141" s="48">
        <v>9766.69</v>
      </c>
    </row>
    <row r="1142" spans="1:9" x14ac:dyDescent="0.25">
      <c r="A1142" s="68" t="s">
        <v>45</v>
      </c>
      <c r="B1142" s="204"/>
      <c r="C1142" s="205">
        <v>43175</v>
      </c>
      <c r="D1142" s="40" t="s">
        <v>578</v>
      </c>
      <c r="E1142" s="40">
        <v>195094</v>
      </c>
      <c r="F1142" s="40" t="s">
        <v>79</v>
      </c>
      <c r="G1142" s="45">
        <v>15.68</v>
      </c>
      <c r="H1142" s="48">
        <v>18285.12</v>
      </c>
      <c r="I1142" s="48">
        <v>9766.69</v>
      </c>
    </row>
    <row r="1143" spans="1:9" x14ac:dyDescent="0.25">
      <c r="A1143" s="68" t="s">
        <v>48</v>
      </c>
      <c r="B1143" s="204"/>
      <c r="C1143" s="205">
        <v>43175</v>
      </c>
      <c r="D1143" s="40" t="s">
        <v>475</v>
      </c>
      <c r="E1143" s="40">
        <v>195114</v>
      </c>
      <c r="F1143" s="40" t="s">
        <v>50</v>
      </c>
      <c r="G1143" s="45">
        <v>14.7</v>
      </c>
      <c r="H1143" s="48">
        <v>18285.12</v>
      </c>
      <c r="I1143" s="48">
        <v>9766.69</v>
      </c>
    </row>
    <row r="1144" spans="1:9" x14ac:dyDescent="0.25">
      <c r="A1144" s="68" t="s">
        <v>42</v>
      </c>
      <c r="B1144" s="204"/>
      <c r="C1144" s="205">
        <v>43175</v>
      </c>
      <c r="D1144" s="40" t="s">
        <v>512</v>
      </c>
      <c r="E1144" s="40">
        <v>195131</v>
      </c>
      <c r="F1144" s="40" t="s">
        <v>344</v>
      </c>
      <c r="G1144" s="45">
        <v>15.54</v>
      </c>
      <c r="H1144" s="48">
        <v>18285.12</v>
      </c>
      <c r="I1144" s="48">
        <v>9766.69</v>
      </c>
    </row>
    <row r="1145" spans="1:9" x14ac:dyDescent="0.25">
      <c r="A1145" s="68" t="s">
        <v>86</v>
      </c>
      <c r="B1145" s="204"/>
      <c r="C1145" s="205">
        <v>43175</v>
      </c>
      <c r="D1145" s="40" t="s">
        <v>579</v>
      </c>
      <c r="E1145" s="40">
        <v>195157</v>
      </c>
      <c r="F1145" s="40" t="s">
        <v>55</v>
      </c>
      <c r="G1145" s="45">
        <v>0.23</v>
      </c>
      <c r="H1145" s="48">
        <v>18285.12</v>
      </c>
      <c r="I1145" s="48">
        <v>9766.69</v>
      </c>
    </row>
    <row r="1146" spans="1:9" x14ac:dyDescent="0.25">
      <c r="A1146" s="68" t="s">
        <v>86</v>
      </c>
      <c r="B1146" s="204"/>
      <c r="C1146" s="205">
        <v>43175</v>
      </c>
      <c r="D1146" s="40" t="s">
        <v>317</v>
      </c>
      <c r="E1146" s="40">
        <v>195161</v>
      </c>
      <c r="F1146" s="40" t="s">
        <v>218</v>
      </c>
      <c r="G1146" s="45">
        <v>7.21</v>
      </c>
      <c r="H1146" s="48">
        <v>18285.12</v>
      </c>
      <c r="I1146" s="48">
        <v>9766.69</v>
      </c>
    </row>
    <row r="1147" spans="1:9" x14ac:dyDescent="0.25">
      <c r="A1147" s="68" t="s">
        <v>86</v>
      </c>
      <c r="B1147" s="204"/>
      <c r="C1147" s="205">
        <v>43175</v>
      </c>
      <c r="D1147" s="40" t="s">
        <v>317</v>
      </c>
      <c r="E1147" s="40">
        <v>195160</v>
      </c>
      <c r="F1147" s="40" t="s">
        <v>580</v>
      </c>
      <c r="G1147" s="45">
        <v>7.05</v>
      </c>
      <c r="H1147" s="48">
        <v>18285.12</v>
      </c>
      <c r="I1147" s="48">
        <v>9766.69</v>
      </c>
    </row>
    <row r="1148" spans="1:9" x14ac:dyDescent="0.25">
      <c r="A1148" s="68" t="s">
        <v>86</v>
      </c>
      <c r="B1148" s="204"/>
      <c r="C1148" s="205">
        <v>43175</v>
      </c>
      <c r="D1148" s="40" t="s">
        <v>551</v>
      </c>
      <c r="E1148" s="40">
        <v>195162</v>
      </c>
      <c r="F1148" s="40" t="s">
        <v>193</v>
      </c>
      <c r="G1148" s="45">
        <v>7.19</v>
      </c>
      <c r="H1148" s="48">
        <v>18285.12</v>
      </c>
      <c r="I1148" s="48">
        <v>9766.69</v>
      </c>
    </row>
    <row r="1149" spans="1:9" x14ac:dyDescent="0.25">
      <c r="A1149" s="68" t="s">
        <v>86</v>
      </c>
      <c r="B1149" s="204"/>
      <c r="C1149" s="205">
        <v>43175</v>
      </c>
      <c r="D1149" s="40" t="s">
        <v>581</v>
      </c>
      <c r="E1149" s="40">
        <v>195163</v>
      </c>
      <c r="F1149" s="40" t="s">
        <v>79</v>
      </c>
      <c r="G1149" s="45">
        <v>8.56</v>
      </c>
      <c r="H1149" s="48">
        <v>18285.12</v>
      </c>
      <c r="I1149" s="48">
        <v>9766.69</v>
      </c>
    </row>
    <row r="1150" spans="1:9" x14ac:dyDescent="0.25">
      <c r="A1150" s="68" t="s">
        <v>77</v>
      </c>
      <c r="B1150" s="204"/>
      <c r="C1150" s="205">
        <v>43176</v>
      </c>
      <c r="D1150" s="40" t="s">
        <v>516</v>
      </c>
      <c r="E1150" s="40">
        <v>195187</v>
      </c>
      <c r="F1150" s="40" t="s">
        <v>458</v>
      </c>
      <c r="G1150" s="45">
        <v>13.98</v>
      </c>
      <c r="H1150" s="48">
        <v>18285.12</v>
      </c>
      <c r="I1150" s="48">
        <v>9766.69</v>
      </c>
    </row>
    <row r="1151" spans="1:9" x14ac:dyDescent="0.25">
      <c r="A1151" s="68" t="s">
        <v>68</v>
      </c>
      <c r="B1151" s="204"/>
      <c r="C1151" s="205">
        <v>43176</v>
      </c>
      <c r="D1151" s="40" t="s">
        <v>582</v>
      </c>
      <c r="E1151" s="40">
        <v>195188</v>
      </c>
      <c r="F1151" s="40" t="s">
        <v>90</v>
      </c>
      <c r="G1151" s="45">
        <v>9.44</v>
      </c>
      <c r="H1151" s="48">
        <v>18285.12</v>
      </c>
      <c r="I1151" s="48">
        <v>9766.69</v>
      </c>
    </row>
    <row r="1152" spans="1:9" x14ac:dyDescent="0.25">
      <c r="A1152" s="68" t="s">
        <v>64</v>
      </c>
      <c r="B1152" s="204"/>
      <c r="C1152" s="205">
        <v>43176</v>
      </c>
      <c r="D1152" s="40" t="s">
        <v>49</v>
      </c>
      <c r="E1152" s="40">
        <v>195194</v>
      </c>
      <c r="F1152" s="40" t="s">
        <v>79</v>
      </c>
      <c r="G1152" s="45">
        <v>14.35</v>
      </c>
      <c r="H1152" s="48">
        <v>18285.12</v>
      </c>
      <c r="I1152" s="48">
        <v>9766.69</v>
      </c>
    </row>
    <row r="1153" spans="1:9" x14ac:dyDescent="0.25">
      <c r="A1153" s="68" t="s">
        <v>66</v>
      </c>
      <c r="B1153" s="204"/>
      <c r="C1153" s="205">
        <v>43176</v>
      </c>
      <c r="D1153" s="40" t="s">
        <v>222</v>
      </c>
      <c r="E1153" s="40">
        <v>195199</v>
      </c>
      <c r="F1153" s="40" t="s">
        <v>50</v>
      </c>
      <c r="G1153" s="45">
        <v>14.77</v>
      </c>
      <c r="H1153" s="48">
        <v>18285.12</v>
      </c>
      <c r="I1153" s="48">
        <v>9766.69</v>
      </c>
    </row>
    <row r="1154" spans="1:9" x14ac:dyDescent="0.25">
      <c r="A1154" s="68" t="s">
        <v>64</v>
      </c>
      <c r="B1154" s="204"/>
      <c r="C1154" s="205">
        <v>43176</v>
      </c>
      <c r="D1154" s="40" t="s">
        <v>508</v>
      </c>
      <c r="E1154" s="40">
        <v>195219</v>
      </c>
      <c r="F1154" s="40" t="s">
        <v>55</v>
      </c>
      <c r="G1154" s="45">
        <v>1.49</v>
      </c>
      <c r="H1154" s="48">
        <v>18285.12</v>
      </c>
      <c r="I1154" s="48">
        <v>9766.69</v>
      </c>
    </row>
    <row r="1155" spans="1:9" x14ac:dyDescent="0.25">
      <c r="A1155" s="68" t="s">
        <v>77</v>
      </c>
      <c r="B1155" s="204"/>
      <c r="C1155" s="205">
        <v>43176</v>
      </c>
      <c r="D1155" s="40" t="s">
        <v>583</v>
      </c>
      <c r="E1155" s="40">
        <v>195229</v>
      </c>
      <c r="F1155" s="40" t="s">
        <v>458</v>
      </c>
      <c r="G1155" s="45">
        <v>8.17</v>
      </c>
      <c r="H1155" s="48">
        <v>18285.12</v>
      </c>
      <c r="I1155" s="48">
        <v>9766.69</v>
      </c>
    </row>
    <row r="1156" spans="1:9" x14ac:dyDescent="0.25">
      <c r="A1156" s="68" t="s">
        <v>68</v>
      </c>
      <c r="B1156" s="204"/>
      <c r="C1156" s="205">
        <v>43176</v>
      </c>
      <c r="D1156" s="40" t="s">
        <v>330</v>
      </c>
      <c r="E1156" s="40">
        <v>195242</v>
      </c>
      <c r="F1156" s="40" t="s">
        <v>90</v>
      </c>
      <c r="G1156" s="45">
        <v>13.41</v>
      </c>
      <c r="H1156" s="48">
        <v>18285.12</v>
      </c>
      <c r="I1156" s="48">
        <v>9766.69</v>
      </c>
    </row>
    <row r="1157" spans="1:9" x14ac:dyDescent="0.25">
      <c r="A1157" s="68" t="s">
        <v>64</v>
      </c>
      <c r="B1157" s="204"/>
      <c r="C1157" s="205">
        <v>43176</v>
      </c>
      <c r="D1157" s="40" t="s">
        <v>180</v>
      </c>
      <c r="E1157" s="40">
        <v>195256</v>
      </c>
      <c r="F1157" s="40" t="s">
        <v>79</v>
      </c>
      <c r="G1157" s="45">
        <v>9.7799999999999994</v>
      </c>
      <c r="H1157" s="48">
        <v>18285.12</v>
      </c>
      <c r="I1157" s="48">
        <v>9766.69</v>
      </c>
    </row>
    <row r="1158" spans="1:9" x14ac:dyDescent="0.25">
      <c r="A1158" s="212" t="s">
        <v>584</v>
      </c>
      <c r="B1158" s="213"/>
      <c r="C1158" s="214">
        <v>43176</v>
      </c>
      <c r="D1158" s="215" t="s">
        <v>585</v>
      </c>
      <c r="E1158" s="215">
        <v>195258</v>
      </c>
      <c r="F1158" s="215" t="s">
        <v>586</v>
      </c>
      <c r="G1158" s="216">
        <v>1.24</v>
      </c>
      <c r="H1158" s="217">
        <v>18285.12</v>
      </c>
      <c r="I1158" s="218">
        <v>9766.69</v>
      </c>
    </row>
    <row r="1159" spans="1:9" x14ac:dyDescent="0.25">
      <c r="A1159" s="212" t="s">
        <v>584</v>
      </c>
      <c r="B1159" s="213"/>
      <c r="C1159" s="214">
        <v>43176</v>
      </c>
      <c r="D1159" s="215" t="s">
        <v>181</v>
      </c>
      <c r="E1159" s="215">
        <v>195259</v>
      </c>
      <c r="F1159" s="215" t="s">
        <v>587</v>
      </c>
      <c r="G1159" s="216">
        <v>2.5099999999999998</v>
      </c>
      <c r="H1159" s="217">
        <v>18285.12</v>
      </c>
      <c r="I1159" s="218">
        <v>9766.69</v>
      </c>
    </row>
    <row r="1160" spans="1:9" x14ac:dyDescent="0.25">
      <c r="A1160" s="68" t="s">
        <v>66</v>
      </c>
      <c r="B1160" s="204"/>
      <c r="C1160" s="205">
        <v>43176</v>
      </c>
      <c r="D1160" s="40" t="s">
        <v>214</v>
      </c>
      <c r="E1160" s="40">
        <v>195263</v>
      </c>
      <c r="F1160" s="40" t="s">
        <v>50</v>
      </c>
      <c r="G1160" s="45">
        <v>11.71</v>
      </c>
      <c r="H1160" s="48">
        <v>18285.12</v>
      </c>
      <c r="I1160" s="48">
        <v>9766.69</v>
      </c>
    </row>
    <row r="1161" spans="1:9" x14ac:dyDescent="0.25">
      <c r="A1161" s="68" t="s">
        <v>148</v>
      </c>
      <c r="B1161" s="204"/>
      <c r="C1161" s="205">
        <v>43176</v>
      </c>
      <c r="D1161" s="40" t="s">
        <v>588</v>
      </c>
      <c r="E1161" s="40">
        <v>195290</v>
      </c>
      <c r="F1161" s="40" t="s">
        <v>90</v>
      </c>
      <c r="G1161" s="45">
        <v>4.9800000000000004</v>
      </c>
      <c r="H1161" s="48">
        <v>18285.12</v>
      </c>
      <c r="I1161" s="48">
        <v>9766.69</v>
      </c>
    </row>
    <row r="1162" spans="1:9" ht="15.75" thickBot="1" x14ac:dyDescent="0.3">
      <c r="A1162" s="68" t="s">
        <v>148</v>
      </c>
      <c r="B1162" s="204"/>
      <c r="C1162" s="205">
        <v>43176</v>
      </c>
      <c r="D1162" s="40" t="s">
        <v>589</v>
      </c>
      <c r="E1162" s="40">
        <v>195291</v>
      </c>
      <c r="F1162" s="40" t="s">
        <v>449</v>
      </c>
      <c r="G1162" s="45">
        <v>4.62</v>
      </c>
      <c r="H1162" s="48">
        <v>18285.12</v>
      </c>
      <c r="I1162" s="48">
        <v>9766.69</v>
      </c>
    </row>
    <row r="1163" spans="1:9" ht="15.75" thickBot="1" x14ac:dyDescent="0.3">
      <c r="F1163" s="219" t="s">
        <v>590</v>
      </c>
      <c r="G1163" s="220">
        <v>799.3000000000003</v>
      </c>
      <c r="H1163" s="221">
        <v>14615296.416000005</v>
      </c>
      <c r="I1163" s="221">
        <v>7806515.3170000035</v>
      </c>
    </row>
    <row r="1164" spans="1:9" ht="21.75" thickBot="1" x14ac:dyDescent="0.4">
      <c r="F1164" s="222" t="s">
        <v>591</v>
      </c>
      <c r="G1164" s="223">
        <v>-3.75</v>
      </c>
      <c r="H1164" s="224">
        <v>68569.2</v>
      </c>
      <c r="I1164" s="225"/>
    </row>
    <row r="1165" spans="1:9" ht="19.5" thickBot="1" x14ac:dyDescent="0.35">
      <c r="F1165" s="226" t="s">
        <v>151</v>
      </c>
      <c r="G1165" s="71">
        <v>795.5500000000003</v>
      </c>
      <c r="H1165" s="227">
        <v>22353242.543000013</v>
      </c>
      <c r="I1165" s="184"/>
    </row>
    <row r="1168" spans="1:9" x14ac:dyDescent="0.25">
      <c r="A1168" s="149"/>
      <c r="B1168" s="149"/>
      <c r="C1168" s="149"/>
      <c r="D1168" s="149"/>
      <c r="E1168" s="149"/>
      <c r="F1168" s="149"/>
      <c r="G1168" s="149"/>
      <c r="H1168" s="149"/>
      <c r="I1168" s="149"/>
    </row>
    <row r="1169" spans="1:9" x14ac:dyDescent="0.25">
      <c r="A1169" s="149"/>
      <c r="B1169" s="149"/>
      <c r="C1169" s="149"/>
      <c r="D1169" s="149"/>
      <c r="E1169" s="149"/>
      <c r="F1169" s="149"/>
      <c r="G1169" s="150"/>
      <c r="H1169" s="149"/>
      <c r="I1169" s="149"/>
    </row>
    <row r="1170" spans="1:9" x14ac:dyDescent="0.25">
      <c r="A1170" s="149"/>
      <c r="B1170" s="151"/>
      <c r="C1170" s="151"/>
      <c r="D1170" s="151"/>
      <c r="E1170" s="152"/>
      <c r="F1170" s="152"/>
      <c r="G1170" s="150"/>
      <c r="H1170" s="149"/>
      <c r="I1170" s="149"/>
    </row>
    <row r="1171" spans="1:9" ht="23.25" x14ac:dyDescent="0.35">
      <c r="A1171" s="549" t="s">
        <v>28</v>
      </c>
      <c r="B1171" s="549"/>
      <c r="C1171" s="549"/>
      <c r="D1171" s="549"/>
      <c r="E1171" s="549"/>
      <c r="F1171" s="549"/>
      <c r="G1171" s="549"/>
      <c r="H1171" s="549"/>
      <c r="I1171" s="149"/>
    </row>
    <row r="1172" spans="1:9" ht="19.5" x14ac:dyDescent="0.3">
      <c r="A1172" s="550" t="s">
        <v>485</v>
      </c>
      <c r="B1172" s="550"/>
      <c r="C1172" s="550"/>
      <c r="D1172" s="550"/>
      <c r="E1172" s="550"/>
      <c r="F1172" s="550"/>
      <c r="G1172" s="550"/>
      <c r="H1172" s="550"/>
      <c r="I1172" s="149"/>
    </row>
    <row r="1173" spans="1:9" ht="15.75" x14ac:dyDescent="0.25">
      <c r="A1173" s="153"/>
      <c r="B1173" s="153"/>
      <c r="C1173" s="153"/>
      <c r="D1173" s="153"/>
      <c r="E1173" s="154"/>
      <c r="F1173" s="154"/>
      <c r="G1173" s="153"/>
      <c r="H1173" s="155"/>
      <c r="I1173" s="149"/>
    </row>
    <row r="1174" spans="1:9" ht="15.75" x14ac:dyDescent="0.25">
      <c r="A1174" s="153"/>
      <c r="B1174" s="153"/>
      <c r="C1174" s="153"/>
      <c r="D1174" s="153"/>
      <c r="E1174" s="154"/>
      <c r="F1174" s="154"/>
      <c r="G1174" s="153"/>
      <c r="H1174" s="155"/>
      <c r="I1174" s="149"/>
    </row>
    <row r="1175" spans="1:9" ht="15.75" x14ac:dyDescent="0.25">
      <c r="A1175" s="156" t="s">
        <v>30</v>
      </c>
      <c r="B1175" s="156">
        <v>2721</v>
      </c>
      <c r="C1175" s="153"/>
      <c r="D1175" s="151"/>
      <c r="E1175" s="154"/>
      <c r="F1175" s="154"/>
      <c r="G1175" s="157"/>
      <c r="H1175" s="155"/>
      <c r="I1175" s="149"/>
    </row>
    <row r="1176" spans="1:9" ht="15.75" x14ac:dyDescent="0.25">
      <c r="A1176" s="158" t="s">
        <v>31</v>
      </c>
      <c r="B1176" s="159">
        <v>43183</v>
      </c>
      <c r="C1176" s="153"/>
      <c r="D1176" s="151"/>
      <c r="E1176" s="154"/>
      <c r="F1176" s="154"/>
      <c r="G1176" s="157"/>
      <c r="H1176" s="155"/>
      <c r="I1176" s="149"/>
    </row>
    <row r="1177" spans="1:9" ht="16.5" thickBot="1" x14ac:dyDescent="0.3">
      <c r="A1177" s="157" t="s">
        <v>32</v>
      </c>
      <c r="B1177" s="551" t="s">
        <v>33</v>
      </c>
      <c r="C1177" s="551"/>
      <c r="D1177" s="551"/>
      <c r="E1177" s="154"/>
      <c r="F1177" s="154"/>
      <c r="G1177" s="157"/>
      <c r="H1177" s="155"/>
      <c r="I1177" s="149"/>
    </row>
    <row r="1178" spans="1:9" ht="32.25" thickBot="1" x14ac:dyDescent="0.3">
      <c r="A1178" s="547" t="s">
        <v>34</v>
      </c>
      <c r="B1178" s="548"/>
      <c r="C1178" s="162" t="s">
        <v>35</v>
      </c>
      <c r="D1178" s="162" t="s">
        <v>36</v>
      </c>
      <c r="E1178" s="162" t="s">
        <v>37</v>
      </c>
      <c r="F1178" s="162" t="s">
        <v>38</v>
      </c>
      <c r="G1178" s="185" t="s">
        <v>39</v>
      </c>
      <c r="H1178" s="162" t="s">
        <v>40</v>
      </c>
      <c r="I1178" s="162" t="s">
        <v>41</v>
      </c>
    </row>
    <row r="1179" spans="1:9" x14ac:dyDescent="0.25">
      <c r="A1179" s="233" t="s">
        <v>96</v>
      </c>
      <c r="B1179" s="233"/>
      <c r="C1179" s="188">
        <v>43178</v>
      </c>
      <c r="D1179" s="187" t="s">
        <v>202</v>
      </c>
      <c r="E1179" s="187">
        <v>195364</v>
      </c>
      <c r="F1179" s="187" t="s">
        <v>85</v>
      </c>
      <c r="G1179" s="189">
        <v>13.91</v>
      </c>
      <c r="H1179" s="193">
        <v>18285.12</v>
      </c>
      <c r="I1179" s="193">
        <v>9766.69</v>
      </c>
    </row>
    <row r="1180" spans="1:9" x14ac:dyDescent="0.25">
      <c r="A1180" s="168" t="s">
        <v>94</v>
      </c>
      <c r="B1180" s="168"/>
      <c r="C1180" s="165">
        <v>43178</v>
      </c>
      <c r="D1180" s="166" t="s">
        <v>70</v>
      </c>
      <c r="E1180" s="166">
        <v>195373</v>
      </c>
      <c r="F1180" s="166" t="s">
        <v>79</v>
      </c>
      <c r="G1180" s="194">
        <v>15.01</v>
      </c>
      <c r="H1180" s="167">
        <v>18285.12</v>
      </c>
      <c r="I1180" s="167">
        <v>9766.69</v>
      </c>
    </row>
    <row r="1181" spans="1:9" x14ac:dyDescent="0.25">
      <c r="A1181" s="168" t="s">
        <v>98</v>
      </c>
      <c r="B1181" s="168"/>
      <c r="C1181" s="165">
        <v>43178</v>
      </c>
      <c r="D1181" s="166" t="s">
        <v>595</v>
      </c>
      <c r="E1181" s="166">
        <v>195380</v>
      </c>
      <c r="F1181" s="166" t="s">
        <v>50</v>
      </c>
      <c r="G1181" s="194">
        <v>14.16</v>
      </c>
      <c r="H1181" s="167">
        <v>18285.12</v>
      </c>
      <c r="I1181" s="167">
        <v>9766.69</v>
      </c>
    </row>
    <row r="1182" spans="1:9" x14ac:dyDescent="0.25">
      <c r="A1182" s="168" t="s">
        <v>100</v>
      </c>
      <c r="B1182" s="168"/>
      <c r="C1182" s="165">
        <v>43178</v>
      </c>
      <c r="D1182" s="166" t="s">
        <v>364</v>
      </c>
      <c r="E1182" s="166">
        <v>195382</v>
      </c>
      <c r="F1182" s="166" t="s">
        <v>90</v>
      </c>
      <c r="G1182" s="194">
        <v>14.59</v>
      </c>
      <c r="H1182" s="167">
        <v>18285.12</v>
      </c>
      <c r="I1182" s="167">
        <v>9766.69</v>
      </c>
    </row>
    <row r="1183" spans="1:9" x14ac:dyDescent="0.25">
      <c r="A1183" s="168" t="s">
        <v>94</v>
      </c>
      <c r="B1183" s="168"/>
      <c r="C1183" s="165">
        <v>43178</v>
      </c>
      <c r="D1183" s="166" t="s">
        <v>596</v>
      </c>
      <c r="E1183" s="166">
        <v>195442</v>
      </c>
      <c r="F1183" s="166" t="s">
        <v>55</v>
      </c>
      <c r="G1183" s="194">
        <v>1.66</v>
      </c>
      <c r="H1183" s="167">
        <v>18285.12</v>
      </c>
      <c r="I1183" s="167">
        <v>9766.69</v>
      </c>
    </row>
    <row r="1184" spans="1:9" x14ac:dyDescent="0.25">
      <c r="A1184" s="168" t="s">
        <v>100</v>
      </c>
      <c r="B1184" s="168"/>
      <c r="C1184" s="165">
        <v>43178</v>
      </c>
      <c r="D1184" s="166" t="s">
        <v>597</v>
      </c>
      <c r="E1184" s="166">
        <v>195450</v>
      </c>
      <c r="F1184" s="166" t="s">
        <v>90</v>
      </c>
      <c r="G1184" s="194">
        <v>11.93</v>
      </c>
      <c r="H1184" s="167">
        <v>18285.12</v>
      </c>
      <c r="I1184" s="167">
        <v>9766.69</v>
      </c>
    </row>
    <row r="1185" spans="1:9" x14ac:dyDescent="0.25">
      <c r="A1185" s="168" t="s">
        <v>94</v>
      </c>
      <c r="B1185" s="168"/>
      <c r="C1185" s="165">
        <v>43178</v>
      </c>
      <c r="D1185" s="166" t="s">
        <v>261</v>
      </c>
      <c r="E1185" s="166">
        <v>195460</v>
      </c>
      <c r="F1185" s="166" t="s">
        <v>79</v>
      </c>
      <c r="G1185" s="194">
        <v>14.36</v>
      </c>
      <c r="H1185" s="167">
        <v>18285.12</v>
      </c>
      <c r="I1185" s="167">
        <v>9766.69</v>
      </c>
    </row>
    <row r="1186" spans="1:9" x14ac:dyDescent="0.25">
      <c r="A1186" s="168" t="s">
        <v>98</v>
      </c>
      <c r="B1186" s="168"/>
      <c r="C1186" s="165">
        <v>43178</v>
      </c>
      <c r="D1186" s="166" t="s">
        <v>513</v>
      </c>
      <c r="E1186" s="166">
        <v>195465</v>
      </c>
      <c r="F1186" s="166" t="s">
        <v>50</v>
      </c>
      <c r="G1186" s="194">
        <v>14.81</v>
      </c>
      <c r="H1186" s="167">
        <v>18285.12</v>
      </c>
      <c r="I1186" s="167">
        <v>9766.69</v>
      </c>
    </row>
    <row r="1187" spans="1:9" x14ac:dyDescent="0.25">
      <c r="A1187" s="168" t="s">
        <v>96</v>
      </c>
      <c r="B1187" s="168"/>
      <c r="C1187" s="165">
        <v>43178</v>
      </c>
      <c r="D1187" s="166" t="s">
        <v>598</v>
      </c>
      <c r="E1187" s="166">
        <v>195467</v>
      </c>
      <c r="F1187" s="166" t="s">
        <v>85</v>
      </c>
      <c r="G1187" s="194">
        <v>14.31</v>
      </c>
      <c r="H1187" s="167">
        <v>18285.12</v>
      </c>
      <c r="I1187" s="167">
        <v>9766.69</v>
      </c>
    </row>
    <row r="1188" spans="1:9" x14ac:dyDescent="0.25">
      <c r="A1188" s="168" t="s">
        <v>86</v>
      </c>
      <c r="B1188" s="168"/>
      <c r="C1188" s="165">
        <v>43178</v>
      </c>
      <c r="D1188" s="166" t="s">
        <v>174</v>
      </c>
      <c r="E1188" s="166">
        <v>195498</v>
      </c>
      <c r="F1188" s="166" t="s">
        <v>79</v>
      </c>
      <c r="G1188" s="194">
        <v>9.4499999999999993</v>
      </c>
      <c r="H1188" s="167">
        <v>18285.12</v>
      </c>
      <c r="I1188" s="167">
        <v>9766.69</v>
      </c>
    </row>
    <row r="1189" spans="1:9" x14ac:dyDescent="0.25">
      <c r="A1189" s="168" t="s">
        <v>86</v>
      </c>
      <c r="B1189" s="168"/>
      <c r="C1189" s="165">
        <v>43178</v>
      </c>
      <c r="D1189" s="166" t="s">
        <v>599</v>
      </c>
      <c r="E1189" s="166">
        <v>195500</v>
      </c>
      <c r="F1189" s="166" t="s">
        <v>90</v>
      </c>
      <c r="G1189" s="194">
        <v>9.4600000000000009</v>
      </c>
      <c r="H1189" s="167">
        <v>18285.12</v>
      </c>
      <c r="I1189" s="167">
        <v>9766.69</v>
      </c>
    </row>
    <row r="1190" spans="1:9" x14ac:dyDescent="0.25">
      <c r="A1190" s="168" t="s">
        <v>86</v>
      </c>
      <c r="B1190" s="168"/>
      <c r="C1190" s="165">
        <v>43178</v>
      </c>
      <c r="D1190" s="166" t="s">
        <v>600</v>
      </c>
      <c r="E1190" s="166">
        <v>195501</v>
      </c>
      <c r="F1190" s="166" t="s">
        <v>449</v>
      </c>
      <c r="G1190" s="194">
        <v>11.27</v>
      </c>
      <c r="H1190" s="167">
        <v>18285.12</v>
      </c>
      <c r="I1190" s="167">
        <v>9766.69</v>
      </c>
    </row>
    <row r="1191" spans="1:9" x14ac:dyDescent="0.25">
      <c r="A1191" s="168" t="s">
        <v>86</v>
      </c>
      <c r="B1191" s="168"/>
      <c r="C1191" s="165">
        <v>43178</v>
      </c>
      <c r="D1191" s="166" t="s">
        <v>601</v>
      </c>
      <c r="E1191" s="166">
        <v>195502</v>
      </c>
      <c r="F1191" s="166" t="s">
        <v>403</v>
      </c>
      <c r="G1191" s="194">
        <v>8.14</v>
      </c>
      <c r="H1191" s="167">
        <v>18285.12</v>
      </c>
      <c r="I1191" s="167">
        <v>9766.69</v>
      </c>
    </row>
    <row r="1192" spans="1:9" x14ac:dyDescent="0.25">
      <c r="A1192" s="168" t="s">
        <v>48</v>
      </c>
      <c r="B1192" s="168"/>
      <c r="C1192" s="165">
        <v>43179</v>
      </c>
      <c r="D1192" s="166" t="s">
        <v>602</v>
      </c>
      <c r="E1192" s="166">
        <v>195536</v>
      </c>
      <c r="F1192" s="166" t="s">
        <v>50</v>
      </c>
      <c r="G1192" s="194">
        <v>13.17</v>
      </c>
      <c r="H1192" s="167">
        <v>18285.12</v>
      </c>
      <c r="I1192" s="167">
        <v>9766.69</v>
      </c>
    </row>
    <row r="1193" spans="1:9" x14ac:dyDescent="0.25">
      <c r="A1193" s="168" t="s">
        <v>42</v>
      </c>
      <c r="B1193" s="168"/>
      <c r="C1193" s="165">
        <v>43179</v>
      </c>
      <c r="D1193" s="166" t="s">
        <v>176</v>
      </c>
      <c r="E1193" s="166">
        <v>195539</v>
      </c>
      <c r="F1193" s="166" t="s">
        <v>85</v>
      </c>
      <c r="G1193" s="194">
        <v>12.93</v>
      </c>
      <c r="H1193" s="167">
        <v>18285.12</v>
      </c>
      <c r="I1193" s="167">
        <v>9766.69</v>
      </c>
    </row>
    <row r="1194" spans="1:9" x14ac:dyDescent="0.25">
      <c r="A1194" s="168" t="s">
        <v>51</v>
      </c>
      <c r="B1194" s="168"/>
      <c r="C1194" s="165">
        <v>43179</v>
      </c>
      <c r="D1194" s="166" t="s">
        <v>52</v>
      </c>
      <c r="E1194" s="166">
        <v>195556</v>
      </c>
      <c r="F1194" s="166" t="s">
        <v>90</v>
      </c>
      <c r="G1194" s="194">
        <v>13.6</v>
      </c>
      <c r="H1194" s="167">
        <v>18285.12</v>
      </c>
      <c r="I1194" s="167">
        <v>9766.69</v>
      </c>
    </row>
    <row r="1195" spans="1:9" x14ac:dyDescent="0.25">
      <c r="A1195" s="234" t="s">
        <v>45</v>
      </c>
      <c r="B1195" s="234"/>
      <c r="C1195" s="165">
        <v>43179</v>
      </c>
      <c r="D1195" s="166" t="s">
        <v>603</v>
      </c>
      <c r="E1195" s="166">
        <v>195586</v>
      </c>
      <c r="F1195" s="166" t="s">
        <v>44</v>
      </c>
      <c r="G1195" s="194">
        <v>13.7</v>
      </c>
      <c r="H1195" s="167">
        <v>18285.12</v>
      </c>
      <c r="I1195" s="167">
        <v>9766.69</v>
      </c>
    </row>
    <row r="1196" spans="1:9" x14ac:dyDescent="0.25">
      <c r="A1196" s="235" t="s">
        <v>584</v>
      </c>
      <c r="B1196" s="236"/>
      <c r="C1196" s="237">
        <v>43179</v>
      </c>
      <c r="D1196" s="238" t="s">
        <v>257</v>
      </c>
      <c r="E1196" s="238">
        <v>195595</v>
      </c>
      <c r="F1196" s="238" t="s">
        <v>586</v>
      </c>
      <c r="G1196" s="239">
        <v>2.83</v>
      </c>
      <c r="H1196" s="240">
        <v>18285.12</v>
      </c>
      <c r="I1196" s="240">
        <v>9766.69</v>
      </c>
    </row>
    <row r="1197" spans="1:9" x14ac:dyDescent="0.25">
      <c r="A1197" s="233" t="s">
        <v>48</v>
      </c>
      <c r="B1197" s="233"/>
      <c r="C1197" s="165">
        <v>43179</v>
      </c>
      <c r="D1197" s="166" t="s">
        <v>213</v>
      </c>
      <c r="E1197" s="166">
        <v>195607</v>
      </c>
      <c r="F1197" s="166" t="s">
        <v>50</v>
      </c>
      <c r="G1197" s="194">
        <v>11.63</v>
      </c>
      <c r="H1197" s="167">
        <v>18285.12</v>
      </c>
      <c r="I1197" s="167">
        <v>9766.69</v>
      </c>
    </row>
    <row r="1198" spans="1:9" x14ac:dyDescent="0.25">
      <c r="A1198" s="168" t="s">
        <v>42</v>
      </c>
      <c r="B1198" s="168"/>
      <c r="C1198" s="165">
        <v>43179</v>
      </c>
      <c r="D1198" s="166" t="s">
        <v>181</v>
      </c>
      <c r="E1198" s="166">
        <v>195615</v>
      </c>
      <c r="F1198" s="166" t="s">
        <v>85</v>
      </c>
      <c r="G1198" s="194">
        <v>13.72</v>
      </c>
      <c r="H1198" s="167">
        <v>18285.12</v>
      </c>
      <c r="I1198" s="167">
        <v>9766.69</v>
      </c>
    </row>
    <row r="1199" spans="1:9" x14ac:dyDescent="0.25">
      <c r="A1199" s="168" t="s">
        <v>45</v>
      </c>
      <c r="B1199" s="168"/>
      <c r="C1199" s="165">
        <v>43179</v>
      </c>
      <c r="D1199" s="166" t="s">
        <v>604</v>
      </c>
      <c r="E1199" s="166">
        <v>195617</v>
      </c>
      <c r="F1199" s="166" t="s">
        <v>218</v>
      </c>
      <c r="G1199" s="194">
        <v>14.63</v>
      </c>
      <c r="H1199" s="167">
        <v>18285.12</v>
      </c>
      <c r="I1199" s="167">
        <v>9766.69</v>
      </c>
    </row>
    <row r="1200" spans="1:9" x14ac:dyDescent="0.25">
      <c r="A1200" s="168" t="s">
        <v>45</v>
      </c>
      <c r="B1200" s="168"/>
      <c r="C1200" s="165">
        <v>43179</v>
      </c>
      <c r="D1200" s="166" t="s">
        <v>322</v>
      </c>
      <c r="E1200" s="166">
        <v>195621</v>
      </c>
      <c r="F1200" s="166" t="s">
        <v>55</v>
      </c>
      <c r="G1200" s="194">
        <v>1.22</v>
      </c>
      <c r="H1200" s="167">
        <v>18285.12</v>
      </c>
      <c r="I1200" s="167">
        <v>9766.69</v>
      </c>
    </row>
    <row r="1201" spans="1:9" x14ac:dyDescent="0.25">
      <c r="A1201" s="168" t="s">
        <v>51</v>
      </c>
      <c r="B1201" s="168"/>
      <c r="C1201" s="165">
        <v>43179</v>
      </c>
      <c r="D1201" s="166" t="s">
        <v>314</v>
      </c>
      <c r="E1201" s="166">
        <v>195632</v>
      </c>
      <c r="F1201" s="166" t="s">
        <v>90</v>
      </c>
      <c r="G1201" s="194">
        <v>14.72</v>
      </c>
      <c r="H1201" s="167">
        <v>18285.12</v>
      </c>
      <c r="I1201" s="167">
        <v>9766.69</v>
      </c>
    </row>
    <row r="1202" spans="1:9" x14ac:dyDescent="0.25">
      <c r="A1202" s="168" t="s">
        <v>45</v>
      </c>
      <c r="B1202" s="168"/>
      <c r="C1202" s="165">
        <v>43179</v>
      </c>
      <c r="D1202" s="166" t="s">
        <v>315</v>
      </c>
      <c r="E1202" s="166">
        <v>195665</v>
      </c>
      <c r="F1202" s="166" t="s">
        <v>44</v>
      </c>
      <c r="G1202" s="194">
        <v>16.100000000000001</v>
      </c>
      <c r="H1202" s="167">
        <v>18285.12</v>
      </c>
      <c r="I1202" s="167">
        <v>9766.69</v>
      </c>
    </row>
    <row r="1203" spans="1:9" x14ac:dyDescent="0.25">
      <c r="A1203" s="168" t="s">
        <v>51</v>
      </c>
      <c r="B1203" s="168"/>
      <c r="C1203" s="165">
        <v>43179</v>
      </c>
      <c r="D1203" s="166" t="s">
        <v>605</v>
      </c>
      <c r="E1203" s="166">
        <v>195669</v>
      </c>
      <c r="F1203" s="166" t="s">
        <v>90</v>
      </c>
      <c r="G1203" s="194">
        <v>8.2100000000000009</v>
      </c>
      <c r="H1203" s="167">
        <v>18285.12</v>
      </c>
      <c r="I1203" s="167">
        <v>9766.69</v>
      </c>
    </row>
    <row r="1204" spans="1:9" x14ac:dyDescent="0.25">
      <c r="A1204" s="168" t="s">
        <v>42</v>
      </c>
      <c r="B1204" s="168"/>
      <c r="C1204" s="165">
        <v>43179</v>
      </c>
      <c r="D1204" s="166" t="s">
        <v>414</v>
      </c>
      <c r="E1204" s="166">
        <v>195671</v>
      </c>
      <c r="F1204" s="166" t="s">
        <v>85</v>
      </c>
      <c r="G1204" s="194">
        <v>12.26</v>
      </c>
      <c r="H1204" s="167">
        <v>18285.12</v>
      </c>
      <c r="I1204" s="167">
        <v>9766.69</v>
      </c>
    </row>
    <row r="1205" spans="1:9" x14ac:dyDescent="0.25">
      <c r="A1205" s="168" t="s">
        <v>48</v>
      </c>
      <c r="B1205" s="168"/>
      <c r="C1205" s="165">
        <v>43179</v>
      </c>
      <c r="D1205" s="166" t="s">
        <v>606</v>
      </c>
      <c r="E1205" s="166">
        <v>195675</v>
      </c>
      <c r="F1205" s="166" t="s">
        <v>50</v>
      </c>
      <c r="G1205" s="194">
        <v>12.77</v>
      </c>
      <c r="H1205" s="167">
        <v>18285.12</v>
      </c>
      <c r="I1205" s="167">
        <v>9766.69</v>
      </c>
    </row>
    <row r="1206" spans="1:9" x14ac:dyDescent="0.25">
      <c r="A1206" s="168" t="s">
        <v>64</v>
      </c>
      <c r="B1206" s="168"/>
      <c r="C1206" s="165">
        <v>43180</v>
      </c>
      <c r="D1206" s="166" t="s">
        <v>119</v>
      </c>
      <c r="E1206" s="166">
        <v>195729</v>
      </c>
      <c r="F1206" s="166" t="s">
        <v>85</v>
      </c>
      <c r="G1206" s="194">
        <v>14.71</v>
      </c>
      <c r="H1206" s="167">
        <v>18285.12</v>
      </c>
      <c r="I1206" s="167">
        <v>9766.69</v>
      </c>
    </row>
    <row r="1207" spans="1:9" x14ac:dyDescent="0.25">
      <c r="A1207" s="168" t="s">
        <v>68</v>
      </c>
      <c r="B1207" s="168"/>
      <c r="C1207" s="165">
        <v>43180</v>
      </c>
      <c r="D1207" s="166" t="s">
        <v>607</v>
      </c>
      <c r="E1207" s="166">
        <v>195732</v>
      </c>
      <c r="F1207" s="166" t="s">
        <v>90</v>
      </c>
      <c r="G1207" s="194">
        <v>12.91</v>
      </c>
      <c r="H1207" s="167">
        <v>18285.12</v>
      </c>
      <c r="I1207" s="167">
        <v>9766.69</v>
      </c>
    </row>
    <row r="1208" spans="1:9" x14ac:dyDescent="0.25">
      <c r="A1208" s="168" t="s">
        <v>77</v>
      </c>
      <c r="B1208" s="168"/>
      <c r="C1208" s="165">
        <v>43180</v>
      </c>
      <c r="D1208" s="166" t="s">
        <v>608</v>
      </c>
      <c r="E1208" s="166">
        <v>195736</v>
      </c>
      <c r="F1208" s="166" t="s">
        <v>44</v>
      </c>
      <c r="G1208" s="194">
        <v>14.53</v>
      </c>
      <c r="H1208" s="167">
        <v>18285.12</v>
      </c>
      <c r="I1208" s="167">
        <v>9766.69</v>
      </c>
    </row>
    <row r="1209" spans="1:9" x14ac:dyDescent="0.25">
      <c r="A1209" s="168" t="s">
        <v>66</v>
      </c>
      <c r="B1209" s="168"/>
      <c r="C1209" s="165">
        <v>43180</v>
      </c>
      <c r="D1209" s="166" t="s">
        <v>203</v>
      </c>
      <c r="E1209" s="166">
        <v>195741</v>
      </c>
      <c r="F1209" s="166" t="s">
        <v>50</v>
      </c>
      <c r="G1209" s="194">
        <v>16.18</v>
      </c>
      <c r="H1209" s="167">
        <v>18285.12</v>
      </c>
      <c r="I1209" s="167">
        <v>9766.69</v>
      </c>
    </row>
    <row r="1210" spans="1:9" x14ac:dyDescent="0.25">
      <c r="A1210" s="168" t="s">
        <v>77</v>
      </c>
      <c r="B1210" s="168"/>
      <c r="C1210" s="165">
        <v>43180</v>
      </c>
      <c r="D1210" s="166" t="s">
        <v>609</v>
      </c>
      <c r="E1210" s="166">
        <v>195773</v>
      </c>
      <c r="F1210" s="166" t="s">
        <v>44</v>
      </c>
      <c r="G1210" s="194">
        <v>9.81</v>
      </c>
      <c r="H1210" s="167">
        <v>18285.12</v>
      </c>
      <c r="I1210" s="167">
        <v>9766.69</v>
      </c>
    </row>
    <row r="1211" spans="1:9" x14ac:dyDescent="0.25">
      <c r="A1211" s="168" t="s">
        <v>64</v>
      </c>
      <c r="B1211" s="168"/>
      <c r="C1211" s="165">
        <v>43180</v>
      </c>
      <c r="D1211" s="166" t="s">
        <v>610</v>
      </c>
      <c r="E1211" s="166">
        <v>195781</v>
      </c>
      <c r="F1211" s="166" t="s">
        <v>85</v>
      </c>
      <c r="G1211" s="194">
        <v>12.31</v>
      </c>
      <c r="H1211" s="167">
        <v>18285.12</v>
      </c>
      <c r="I1211" s="167">
        <v>9766.69</v>
      </c>
    </row>
    <row r="1212" spans="1:9" x14ac:dyDescent="0.25">
      <c r="A1212" s="168" t="s">
        <v>68</v>
      </c>
      <c r="B1212" s="168"/>
      <c r="C1212" s="165">
        <v>43180</v>
      </c>
      <c r="D1212" s="166" t="s">
        <v>225</v>
      </c>
      <c r="E1212" s="166">
        <v>195805</v>
      </c>
      <c r="F1212" s="166" t="s">
        <v>90</v>
      </c>
      <c r="G1212" s="194">
        <v>11.18</v>
      </c>
      <c r="H1212" s="167">
        <v>18285.12</v>
      </c>
      <c r="I1212" s="167">
        <v>9766.69</v>
      </c>
    </row>
    <row r="1213" spans="1:9" x14ac:dyDescent="0.25">
      <c r="A1213" s="168" t="s">
        <v>66</v>
      </c>
      <c r="B1213" s="168"/>
      <c r="C1213" s="165">
        <v>43180</v>
      </c>
      <c r="D1213" s="166" t="s">
        <v>228</v>
      </c>
      <c r="E1213" s="166">
        <v>195821</v>
      </c>
      <c r="F1213" s="166" t="s">
        <v>50</v>
      </c>
      <c r="G1213" s="194">
        <v>12.11</v>
      </c>
      <c r="H1213" s="167">
        <v>18285.12</v>
      </c>
      <c r="I1213" s="167">
        <v>9766.69</v>
      </c>
    </row>
    <row r="1214" spans="1:9" x14ac:dyDescent="0.25">
      <c r="A1214" s="168" t="s">
        <v>64</v>
      </c>
      <c r="B1214" s="168"/>
      <c r="C1214" s="165">
        <v>43180</v>
      </c>
      <c r="D1214" s="166" t="s">
        <v>334</v>
      </c>
      <c r="E1214" s="166">
        <v>195835</v>
      </c>
      <c r="F1214" s="166" t="s">
        <v>55</v>
      </c>
      <c r="G1214" s="194">
        <v>1.31</v>
      </c>
      <c r="H1214" s="167">
        <v>18285.12</v>
      </c>
      <c r="I1214" s="167">
        <v>9766.69</v>
      </c>
    </row>
    <row r="1215" spans="1:9" x14ac:dyDescent="0.25">
      <c r="A1215" s="168" t="s">
        <v>64</v>
      </c>
      <c r="B1215" s="168"/>
      <c r="C1215" s="165">
        <v>43180</v>
      </c>
      <c r="D1215" s="166" t="s">
        <v>611</v>
      </c>
      <c r="E1215" s="166">
        <v>195842</v>
      </c>
      <c r="F1215" s="166" t="s">
        <v>85</v>
      </c>
      <c r="G1215" s="194">
        <v>7.66</v>
      </c>
      <c r="H1215" s="167">
        <v>18285.12</v>
      </c>
      <c r="I1215" s="167">
        <v>9766.69</v>
      </c>
    </row>
    <row r="1216" spans="1:9" x14ac:dyDescent="0.25">
      <c r="A1216" s="168" t="s">
        <v>77</v>
      </c>
      <c r="B1216" s="168"/>
      <c r="C1216" s="165">
        <v>43180</v>
      </c>
      <c r="D1216" s="166" t="s">
        <v>612</v>
      </c>
      <c r="E1216" s="166">
        <v>195843</v>
      </c>
      <c r="F1216" s="166" t="s">
        <v>44</v>
      </c>
      <c r="G1216" s="194">
        <v>10.7</v>
      </c>
      <c r="H1216" s="167">
        <v>18285.12</v>
      </c>
      <c r="I1216" s="167">
        <v>9766.69</v>
      </c>
    </row>
    <row r="1217" spans="1:9" x14ac:dyDescent="0.25">
      <c r="A1217" s="168" t="s">
        <v>68</v>
      </c>
      <c r="B1217" s="168"/>
      <c r="C1217" s="165">
        <v>43180</v>
      </c>
      <c r="D1217" s="166" t="s">
        <v>613</v>
      </c>
      <c r="E1217" s="166">
        <v>195844</v>
      </c>
      <c r="F1217" s="166" t="s">
        <v>90</v>
      </c>
      <c r="G1217" s="194">
        <v>7.01</v>
      </c>
      <c r="H1217" s="167">
        <v>18285.12</v>
      </c>
      <c r="I1217" s="167">
        <v>9766.69</v>
      </c>
    </row>
    <row r="1218" spans="1:9" x14ac:dyDescent="0.25">
      <c r="A1218" s="168" t="s">
        <v>66</v>
      </c>
      <c r="B1218" s="168"/>
      <c r="C1218" s="165">
        <v>43180</v>
      </c>
      <c r="D1218" s="166" t="s">
        <v>614</v>
      </c>
      <c r="E1218" s="166">
        <v>195851</v>
      </c>
      <c r="F1218" s="166" t="s">
        <v>50</v>
      </c>
      <c r="G1218" s="194">
        <v>5.84</v>
      </c>
      <c r="H1218" s="167">
        <v>18285.12</v>
      </c>
      <c r="I1218" s="167">
        <v>9766.69</v>
      </c>
    </row>
    <row r="1219" spans="1:9" x14ac:dyDescent="0.25">
      <c r="A1219" s="168" t="s">
        <v>86</v>
      </c>
      <c r="B1219" s="168"/>
      <c r="C1219" s="165">
        <v>43180</v>
      </c>
      <c r="D1219" s="166" t="s">
        <v>420</v>
      </c>
      <c r="E1219" s="166">
        <v>195887</v>
      </c>
      <c r="F1219" s="166" t="s">
        <v>79</v>
      </c>
      <c r="G1219" s="194">
        <v>6.82</v>
      </c>
      <c r="H1219" s="167">
        <v>18285.12</v>
      </c>
      <c r="I1219" s="167">
        <v>9766.69</v>
      </c>
    </row>
    <row r="1220" spans="1:9" x14ac:dyDescent="0.25">
      <c r="A1220" s="168" t="s">
        <v>86</v>
      </c>
      <c r="B1220" s="168"/>
      <c r="C1220" s="165">
        <v>43180</v>
      </c>
      <c r="D1220" s="166" t="s">
        <v>448</v>
      </c>
      <c r="E1220" s="166">
        <v>195888</v>
      </c>
      <c r="F1220" s="166" t="s">
        <v>418</v>
      </c>
      <c r="G1220" s="194">
        <v>7.09</v>
      </c>
      <c r="H1220" s="167">
        <v>18285.12</v>
      </c>
      <c r="I1220" s="167">
        <v>9766.69</v>
      </c>
    </row>
    <row r="1221" spans="1:9" x14ac:dyDescent="0.25">
      <c r="A1221" s="168" t="s">
        <v>86</v>
      </c>
      <c r="B1221" s="168"/>
      <c r="C1221" s="165">
        <v>43180</v>
      </c>
      <c r="D1221" s="166" t="s">
        <v>467</v>
      </c>
      <c r="E1221" s="166">
        <v>195889</v>
      </c>
      <c r="F1221" s="166" t="s">
        <v>403</v>
      </c>
      <c r="G1221" s="194">
        <v>6.97</v>
      </c>
      <c r="H1221" s="167">
        <v>18285.12</v>
      </c>
      <c r="I1221" s="167">
        <v>9766.69</v>
      </c>
    </row>
    <row r="1222" spans="1:9" x14ac:dyDescent="0.25">
      <c r="A1222" s="168" t="s">
        <v>86</v>
      </c>
      <c r="B1222" s="168"/>
      <c r="C1222" s="165">
        <v>43180</v>
      </c>
      <c r="D1222" s="166" t="s">
        <v>615</v>
      </c>
      <c r="E1222" s="166">
        <v>195890</v>
      </c>
      <c r="F1222" s="166" t="s">
        <v>450</v>
      </c>
      <c r="G1222" s="194">
        <v>6.76</v>
      </c>
      <c r="H1222" s="167">
        <v>18285.12</v>
      </c>
      <c r="I1222" s="167">
        <v>9766.69</v>
      </c>
    </row>
    <row r="1223" spans="1:9" x14ac:dyDescent="0.25">
      <c r="A1223" s="168" t="s">
        <v>96</v>
      </c>
      <c r="B1223" s="168"/>
      <c r="C1223" s="165">
        <v>43181</v>
      </c>
      <c r="D1223" s="166" t="s">
        <v>363</v>
      </c>
      <c r="E1223" s="166">
        <v>195935</v>
      </c>
      <c r="F1223" s="166" t="s">
        <v>44</v>
      </c>
      <c r="G1223" s="194">
        <v>11.88</v>
      </c>
      <c r="H1223" s="167">
        <v>18285.12</v>
      </c>
      <c r="I1223" s="167">
        <v>9766.69</v>
      </c>
    </row>
    <row r="1224" spans="1:9" x14ac:dyDescent="0.25">
      <c r="A1224" s="168" t="s">
        <v>98</v>
      </c>
      <c r="B1224" s="168"/>
      <c r="C1224" s="165">
        <v>43181</v>
      </c>
      <c r="D1224" s="166" t="s">
        <v>161</v>
      </c>
      <c r="E1224" s="166">
        <v>195937</v>
      </c>
      <c r="F1224" s="166" t="s">
        <v>50</v>
      </c>
      <c r="G1224" s="194">
        <v>14.38</v>
      </c>
      <c r="H1224" s="167">
        <v>18285.12</v>
      </c>
      <c r="I1224" s="167">
        <v>9766.69</v>
      </c>
    </row>
    <row r="1225" spans="1:9" x14ac:dyDescent="0.25">
      <c r="A1225" s="168" t="s">
        <v>100</v>
      </c>
      <c r="B1225" s="168"/>
      <c r="C1225" s="165">
        <v>43181</v>
      </c>
      <c r="D1225" s="166" t="s">
        <v>523</v>
      </c>
      <c r="E1225" s="166">
        <v>195939</v>
      </c>
      <c r="F1225" s="166" t="s">
        <v>90</v>
      </c>
      <c r="G1225" s="194">
        <v>12.86</v>
      </c>
      <c r="H1225" s="167">
        <v>18285.12</v>
      </c>
      <c r="I1225" s="167">
        <v>9766.69</v>
      </c>
    </row>
    <row r="1226" spans="1:9" x14ac:dyDescent="0.25">
      <c r="A1226" s="168" t="s">
        <v>94</v>
      </c>
      <c r="B1226" s="168"/>
      <c r="C1226" s="165">
        <v>43181</v>
      </c>
      <c r="D1226" s="166" t="s">
        <v>616</v>
      </c>
      <c r="E1226" s="166">
        <v>195940</v>
      </c>
      <c r="F1226" s="166" t="s">
        <v>85</v>
      </c>
      <c r="G1226" s="194">
        <v>14.57</v>
      </c>
      <c r="H1226" s="167">
        <v>18285.12</v>
      </c>
      <c r="I1226" s="167">
        <v>9766.69</v>
      </c>
    </row>
    <row r="1227" spans="1:9" x14ac:dyDescent="0.25">
      <c r="A1227" s="168" t="s">
        <v>96</v>
      </c>
      <c r="B1227" s="168"/>
      <c r="C1227" s="165">
        <v>43181</v>
      </c>
      <c r="D1227" s="166" t="s">
        <v>617</v>
      </c>
      <c r="E1227" s="166">
        <v>195990</v>
      </c>
      <c r="F1227" s="166" t="s">
        <v>44</v>
      </c>
      <c r="G1227" s="194">
        <v>7.47</v>
      </c>
      <c r="H1227" s="167">
        <v>18285.12</v>
      </c>
      <c r="I1227" s="167">
        <v>9766.69</v>
      </c>
    </row>
    <row r="1228" spans="1:9" x14ac:dyDescent="0.25">
      <c r="A1228" s="168" t="s">
        <v>94</v>
      </c>
      <c r="B1228" s="168"/>
      <c r="C1228" s="165">
        <v>43181</v>
      </c>
      <c r="D1228" s="166" t="s">
        <v>125</v>
      </c>
      <c r="E1228" s="166">
        <v>195994</v>
      </c>
      <c r="F1228" s="166" t="s">
        <v>85</v>
      </c>
      <c r="G1228" s="194">
        <v>6.39</v>
      </c>
      <c r="H1228" s="167">
        <v>18285.12</v>
      </c>
      <c r="I1228" s="167">
        <v>9766.69</v>
      </c>
    </row>
    <row r="1229" spans="1:9" x14ac:dyDescent="0.25">
      <c r="A1229" s="457" t="s">
        <v>273</v>
      </c>
      <c r="B1229" s="457"/>
      <c r="C1229" s="458">
        <v>43181</v>
      </c>
      <c r="D1229" s="459" t="s">
        <v>181</v>
      </c>
      <c r="E1229" s="459">
        <v>196004</v>
      </c>
      <c r="F1229" s="459" t="s">
        <v>140</v>
      </c>
      <c r="G1229" s="460">
        <v>6.54</v>
      </c>
      <c r="H1229" s="167">
        <v>18285.12</v>
      </c>
      <c r="I1229" s="167">
        <v>9766.69</v>
      </c>
    </row>
    <row r="1230" spans="1:9" x14ac:dyDescent="0.25">
      <c r="A1230" s="457" t="s">
        <v>273</v>
      </c>
      <c r="B1230" s="457"/>
      <c r="C1230" s="458">
        <v>43181</v>
      </c>
      <c r="D1230" s="459" t="s">
        <v>167</v>
      </c>
      <c r="E1230" s="459">
        <v>196011</v>
      </c>
      <c r="F1230" s="459" t="s">
        <v>50</v>
      </c>
      <c r="G1230" s="460">
        <v>7.23</v>
      </c>
      <c r="H1230" s="167">
        <v>18285.12</v>
      </c>
      <c r="I1230" s="167">
        <v>9766.69</v>
      </c>
    </row>
    <row r="1231" spans="1:9" x14ac:dyDescent="0.25">
      <c r="A1231" s="457" t="s">
        <v>273</v>
      </c>
      <c r="B1231" s="457"/>
      <c r="C1231" s="458">
        <v>43181</v>
      </c>
      <c r="D1231" s="459" t="s">
        <v>596</v>
      </c>
      <c r="E1231" s="459">
        <v>196014</v>
      </c>
      <c r="F1231" s="459" t="s">
        <v>90</v>
      </c>
      <c r="G1231" s="460">
        <v>8.67</v>
      </c>
      <c r="H1231" s="167">
        <v>18285.12</v>
      </c>
      <c r="I1231" s="167">
        <v>9766.69</v>
      </c>
    </row>
    <row r="1232" spans="1:9" x14ac:dyDescent="0.25">
      <c r="A1232" s="457" t="s">
        <v>273</v>
      </c>
      <c r="B1232" s="457"/>
      <c r="C1232" s="458">
        <v>43181</v>
      </c>
      <c r="D1232" s="459" t="s">
        <v>530</v>
      </c>
      <c r="E1232" s="459">
        <v>196016</v>
      </c>
      <c r="F1232" s="459" t="s">
        <v>192</v>
      </c>
      <c r="G1232" s="460">
        <v>9.92</v>
      </c>
      <c r="H1232" s="167">
        <v>18285.12</v>
      </c>
      <c r="I1232" s="167">
        <v>9766.69</v>
      </c>
    </row>
    <row r="1233" spans="1:9" x14ac:dyDescent="0.25">
      <c r="A1233" s="457" t="s">
        <v>273</v>
      </c>
      <c r="B1233" s="457"/>
      <c r="C1233" s="458">
        <v>43181</v>
      </c>
      <c r="D1233" s="459" t="s">
        <v>618</v>
      </c>
      <c r="E1233" s="459">
        <v>196044</v>
      </c>
      <c r="F1233" s="459" t="s">
        <v>193</v>
      </c>
      <c r="G1233" s="460">
        <v>5.86</v>
      </c>
      <c r="H1233" s="167">
        <v>18285.12</v>
      </c>
      <c r="I1233" s="167">
        <v>9766.69</v>
      </c>
    </row>
    <row r="1234" spans="1:9" x14ac:dyDescent="0.25">
      <c r="A1234" s="457" t="s">
        <v>273</v>
      </c>
      <c r="B1234" s="457"/>
      <c r="C1234" s="458">
        <v>43181</v>
      </c>
      <c r="D1234" s="459" t="s">
        <v>501</v>
      </c>
      <c r="E1234" s="459">
        <v>196059</v>
      </c>
      <c r="F1234" s="459" t="s">
        <v>85</v>
      </c>
      <c r="G1234" s="460">
        <v>2.82</v>
      </c>
      <c r="H1234" s="167">
        <v>18285.12</v>
      </c>
      <c r="I1234" s="167">
        <v>9766.69</v>
      </c>
    </row>
    <row r="1235" spans="1:9" x14ac:dyDescent="0.25">
      <c r="A1235" s="457" t="s">
        <v>273</v>
      </c>
      <c r="B1235" s="457"/>
      <c r="C1235" s="458">
        <v>43181</v>
      </c>
      <c r="D1235" s="459" t="s">
        <v>619</v>
      </c>
      <c r="E1235" s="459">
        <v>196061</v>
      </c>
      <c r="F1235" s="459" t="s">
        <v>90</v>
      </c>
      <c r="G1235" s="460">
        <v>3.98</v>
      </c>
      <c r="H1235" s="167">
        <v>18285.12</v>
      </c>
      <c r="I1235" s="167">
        <v>9766.69</v>
      </c>
    </row>
    <row r="1236" spans="1:9" x14ac:dyDescent="0.25">
      <c r="A1236" s="457" t="s">
        <v>273</v>
      </c>
      <c r="B1236" s="457"/>
      <c r="C1236" s="458">
        <v>43181</v>
      </c>
      <c r="D1236" s="459" t="s">
        <v>620</v>
      </c>
      <c r="E1236" s="459">
        <v>196062</v>
      </c>
      <c r="F1236" s="459" t="s">
        <v>140</v>
      </c>
      <c r="G1236" s="460">
        <v>5.79</v>
      </c>
      <c r="H1236" s="167">
        <v>18285.12</v>
      </c>
      <c r="I1236" s="167">
        <v>9766.69</v>
      </c>
    </row>
    <row r="1237" spans="1:9" x14ac:dyDescent="0.25">
      <c r="A1237" s="168" t="s">
        <v>48</v>
      </c>
      <c r="B1237" s="168"/>
      <c r="C1237" s="165">
        <v>43182</v>
      </c>
      <c r="D1237" s="166" t="s">
        <v>208</v>
      </c>
      <c r="E1237" s="166">
        <v>196104</v>
      </c>
      <c r="F1237" s="166" t="s">
        <v>50</v>
      </c>
      <c r="G1237" s="194">
        <v>12.91</v>
      </c>
      <c r="H1237" s="167">
        <v>18285.12</v>
      </c>
      <c r="I1237" s="167">
        <v>9766.69</v>
      </c>
    </row>
    <row r="1238" spans="1:9" x14ac:dyDescent="0.25">
      <c r="A1238" s="168" t="s">
        <v>42</v>
      </c>
      <c r="B1238" s="168"/>
      <c r="C1238" s="165">
        <v>43182</v>
      </c>
      <c r="D1238" s="166" t="s">
        <v>356</v>
      </c>
      <c r="E1238" s="166">
        <v>196108</v>
      </c>
      <c r="F1238" s="166" t="s">
        <v>85</v>
      </c>
      <c r="G1238" s="194">
        <v>12.62</v>
      </c>
      <c r="H1238" s="167">
        <v>18285.12</v>
      </c>
      <c r="I1238" s="167">
        <v>9766.69</v>
      </c>
    </row>
    <row r="1239" spans="1:9" x14ac:dyDescent="0.25">
      <c r="A1239" s="168" t="s">
        <v>45</v>
      </c>
      <c r="B1239" s="168"/>
      <c r="C1239" s="165">
        <v>43182</v>
      </c>
      <c r="D1239" s="166" t="s">
        <v>309</v>
      </c>
      <c r="E1239" s="166">
        <v>196109</v>
      </c>
      <c r="F1239" s="166" t="s">
        <v>44</v>
      </c>
      <c r="G1239" s="194">
        <v>15.2</v>
      </c>
      <c r="H1239" s="167">
        <v>18285.12</v>
      </c>
      <c r="I1239" s="167">
        <v>9766.69</v>
      </c>
    </row>
    <row r="1240" spans="1:9" x14ac:dyDescent="0.25">
      <c r="A1240" s="168" t="s">
        <v>51</v>
      </c>
      <c r="B1240" s="168"/>
      <c r="C1240" s="165">
        <v>43182</v>
      </c>
      <c r="D1240" s="166" t="s">
        <v>621</v>
      </c>
      <c r="E1240" s="166">
        <v>196115</v>
      </c>
      <c r="F1240" s="166" t="s">
        <v>90</v>
      </c>
      <c r="G1240" s="194">
        <v>14.35</v>
      </c>
      <c r="H1240" s="167">
        <v>18285.12</v>
      </c>
      <c r="I1240" s="167">
        <v>9766.69</v>
      </c>
    </row>
    <row r="1241" spans="1:9" x14ac:dyDescent="0.25">
      <c r="A1241" s="168" t="s">
        <v>45</v>
      </c>
      <c r="B1241" s="168"/>
      <c r="C1241" s="165">
        <v>43182</v>
      </c>
      <c r="D1241" s="166" t="s">
        <v>493</v>
      </c>
      <c r="E1241" s="166">
        <v>196166</v>
      </c>
      <c r="F1241" s="166" t="s">
        <v>44</v>
      </c>
      <c r="G1241" s="194">
        <v>11.38</v>
      </c>
      <c r="H1241" s="167">
        <v>18285.12</v>
      </c>
      <c r="I1241" s="167">
        <v>9766.69</v>
      </c>
    </row>
    <row r="1242" spans="1:9" x14ac:dyDescent="0.25">
      <c r="A1242" s="457" t="s">
        <v>273</v>
      </c>
      <c r="B1242" s="457"/>
      <c r="C1242" s="458">
        <v>43182</v>
      </c>
      <c r="D1242" s="459" t="s">
        <v>622</v>
      </c>
      <c r="E1242" s="459">
        <v>196177</v>
      </c>
      <c r="F1242" s="459" t="s">
        <v>55</v>
      </c>
      <c r="G1242" s="460">
        <v>0.88</v>
      </c>
      <c r="H1242" s="167">
        <v>18285.12</v>
      </c>
      <c r="I1242" s="167">
        <v>9766.69</v>
      </c>
    </row>
    <row r="1243" spans="1:9" x14ac:dyDescent="0.25">
      <c r="A1243" s="168" t="s">
        <v>42</v>
      </c>
      <c r="B1243" s="168"/>
      <c r="C1243" s="165">
        <v>43182</v>
      </c>
      <c r="D1243" s="166" t="s">
        <v>165</v>
      </c>
      <c r="E1243" s="166">
        <v>196179</v>
      </c>
      <c r="F1243" s="166" t="s">
        <v>85</v>
      </c>
      <c r="G1243" s="194">
        <v>13.03</v>
      </c>
      <c r="H1243" s="167">
        <v>18285.12</v>
      </c>
      <c r="I1243" s="167">
        <v>9766.69</v>
      </c>
    </row>
    <row r="1244" spans="1:9" x14ac:dyDescent="0.25">
      <c r="A1244" s="168" t="s">
        <v>48</v>
      </c>
      <c r="B1244" s="168"/>
      <c r="C1244" s="165">
        <v>43182</v>
      </c>
      <c r="D1244" s="166" t="s">
        <v>359</v>
      </c>
      <c r="E1244" s="166">
        <v>196181</v>
      </c>
      <c r="F1244" s="166" t="s">
        <v>50</v>
      </c>
      <c r="G1244" s="194">
        <v>12.94</v>
      </c>
      <c r="H1244" s="167">
        <v>18285.12</v>
      </c>
      <c r="I1244" s="167">
        <v>9766.69</v>
      </c>
    </row>
    <row r="1245" spans="1:9" x14ac:dyDescent="0.25">
      <c r="A1245" s="168" t="s">
        <v>51</v>
      </c>
      <c r="B1245" s="168"/>
      <c r="C1245" s="165">
        <v>43182</v>
      </c>
      <c r="D1245" s="166" t="s">
        <v>322</v>
      </c>
      <c r="E1245" s="166">
        <v>196183</v>
      </c>
      <c r="F1245" s="166" t="s">
        <v>90</v>
      </c>
      <c r="G1245" s="194">
        <v>11.29</v>
      </c>
      <c r="H1245" s="167">
        <v>18285.12</v>
      </c>
      <c r="I1245" s="167">
        <v>9766.69</v>
      </c>
    </row>
    <row r="1246" spans="1:9" x14ac:dyDescent="0.25">
      <c r="A1246" s="168" t="s">
        <v>48</v>
      </c>
      <c r="B1246" s="168"/>
      <c r="C1246" s="165">
        <v>43182</v>
      </c>
      <c r="D1246" s="166" t="s">
        <v>623</v>
      </c>
      <c r="E1246" s="166">
        <v>196214</v>
      </c>
      <c r="F1246" s="166" t="s">
        <v>50</v>
      </c>
      <c r="G1246" s="194">
        <v>5.01</v>
      </c>
      <c r="H1246" s="167">
        <v>18285.12</v>
      </c>
      <c r="I1246" s="167">
        <v>9766.69</v>
      </c>
    </row>
    <row r="1247" spans="1:9" x14ac:dyDescent="0.25">
      <c r="A1247" s="168" t="s">
        <v>86</v>
      </c>
      <c r="B1247" s="168"/>
      <c r="C1247" s="165">
        <v>43182</v>
      </c>
      <c r="D1247" s="166" t="s">
        <v>267</v>
      </c>
      <c r="E1247" s="166">
        <v>196238</v>
      </c>
      <c r="F1247" s="166" t="s">
        <v>418</v>
      </c>
      <c r="G1247" s="194">
        <v>8.2100000000000009</v>
      </c>
      <c r="H1247" s="167">
        <v>18285.12</v>
      </c>
      <c r="I1247" s="167">
        <v>9766.69</v>
      </c>
    </row>
    <row r="1248" spans="1:9" x14ac:dyDescent="0.25">
      <c r="A1248" s="168" t="s">
        <v>86</v>
      </c>
      <c r="B1248" s="168"/>
      <c r="C1248" s="165">
        <v>43182</v>
      </c>
      <c r="D1248" s="166" t="s">
        <v>624</v>
      </c>
      <c r="E1248" s="166">
        <v>196239</v>
      </c>
      <c r="F1248" s="166" t="s">
        <v>193</v>
      </c>
      <c r="G1248" s="194">
        <v>7.31</v>
      </c>
      <c r="H1248" s="167">
        <v>18285.12</v>
      </c>
      <c r="I1248" s="167">
        <v>9766.69</v>
      </c>
    </row>
    <row r="1249" spans="1:9" x14ac:dyDescent="0.25">
      <c r="A1249" s="168" t="s">
        <v>86</v>
      </c>
      <c r="B1249" s="168"/>
      <c r="C1249" s="165">
        <v>43182</v>
      </c>
      <c r="D1249" s="166" t="s">
        <v>625</v>
      </c>
      <c r="E1249" s="166">
        <v>196240</v>
      </c>
      <c r="F1249" s="166" t="s">
        <v>437</v>
      </c>
      <c r="G1249" s="194">
        <v>7.28</v>
      </c>
      <c r="H1249" s="167">
        <v>18285.12</v>
      </c>
      <c r="I1249" s="167">
        <v>9766.69</v>
      </c>
    </row>
    <row r="1250" spans="1:9" x14ac:dyDescent="0.25">
      <c r="A1250" s="168" t="s">
        <v>86</v>
      </c>
      <c r="B1250" s="168"/>
      <c r="C1250" s="165">
        <v>43182</v>
      </c>
      <c r="D1250" s="166" t="s">
        <v>626</v>
      </c>
      <c r="E1250" s="166">
        <v>196241</v>
      </c>
      <c r="F1250" s="166" t="s">
        <v>50</v>
      </c>
      <c r="G1250" s="194">
        <v>7.82</v>
      </c>
      <c r="H1250" s="167">
        <v>18285.12</v>
      </c>
      <c r="I1250" s="167">
        <v>9766.69</v>
      </c>
    </row>
    <row r="1251" spans="1:9" x14ac:dyDescent="0.25">
      <c r="A1251" s="168" t="s">
        <v>64</v>
      </c>
      <c r="B1251" s="168"/>
      <c r="C1251" s="165">
        <v>43183</v>
      </c>
      <c r="D1251" s="166" t="s">
        <v>160</v>
      </c>
      <c r="E1251" s="166">
        <v>196271</v>
      </c>
      <c r="F1251" s="166" t="s">
        <v>44</v>
      </c>
      <c r="G1251" s="194">
        <v>14.78</v>
      </c>
      <c r="H1251" s="167">
        <v>18285.12</v>
      </c>
      <c r="I1251" s="167">
        <v>9766.69</v>
      </c>
    </row>
    <row r="1252" spans="1:9" x14ac:dyDescent="0.25">
      <c r="A1252" s="168" t="s">
        <v>77</v>
      </c>
      <c r="B1252" s="168"/>
      <c r="C1252" s="165">
        <v>43183</v>
      </c>
      <c r="D1252" s="166" t="s">
        <v>256</v>
      </c>
      <c r="E1252" s="166">
        <v>196273</v>
      </c>
      <c r="F1252" s="166" t="s">
        <v>85</v>
      </c>
      <c r="G1252" s="194">
        <v>14.56</v>
      </c>
      <c r="H1252" s="167">
        <v>18285.12</v>
      </c>
      <c r="I1252" s="167">
        <v>9766.69</v>
      </c>
    </row>
    <row r="1253" spans="1:9" x14ac:dyDescent="0.25">
      <c r="A1253" s="234" t="s">
        <v>68</v>
      </c>
      <c r="B1253" s="234"/>
      <c r="C1253" s="165">
        <v>43183</v>
      </c>
      <c r="D1253" s="166" t="s">
        <v>387</v>
      </c>
      <c r="E1253" s="166">
        <v>196275</v>
      </c>
      <c r="F1253" s="166" t="s">
        <v>90</v>
      </c>
      <c r="G1253" s="194">
        <v>10.55</v>
      </c>
      <c r="H1253" s="167">
        <v>18285.12</v>
      </c>
      <c r="I1253" s="167">
        <v>9766.69</v>
      </c>
    </row>
    <row r="1254" spans="1:9" x14ac:dyDescent="0.25">
      <c r="A1254" s="235" t="s">
        <v>584</v>
      </c>
      <c r="B1254" s="236"/>
      <c r="C1254" s="237">
        <v>43183</v>
      </c>
      <c r="D1254" s="238" t="s">
        <v>627</v>
      </c>
      <c r="E1254" s="238">
        <v>196291</v>
      </c>
      <c r="F1254" s="238" t="s">
        <v>587</v>
      </c>
      <c r="G1254" s="239">
        <v>2.0299999999999998</v>
      </c>
      <c r="H1254" s="240">
        <v>18285.12</v>
      </c>
      <c r="I1254" s="240">
        <v>9766.69</v>
      </c>
    </row>
    <row r="1255" spans="1:9" x14ac:dyDescent="0.25">
      <c r="A1255" s="233" t="s">
        <v>77</v>
      </c>
      <c r="B1255" s="233"/>
      <c r="C1255" s="165">
        <v>43183</v>
      </c>
      <c r="D1255" s="166" t="s">
        <v>628</v>
      </c>
      <c r="E1255" s="166">
        <v>196294</v>
      </c>
      <c r="F1255" s="166" t="s">
        <v>79</v>
      </c>
      <c r="G1255" s="194">
        <v>15.79</v>
      </c>
      <c r="H1255" s="167">
        <v>18285.12</v>
      </c>
      <c r="I1255" s="167">
        <v>9766.69</v>
      </c>
    </row>
    <row r="1256" spans="1:9" x14ac:dyDescent="0.25">
      <c r="A1256" s="168" t="s">
        <v>64</v>
      </c>
      <c r="B1256" s="168"/>
      <c r="C1256" s="165">
        <v>43183</v>
      </c>
      <c r="D1256" s="166" t="s">
        <v>213</v>
      </c>
      <c r="E1256" s="166">
        <v>196323</v>
      </c>
      <c r="F1256" s="166" t="s">
        <v>55</v>
      </c>
      <c r="G1256" s="194">
        <v>0.87</v>
      </c>
      <c r="H1256" s="167">
        <v>18285.12</v>
      </c>
      <c r="I1256" s="167">
        <v>9766.69</v>
      </c>
    </row>
    <row r="1257" spans="1:9" x14ac:dyDescent="0.25">
      <c r="A1257" s="168" t="s">
        <v>64</v>
      </c>
      <c r="B1257" s="168"/>
      <c r="C1257" s="165">
        <v>43183</v>
      </c>
      <c r="D1257" s="166" t="s">
        <v>313</v>
      </c>
      <c r="E1257" s="166">
        <v>196331</v>
      </c>
      <c r="F1257" s="166" t="s">
        <v>85</v>
      </c>
      <c r="G1257" s="194">
        <v>11.21</v>
      </c>
      <c r="H1257" s="167">
        <v>18285.12</v>
      </c>
      <c r="I1257" s="167">
        <v>9766.69</v>
      </c>
    </row>
    <row r="1258" spans="1:9" x14ac:dyDescent="0.25">
      <c r="A1258" s="168" t="s">
        <v>68</v>
      </c>
      <c r="B1258" s="168"/>
      <c r="C1258" s="165">
        <v>43183</v>
      </c>
      <c r="D1258" s="166" t="s">
        <v>446</v>
      </c>
      <c r="E1258" s="166">
        <v>196332</v>
      </c>
      <c r="F1258" s="166" t="s">
        <v>90</v>
      </c>
      <c r="G1258" s="194">
        <v>10.46</v>
      </c>
      <c r="H1258" s="167">
        <v>18285.12</v>
      </c>
      <c r="I1258" s="167">
        <v>9766.69</v>
      </c>
    </row>
    <row r="1259" spans="1:9" x14ac:dyDescent="0.25">
      <c r="A1259" s="168" t="s">
        <v>77</v>
      </c>
      <c r="B1259" s="168"/>
      <c r="C1259" s="165">
        <v>43183</v>
      </c>
      <c r="D1259" s="166" t="s">
        <v>333</v>
      </c>
      <c r="E1259" s="166">
        <v>196339</v>
      </c>
      <c r="F1259" s="166" t="s">
        <v>218</v>
      </c>
      <c r="G1259" s="194">
        <v>9.5</v>
      </c>
      <c r="H1259" s="167">
        <v>18285.12</v>
      </c>
      <c r="I1259" s="167">
        <v>9766.69</v>
      </c>
    </row>
    <row r="1260" spans="1:9" x14ac:dyDescent="0.25">
      <c r="A1260" s="234" t="s">
        <v>66</v>
      </c>
      <c r="B1260" s="234"/>
      <c r="C1260" s="165">
        <v>43183</v>
      </c>
      <c r="D1260" s="166" t="s">
        <v>629</v>
      </c>
      <c r="E1260" s="166">
        <v>196346</v>
      </c>
      <c r="F1260" s="166" t="s">
        <v>50</v>
      </c>
      <c r="G1260" s="194">
        <v>12.92</v>
      </c>
      <c r="H1260" s="167">
        <v>18285.12</v>
      </c>
      <c r="I1260" s="167">
        <v>9766.69</v>
      </c>
    </row>
    <row r="1261" spans="1:9" x14ac:dyDescent="0.25">
      <c r="A1261" s="168" t="s">
        <v>630</v>
      </c>
      <c r="B1261" s="241"/>
      <c r="C1261" s="171">
        <v>43183</v>
      </c>
      <c r="D1261" s="166" t="s">
        <v>476</v>
      </c>
      <c r="E1261" s="166">
        <v>196365</v>
      </c>
      <c r="F1261" s="166" t="s">
        <v>450</v>
      </c>
      <c r="G1261" s="194">
        <v>3.4</v>
      </c>
      <c r="H1261" s="167">
        <v>18285.12</v>
      </c>
      <c r="I1261" s="167">
        <v>9766.69</v>
      </c>
    </row>
    <row r="1262" spans="1:9" ht="15.75" thickBot="1" x14ac:dyDescent="0.3">
      <c r="A1262" s="168" t="s">
        <v>631</v>
      </c>
      <c r="B1262" s="241"/>
      <c r="C1262" s="171">
        <v>43183</v>
      </c>
      <c r="D1262" s="166" t="s">
        <v>632</v>
      </c>
      <c r="E1262" s="166">
        <v>196377</v>
      </c>
      <c r="F1262" s="166" t="s">
        <v>449</v>
      </c>
      <c r="G1262" s="194">
        <v>6.59</v>
      </c>
      <c r="H1262" s="167">
        <v>18285.12</v>
      </c>
      <c r="I1262" s="167">
        <v>9766.69</v>
      </c>
    </row>
    <row r="1263" spans="1:9" ht="15.75" thickBot="1" x14ac:dyDescent="0.3">
      <c r="A1263" s="149"/>
      <c r="B1263" s="149"/>
      <c r="C1263" s="149"/>
      <c r="D1263" s="149"/>
      <c r="E1263" s="149"/>
      <c r="F1263" s="242" t="s">
        <v>590</v>
      </c>
      <c r="G1263" s="195">
        <f>SUM(G1179:G1262)</f>
        <v>849.69999999999982</v>
      </c>
      <c r="H1263" s="174">
        <f>+G1263*H1262</f>
        <v>15536866.463999996</v>
      </c>
      <c r="I1263" s="174">
        <f>+G1263*I1262</f>
        <v>8298756.4929999989</v>
      </c>
    </row>
    <row r="1264" spans="1:9" ht="21.75" thickBot="1" x14ac:dyDescent="0.4">
      <c r="A1264" s="149"/>
      <c r="B1264" s="149"/>
      <c r="C1264" s="149"/>
      <c r="D1264" s="149"/>
      <c r="E1264" s="149"/>
      <c r="F1264" s="243" t="s">
        <v>591</v>
      </c>
      <c r="G1264" s="244">
        <v>4.8599999999999994</v>
      </c>
      <c r="H1264" s="556">
        <f>-G1264*H1262</f>
        <v>-88865.683199999985</v>
      </c>
      <c r="I1264" s="557"/>
    </row>
    <row r="1265" spans="1:9" ht="19.5" thickBot="1" x14ac:dyDescent="0.35">
      <c r="A1265" s="149"/>
      <c r="B1265" s="149"/>
      <c r="C1265" s="149"/>
      <c r="D1265" s="149"/>
      <c r="E1265" s="149"/>
      <c r="F1265" s="245" t="s">
        <v>151</v>
      </c>
      <c r="G1265" s="173">
        <f>+G1263-G1264</f>
        <v>844.8399999999998</v>
      </c>
      <c r="H1265" s="558">
        <f>+H1263+I1263+H1264</f>
        <v>23746757.273799993</v>
      </c>
      <c r="I1265" s="559"/>
    </row>
    <row r="1266" spans="1:9" x14ac:dyDescent="0.25">
      <c r="A1266" s="149"/>
      <c r="B1266" s="149"/>
      <c r="C1266" s="149"/>
      <c r="D1266" s="149"/>
      <c r="E1266" s="149"/>
      <c r="F1266" s="149"/>
      <c r="G1266" s="149"/>
      <c r="H1266" s="149"/>
      <c r="I1266" s="149"/>
    </row>
    <row r="1267" spans="1:9" x14ac:dyDescent="0.25">
      <c r="A1267" s="149"/>
      <c r="B1267" s="149"/>
      <c r="C1267" s="149"/>
      <c r="D1267" s="149"/>
      <c r="E1267" s="149"/>
      <c r="F1267" s="149"/>
      <c r="G1267" s="149"/>
      <c r="H1267" s="149"/>
      <c r="I1267" s="149"/>
    </row>
    <row r="1268" spans="1:9" x14ac:dyDescent="0.25">
      <c r="A1268" s="149"/>
      <c r="B1268" s="149"/>
      <c r="C1268" s="149"/>
      <c r="D1268" s="149"/>
      <c r="E1268" s="149"/>
      <c r="F1268" s="149"/>
      <c r="G1268" s="149"/>
      <c r="H1268" s="149"/>
      <c r="I1268" s="149"/>
    </row>
    <row r="1269" spans="1:9" x14ac:dyDescent="0.25">
      <c r="A1269" s="149"/>
      <c r="B1269" s="149"/>
      <c r="C1269" s="149"/>
      <c r="D1269" s="149"/>
      <c r="E1269" s="149"/>
      <c r="F1269" s="149"/>
      <c r="G1269" s="150"/>
      <c r="H1269" s="149"/>
      <c r="I1269" s="149"/>
    </row>
    <row r="1270" spans="1:9" x14ac:dyDescent="0.25">
      <c r="A1270" s="149"/>
      <c r="B1270" s="151"/>
      <c r="C1270" s="151"/>
      <c r="D1270" s="151"/>
      <c r="E1270" s="152"/>
      <c r="F1270" s="152"/>
      <c r="G1270" s="150"/>
      <c r="H1270" s="149"/>
      <c r="I1270" s="149"/>
    </row>
    <row r="1271" spans="1:9" ht="23.25" x14ac:dyDescent="0.35">
      <c r="A1271" s="549" t="s">
        <v>28</v>
      </c>
      <c r="B1271" s="549"/>
      <c r="C1271" s="549"/>
      <c r="D1271" s="549"/>
      <c r="E1271" s="549"/>
      <c r="F1271" s="549"/>
      <c r="G1271" s="549"/>
      <c r="H1271" s="549"/>
      <c r="I1271" s="149"/>
    </row>
    <row r="1272" spans="1:9" ht="19.5" x14ac:dyDescent="0.3">
      <c r="A1272" s="550" t="s">
        <v>485</v>
      </c>
      <c r="B1272" s="550"/>
      <c r="C1272" s="550"/>
      <c r="D1272" s="550"/>
      <c r="E1272" s="550"/>
      <c r="F1272" s="550"/>
      <c r="G1272" s="550"/>
      <c r="H1272" s="550"/>
      <c r="I1272" s="149"/>
    </row>
    <row r="1273" spans="1:9" ht="15.75" x14ac:dyDescent="0.25">
      <c r="A1273" s="153"/>
      <c r="B1273" s="153"/>
      <c r="C1273" s="153"/>
      <c r="D1273" s="153"/>
      <c r="E1273" s="154"/>
      <c r="F1273" s="154"/>
      <c r="G1273" s="153"/>
      <c r="H1273" s="155"/>
      <c r="I1273" s="149"/>
    </row>
    <row r="1274" spans="1:9" ht="15.75" x14ac:dyDescent="0.25">
      <c r="A1274" s="153"/>
      <c r="B1274" s="153"/>
      <c r="C1274" s="153"/>
      <c r="D1274" s="153"/>
      <c r="E1274" s="154"/>
      <c r="F1274" s="154"/>
      <c r="G1274" s="153"/>
      <c r="H1274" s="155"/>
      <c r="I1274" s="149"/>
    </row>
    <row r="1275" spans="1:9" ht="15.75" x14ac:dyDescent="0.25">
      <c r="A1275" s="156" t="s">
        <v>30</v>
      </c>
      <c r="B1275" s="156">
        <v>2721</v>
      </c>
      <c r="C1275" s="153"/>
      <c r="D1275" s="151"/>
      <c r="E1275" s="154"/>
      <c r="F1275" s="154"/>
      <c r="G1275" s="157"/>
      <c r="H1275" s="155"/>
      <c r="I1275" s="149"/>
    </row>
    <row r="1276" spans="1:9" ht="15.75" x14ac:dyDescent="0.25">
      <c r="A1276" s="158" t="s">
        <v>31</v>
      </c>
      <c r="B1276" s="159">
        <v>43183</v>
      </c>
      <c r="C1276" s="153"/>
      <c r="D1276" s="151"/>
      <c r="E1276" s="154"/>
      <c r="F1276" s="154"/>
      <c r="G1276" s="157"/>
      <c r="H1276" s="155"/>
      <c r="I1276" s="149"/>
    </row>
    <row r="1277" spans="1:9" ht="16.5" thickBot="1" x14ac:dyDescent="0.3">
      <c r="A1277" s="157" t="s">
        <v>32</v>
      </c>
      <c r="B1277" s="551" t="s">
        <v>33</v>
      </c>
      <c r="C1277" s="551"/>
      <c r="D1277" s="551"/>
      <c r="E1277" s="154"/>
      <c r="F1277" s="154"/>
      <c r="G1277" s="157"/>
      <c r="H1277" s="155"/>
      <c r="I1277" s="149"/>
    </row>
    <row r="1278" spans="1:9" ht="32.25" thickBot="1" x14ac:dyDescent="0.3">
      <c r="A1278" s="547" t="s">
        <v>34</v>
      </c>
      <c r="B1278" s="548"/>
      <c r="C1278" s="162" t="s">
        <v>35</v>
      </c>
      <c r="D1278" s="162" t="s">
        <v>36</v>
      </c>
      <c r="E1278" s="162" t="s">
        <v>37</v>
      </c>
      <c r="F1278" s="162" t="s">
        <v>38</v>
      </c>
      <c r="G1278" s="185" t="s">
        <v>39</v>
      </c>
      <c r="H1278" s="162" t="s">
        <v>40</v>
      </c>
      <c r="I1278" s="162" t="s">
        <v>41</v>
      </c>
    </row>
    <row r="1279" spans="1:9" x14ac:dyDescent="0.25">
      <c r="A1279" s="233" t="s">
        <v>96</v>
      </c>
      <c r="B1279" s="246"/>
      <c r="C1279" s="188">
        <v>43185</v>
      </c>
      <c r="D1279" s="187" t="s">
        <v>202</v>
      </c>
      <c r="E1279" s="187">
        <v>196419</v>
      </c>
      <c r="F1279" s="187" t="s">
        <v>85</v>
      </c>
      <c r="G1279" s="189">
        <v>13.78</v>
      </c>
      <c r="H1279" s="193">
        <v>18285.12</v>
      </c>
      <c r="I1279" s="193">
        <v>9766.69</v>
      </c>
    </row>
    <row r="1280" spans="1:9" x14ac:dyDescent="0.25">
      <c r="A1280" s="168" t="s">
        <v>98</v>
      </c>
      <c r="B1280" s="241"/>
      <c r="C1280" s="165">
        <v>43185</v>
      </c>
      <c r="D1280" s="166" t="s">
        <v>363</v>
      </c>
      <c r="E1280" s="166">
        <v>196420</v>
      </c>
      <c r="F1280" s="166" t="s">
        <v>50</v>
      </c>
      <c r="G1280" s="189">
        <v>12.16</v>
      </c>
      <c r="H1280" s="167">
        <v>18285.12</v>
      </c>
      <c r="I1280" s="167">
        <v>9766.69</v>
      </c>
    </row>
    <row r="1281" spans="1:9" x14ac:dyDescent="0.25">
      <c r="A1281" s="168" t="s">
        <v>100</v>
      </c>
      <c r="B1281" s="241"/>
      <c r="C1281" s="165">
        <v>43185</v>
      </c>
      <c r="D1281" s="166" t="s">
        <v>268</v>
      </c>
      <c r="E1281" s="166">
        <v>196422</v>
      </c>
      <c r="F1281" s="166" t="s">
        <v>90</v>
      </c>
      <c r="G1281" s="189">
        <v>13.66</v>
      </c>
      <c r="H1281" s="167">
        <v>18285.12</v>
      </c>
      <c r="I1281" s="167">
        <v>9766.69</v>
      </c>
    </row>
    <row r="1282" spans="1:9" x14ac:dyDescent="0.25">
      <c r="A1282" s="168" t="s">
        <v>94</v>
      </c>
      <c r="B1282" s="241"/>
      <c r="C1282" s="165">
        <v>43185</v>
      </c>
      <c r="D1282" s="166" t="s">
        <v>122</v>
      </c>
      <c r="E1282" s="166">
        <v>196423</v>
      </c>
      <c r="F1282" s="166" t="s">
        <v>140</v>
      </c>
      <c r="G1282" s="189">
        <v>15.4</v>
      </c>
      <c r="H1282" s="167">
        <v>18285.12</v>
      </c>
      <c r="I1282" s="167">
        <v>9766.69</v>
      </c>
    </row>
    <row r="1283" spans="1:9" x14ac:dyDescent="0.25">
      <c r="A1283" s="168" t="s">
        <v>98</v>
      </c>
      <c r="B1283" s="241"/>
      <c r="C1283" s="165">
        <v>43185</v>
      </c>
      <c r="D1283" s="166" t="s">
        <v>227</v>
      </c>
      <c r="E1283" s="166">
        <v>196487</v>
      </c>
      <c r="F1283" s="166" t="s">
        <v>55</v>
      </c>
      <c r="G1283" s="189">
        <v>1.22</v>
      </c>
      <c r="H1283" s="167">
        <v>18285.12</v>
      </c>
      <c r="I1283" s="167">
        <v>9766.69</v>
      </c>
    </row>
    <row r="1284" spans="1:9" x14ac:dyDescent="0.25">
      <c r="A1284" s="168" t="s">
        <v>94</v>
      </c>
      <c r="B1284" s="241"/>
      <c r="C1284" s="165">
        <v>43185</v>
      </c>
      <c r="D1284" s="166" t="s">
        <v>529</v>
      </c>
      <c r="E1284" s="166">
        <v>196494</v>
      </c>
      <c r="F1284" s="166" t="s">
        <v>140</v>
      </c>
      <c r="G1284" s="189">
        <v>13.35</v>
      </c>
      <c r="H1284" s="167">
        <v>18285.12</v>
      </c>
      <c r="I1284" s="167">
        <v>9766.69</v>
      </c>
    </row>
    <row r="1285" spans="1:9" x14ac:dyDescent="0.25">
      <c r="A1285" s="168" t="s">
        <v>100</v>
      </c>
      <c r="B1285" s="241"/>
      <c r="C1285" s="165">
        <v>43185</v>
      </c>
      <c r="D1285" s="166" t="s">
        <v>114</v>
      </c>
      <c r="E1285" s="166">
        <v>196501</v>
      </c>
      <c r="F1285" s="166" t="s">
        <v>90</v>
      </c>
      <c r="G1285" s="189">
        <v>12.07</v>
      </c>
      <c r="H1285" s="167">
        <v>18285.12</v>
      </c>
      <c r="I1285" s="167">
        <v>9766.69</v>
      </c>
    </row>
    <row r="1286" spans="1:9" x14ac:dyDescent="0.25">
      <c r="A1286" s="168" t="s">
        <v>96</v>
      </c>
      <c r="B1286" s="241"/>
      <c r="C1286" s="165">
        <v>43185</v>
      </c>
      <c r="D1286" s="166" t="s">
        <v>633</v>
      </c>
      <c r="E1286" s="166">
        <v>196503</v>
      </c>
      <c r="F1286" s="166" t="s">
        <v>85</v>
      </c>
      <c r="G1286" s="189">
        <v>13.75</v>
      </c>
      <c r="H1286" s="167">
        <v>18285.12</v>
      </c>
      <c r="I1286" s="167">
        <v>9766.69</v>
      </c>
    </row>
    <row r="1287" spans="1:9" x14ac:dyDescent="0.25">
      <c r="A1287" s="168" t="s">
        <v>98</v>
      </c>
      <c r="B1287" s="241"/>
      <c r="C1287" s="165">
        <v>43185</v>
      </c>
      <c r="D1287" s="166" t="s">
        <v>147</v>
      </c>
      <c r="E1287" s="166">
        <v>196515</v>
      </c>
      <c r="F1287" s="166" t="s">
        <v>50</v>
      </c>
      <c r="G1287" s="189">
        <v>14.51</v>
      </c>
      <c r="H1287" s="167">
        <v>18285.12</v>
      </c>
      <c r="I1287" s="167">
        <v>9766.69</v>
      </c>
    </row>
    <row r="1288" spans="1:9" x14ac:dyDescent="0.25">
      <c r="A1288" s="168" t="s">
        <v>86</v>
      </c>
      <c r="B1288" s="241"/>
      <c r="C1288" s="165">
        <v>43185</v>
      </c>
      <c r="D1288" s="166" t="s">
        <v>318</v>
      </c>
      <c r="E1288" s="166">
        <v>196557</v>
      </c>
      <c r="F1288" s="166" t="s">
        <v>403</v>
      </c>
      <c r="G1288" s="189">
        <v>8.2100000000000009</v>
      </c>
      <c r="H1288" s="167">
        <v>18285.12</v>
      </c>
      <c r="I1288" s="167">
        <v>9766.69</v>
      </c>
    </row>
    <row r="1289" spans="1:9" x14ac:dyDescent="0.25">
      <c r="A1289" s="168" t="s">
        <v>86</v>
      </c>
      <c r="B1289" s="241"/>
      <c r="C1289" s="165">
        <v>43185</v>
      </c>
      <c r="D1289" s="166" t="s">
        <v>581</v>
      </c>
      <c r="E1289" s="166">
        <v>196558</v>
      </c>
      <c r="F1289" s="166" t="s">
        <v>90</v>
      </c>
      <c r="G1289" s="189">
        <v>8.99</v>
      </c>
      <c r="H1289" s="167">
        <v>18285.12</v>
      </c>
      <c r="I1289" s="167">
        <v>9766.69</v>
      </c>
    </row>
    <row r="1290" spans="1:9" x14ac:dyDescent="0.25">
      <c r="A1290" s="168" t="s">
        <v>86</v>
      </c>
      <c r="B1290" s="241"/>
      <c r="C1290" s="165">
        <v>43185</v>
      </c>
      <c r="D1290" s="166" t="s">
        <v>135</v>
      </c>
      <c r="E1290" s="166">
        <v>196559</v>
      </c>
      <c r="F1290" s="166" t="s">
        <v>437</v>
      </c>
      <c r="G1290" s="189">
        <v>8.25</v>
      </c>
      <c r="H1290" s="167">
        <v>18285.12</v>
      </c>
      <c r="I1290" s="167">
        <v>9766.69</v>
      </c>
    </row>
    <row r="1291" spans="1:9" x14ac:dyDescent="0.25">
      <c r="A1291" s="168" t="s">
        <v>86</v>
      </c>
      <c r="B1291" s="241"/>
      <c r="C1291" s="165">
        <v>43185</v>
      </c>
      <c r="D1291" s="166" t="s">
        <v>634</v>
      </c>
      <c r="E1291" s="166">
        <v>196560</v>
      </c>
      <c r="F1291" s="166" t="s">
        <v>85</v>
      </c>
      <c r="G1291" s="189">
        <v>8.01</v>
      </c>
      <c r="H1291" s="167">
        <v>18285.12</v>
      </c>
      <c r="I1291" s="167">
        <v>9766.69</v>
      </c>
    </row>
    <row r="1292" spans="1:9" x14ac:dyDescent="0.25">
      <c r="A1292" s="168" t="s">
        <v>86</v>
      </c>
      <c r="B1292" s="241"/>
      <c r="C1292" s="165">
        <v>43185</v>
      </c>
      <c r="D1292" s="166" t="s">
        <v>635</v>
      </c>
      <c r="E1292" s="166">
        <v>196561</v>
      </c>
      <c r="F1292" s="166" t="s">
        <v>466</v>
      </c>
      <c r="G1292" s="189">
        <v>0.34</v>
      </c>
      <c r="H1292" s="167">
        <v>18285.12</v>
      </c>
      <c r="I1292" s="167">
        <v>9766.69</v>
      </c>
    </row>
    <row r="1293" spans="1:9" x14ac:dyDescent="0.25">
      <c r="A1293" s="168" t="s">
        <v>45</v>
      </c>
      <c r="B1293" s="241"/>
      <c r="C1293" s="165">
        <v>43186</v>
      </c>
      <c r="D1293" s="166" t="s">
        <v>254</v>
      </c>
      <c r="E1293" s="166">
        <v>196579</v>
      </c>
      <c r="F1293" s="166" t="s">
        <v>47</v>
      </c>
      <c r="G1293" s="189">
        <v>13.65</v>
      </c>
      <c r="H1293" s="167">
        <v>18285.12</v>
      </c>
      <c r="I1293" s="167">
        <v>9766.69</v>
      </c>
    </row>
    <row r="1294" spans="1:9" x14ac:dyDescent="0.25">
      <c r="A1294" s="168" t="s">
        <v>48</v>
      </c>
      <c r="B1294" s="241"/>
      <c r="C1294" s="165">
        <v>43186</v>
      </c>
      <c r="D1294" s="166" t="s">
        <v>636</v>
      </c>
      <c r="E1294" s="166">
        <v>196583</v>
      </c>
      <c r="F1294" s="166" t="s">
        <v>44</v>
      </c>
      <c r="G1294" s="189">
        <v>13.38</v>
      </c>
      <c r="H1294" s="167">
        <v>18285.12</v>
      </c>
      <c r="I1294" s="167">
        <v>9766.69</v>
      </c>
    </row>
    <row r="1295" spans="1:9" x14ac:dyDescent="0.25">
      <c r="A1295" s="168" t="s">
        <v>42</v>
      </c>
      <c r="B1295" s="241"/>
      <c r="C1295" s="165">
        <v>43186</v>
      </c>
      <c r="D1295" s="166" t="s">
        <v>208</v>
      </c>
      <c r="E1295" s="166">
        <v>196584</v>
      </c>
      <c r="F1295" s="166" t="s">
        <v>85</v>
      </c>
      <c r="G1295" s="189">
        <v>12.63</v>
      </c>
      <c r="H1295" s="167">
        <v>18285.12</v>
      </c>
      <c r="I1295" s="167">
        <v>9766.69</v>
      </c>
    </row>
    <row r="1296" spans="1:9" x14ac:dyDescent="0.25">
      <c r="A1296" s="168" t="s">
        <v>51</v>
      </c>
      <c r="B1296" s="241"/>
      <c r="C1296" s="165">
        <v>43186</v>
      </c>
      <c r="D1296" s="166" t="s">
        <v>546</v>
      </c>
      <c r="E1296" s="166">
        <v>196585</v>
      </c>
      <c r="F1296" s="166" t="s">
        <v>90</v>
      </c>
      <c r="G1296" s="189">
        <v>11.77</v>
      </c>
      <c r="H1296" s="167">
        <v>18285.12</v>
      </c>
      <c r="I1296" s="167">
        <v>9766.69</v>
      </c>
    </row>
    <row r="1297" spans="1:9" x14ac:dyDescent="0.25">
      <c r="A1297" s="247" t="s">
        <v>637</v>
      </c>
      <c r="B1297" s="248"/>
      <c r="C1297" s="249">
        <v>43186</v>
      </c>
      <c r="D1297" s="250" t="s">
        <v>638</v>
      </c>
      <c r="E1297" s="250">
        <v>196616</v>
      </c>
      <c r="F1297" s="250" t="s">
        <v>587</v>
      </c>
      <c r="G1297" s="251">
        <v>1.9</v>
      </c>
      <c r="H1297" s="252">
        <v>18285.12</v>
      </c>
      <c r="I1297" s="252">
        <v>9766.69</v>
      </c>
    </row>
    <row r="1298" spans="1:9" x14ac:dyDescent="0.25">
      <c r="A1298" s="168" t="s">
        <v>45</v>
      </c>
      <c r="B1298" s="241"/>
      <c r="C1298" s="165">
        <v>43186</v>
      </c>
      <c r="D1298" s="166" t="s">
        <v>321</v>
      </c>
      <c r="E1298" s="166">
        <v>196633</v>
      </c>
      <c r="F1298" s="166" t="s">
        <v>47</v>
      </c>
      <c r="G1298" s="189">
        <v>15.17</v>
      </c>
      <c r="H1298" s="167">
        <v>18285.12</v>
      </c>
      <c r="I1298" s="167">
        <v>9766.69</v>
      </c>
    </row>
    <row r="1299" spans="1:9" x14ac:dyDescent="0.25">
      <c r="A1299" s="168" t="s">
        <v>42</v>
      </c>
      <c r="B1299" s="241"/>
      <c r="C1299" s="165">
        <v>43186</v>
      </c>
      <c r="D1299" s="166" t="s">
        <v>409</v>
      </c>
      <c r="E1299" s="166">
        <v>196639</v>
      </c>
      <c r="F1299" s="166" t="s">
        <v>85</v>
      </c>
      <c r="G1299" s="189">
        <v>13.36</v>
      </c>
      <c r="H1299" s="167">
        <v>18285.12</v>
      </c>
      <c r="I1299" s="167">
        <v>9766.69</v>
      </c>
    </row>
    <row r="1300" spans="1:9" x14ac:dyDescent="0.25">
      <c r="A1300" s="168" t="s">
        <v>48</v>
      </c>
      <c r="B1300" s="241"/>
      <c r="C1300" s="165">
        <v>43186</v>
      </c>
      <c r="D1300" s="166" t="s">
        <v>143</v>
      </c>
      <c r="E1300" s="166">
        <v>196644</v>
      </c>
      <c r="F1300" s="166" t="s">
        <v>44</v>
      </c>
      <c r="G1300" s="189">
        <v>11.44</v>
      </c>
      <c r="H1300" s="167">
        <v>18285.12</v>
      </c>
      <c r="I1300" s="167">
        <v>9766.69</v>
      </c>
    </row>
    <row r="1301" spans="1:9" x14ac:dyDescent="0.25">
      <c r="A1301" s="168" t="s">
        <v>51</v>
      </c>
      <c r="B1301" s="241"/>
      <c r="C1301" s="165">
        <v>43186</v>
      </c>
      <c r="D1301" s="166" t="s">
        <v>358</v>
      </c>
      <c r="E1301" s="166">
        <v>196646</v>
      </c>
      <c r="F1301" s="166" t="s">
        <v>90</v>
      </c>
      <c r="G1301" s="189">
        <v>14.05</v>
      </c>
      <c r="H1301" s="167">
        <v>18285.12</v>
      </c>
      <c r="I1301" s="167">
        <v>9766.69</v>
      </c>
    </row>
    <row r="1302" spans="1:9" x14ac:dyDescent="0.25">
      <c r="A1302" s="168" t="s">
        <v>45</v>
      </c>
      <c r="B1302" s="241"/>
      <c r="C1302" s="165">
        <v>43186</v>
      </c>
      <c r="D1302" s="166" t="s">
        <v>113</v>
      </c>
      <c r="E1302" s="166">
        <v>196648</v>
      </c>
      <c r="F1302" s="166" t="s">
        <v>55</v>
      </c>
      <c r="G1302" s="189">
        <v>1.22</v>
      </c>
      <c r="H1302" s="167">
        <v>18285.12</v>
      </c>
      <c r="I1302" s="167">
        <v>9766.69</v>
      </c>
    </row>
    <row r="1303" spans="1:9" x14ac:dyDescent="0.25">
      <c r="A1303" s="168" t="s">
        <v>51</v>
      </c>
      <c r="B1303" s="241"/>
      <c r="C1303" s="165">
        <v>43186</v>
      </c>
      <c r="D1303" s="166" t="s">
        <v>639</v>
      </c>
      <c r="E1303" s="166">
        <v>196674</v>
      </c>
      <c r="F1303" s="166" t="s">
        <v>90</v>
      </c>
      <c r="G1303" s="189">
        <v>6.45</v>
      </c>
      <c r="H1303" s="167">
        <v>18285.12</v>
      </c>
      <c r="I1303" s="167">
        <v>9766.69</v>
      </c>
    </row>
    <row r="1304" spans="1:9" x14ac:dyDescent="0.25">
      <c r="A1304" s="168" t="s">
        <v>42</v>
      </c>
      <c r="B1304" s="241"/>
      <c r="C1304" s="165">
        <v>43186</v>
      </c>
      <c r="D1304" s="166" t="s">
        <v>640</v>
      </c>
      <c r="E1304" s="166">
        <v>196682</v>
      </c>
      <c r="F1304" s="166" t="s">
        <v>85</v>
      </c>
      <c r="G1304" s="189">
        <v>15.05</v>
      </c>
      <c r="H1304" s="167">
        <v>18285.12</v>
      </c>
      <c r="I1304" s="167">
        <v>9766.69</v>
      </c>
    </row>
    <row r="1305" spans="1:9" x14ac:dyDescent="0.25">
      <c r="A1305" s="168" t="s">
        <v>45</v>
      </c>
      <c r="B1305" s="241"/>
      <c r="C1305" s="165">
        <v>43186</v>
      </c>
      <c r="D1305" s="166" t="s">
        <v>325</v>
      </c>
      <c r="E1305" s="166">
        <v>196686</v>
      </c>
      <c r="F1305" s="166" t="s">
        <v>47</v>
      </c>
      <c r="G1305" s="189">
        <v>15.18</v>
      </c>
      <c r="H1305" s="167">
        <v>18285.12</v>
      </c>
      <c r="I1305" s="167">
        <v>9766.69</v>
      </c>
    </row>
    <row r="1306" spans="1:9" x14ac:dyDescent="0.25">
      <c r="A1306" s="168" t="s">
        <v>48</v>
      </c>
      <c r="B1306" s="241"/>
      <c r="C1306" s="165">
        <v>43186</v>
      </c>
      <c r="D1306" s="166" t="s">
        <v>416</v>
      </c>
      <c r="E1306" s="166">
        <v>196689</v>
      </c>
      <c r="F1306" s="166" t="s">
        <v>44</v>
      </c>
      <c r="G1306" s="189">
        <v>11</v>
      </c>
      <c r="H1306" s="167">
        <v>18285.12</v>
      </c>
      <c r="I1306" s="167">
        <v>9766.69</v>
      </c>
    </row>
    <row r="1307" spans="1:9" x14ac:dyDescent="0.25">
      <c r="A1307" s="168" t="s">
        <v>64</v>
      </c>
      <c r="B1307" s="241"/>
      <c r="C1307" s="165">
        <v>43187</v>
      </c>
      <c r="D1307" s="166" t="s">
        <v>431</v>
      </c>
      <c r="E1307" s="166">
        <v>196728</v>
      </c>
      <c r="F1307" s="166" t="s">
        <v>47</v>
      </c>
      <c r="G1307" s="189">
        <v>13.58</v>
      </c>
      <c r="H1307" s="167">
        <v>18285.12</v>
      </c>
      <c r="I1307" s="167">
        <v>9766.69</v>
      </c>
    </row>
    <row r="1308" spans="1:9" x14ac:dyDescent="0.25">
      <c r="A1308" s="168" t="s">
        <v>77</v>
      </c>
      <c r="B1308" s="241"/>
      <c r="C1308" s="165">
        <v>43187</v>
      </c>
      <c r="D1308" s="166" t="s">
        <v>222</v>
      </c>
      <c r="E1308" s="166">
        <v>196736</v>
      </c>
      <c r="F1308" s="166" t="s">
        <v>44</v>
      </c>
      <c r="G1308" s="189">
        <v>14.36</v>
      </c>
      <c r="H1308" s="167">
        <v>18285.12</v>
      </c>
      <c r="I1308" s="167">
        <v>9766.69</v>
      </c>
    </row>
    <row r="1309" spans="1:9" x14ac:dyDescent="0.25">
      <c r="A1309" s="168" t="s">
        <v>68</v>
      </c>
      <c r="B1309" s="241"/>
      <c r="C1309" s="165">
        <v>43187</v>
      </c>
      <c r="D1309" s="166" t="s">
        <v>137</v>
      </c>
      <c r="E1309" s="166">
        <v>196737</v>
      </c>
      <c r="F1309" s="166" t="s">
        <v>90</v>
      </c>
      <c r="G1309" s="189">
        <v>12.36</v>
      </c>
      <c r="H1309" s="167">
        <v>18285.12</v>
      </c>
      <c r="I1309" s="167">
        <v>9766.69</v>
      </c>
    </row>
    <row r="1310" spans="1:9" x14ac:dyDescent="0.25">
      <c r="A1310" s="168" t="s">
        <v>66</v>
      </c>
      <c r="B1310" s="241"/>
      <c r="C1310" s="165">
        <v>43187</v>
      </c>
      <c r="D1310" s="166" t="s">
        <v>245</v>
      </c>
      <c r="E1310" s="166">
        <v>196743</v>
      </c>
      <c r="F1310" s="166" t="s">
        <v>50</v>
      </c>
      <c r="G1310" s="189">
        <v>15.1</v>
      </c>
      <c r="H1310" s="167">
        <v>18285.12</v>
      </c>
      <c r="I1310" s="167">
        <v>9766.69</v>
      </c>
    </row>
    <row r="1311" spans="1:9" x14ac:dyDescent="0.25">
      <c r="A1311" s="168" t="s">
        <v>64</v>
      </c>
      <c r="B1311" s="241"/>
      <c r="C1311" s="165">
        <v>43187</v>
      </c>
      <c r="D1311" s="166" t="s">
        <v>178</v>
      </c>
      <c r="E1311" s="166">
        <v>196776</v>
      </c>
      <c r="F1311" s="166" t="s">
        <v>47</v>
      </c>
      <c r="G1311" s="189">
        <v>9.2100000000000009</v>
      </c>
      <c r="H1311" s="167">
        <v>18285.12</v>
      </c>
      <c r="I1311" s="167">
        <v>9766.69</v>
      </c>
    </row>
    <row r="1312" spans="1:9" x14ac:dyDescent="0.25">
      <c r="A1312" s="168" t="s">
        <v>77</v>
      </c>
      <c r="B1312" s="241"/>
      <c r="C1312" s="165">
        <v>43187</v>
      </c>
      <c r="D1312" s="166" t="s">
        <v>641</v>
      </c>
      <c r="E1312" s="166">
        <v>196785</v>
      </c>
      <c r="F1312" s="166" t="s">
        <v>44</v>
      </c>
      <c r="G1312" s="189">
        <v>10.58</v>
      </c>
      <c r="H1312" s="167">
        <v>18285.12</v>
      </c>
      <c r="I1312" s="167">
        <v>9766.69</v>
      </c>
    </row>
    <row r="1313" spans="1:9" x14ac:dyDescent="0.25">
      <c r="A1313" s="168" t="s">
        <v>66</v>
      </c>
      <c r="B1313" s="241"/>
      <c r="C1313" s="165">
        <v>43187</v>
      </c>
      <c r="D1313" s="166" t="s">
        <v>383</v>
      </c>
      <c r="E1313" s="166">
        <v>196816</v>
      </c>
      <c r="F1313" s="166" t="s">
        <v>50</v>
      </c>
      <c r="G1313" s="189">
        <v>13.74</v>
      </c>
      <c r="H1313" s="167">
        <v>18285.12</v>
      </c>
      <c r="I1313" s="167">
        <v>9766.69</v>
      </c>
    </row>
    <row r="1314" spans="1:9" x14ac:dyDescent="0.25">
      <c r="A1314" s="168" t="s">
        <v>68</v>
      </c>
      <c r="B1314" s="241"/>
      <c r="C1314" s="165">
        <v>43187</v>
      </c>
      <c r="D1314" s="166" t="s">
        <v>539</v>
      </c>
      <c r="E1314" s="166">
        <v>196818</v>
      </c>
      <c r="F1314" s="166" t="s">
        <v>85</v>
      </c>
      <c r="G1314" s="189">
        <v>11.96</v>
      </c>
      <c r="H1314" s="167">
        <v>18285.12</v>
      </c>
      <c r="I1314" s="167">
        <v>9766.69</v>
      </c>
    </row>
    <row r="1315" spans="1:9" x14ac:dyDescent="0.25">
      <c r="A1315" s="168" t="s">
        <v>68</v>
      </c>
      <c r="B1315" s="241"/>
      <c r="C1315" s="165">
        <v>43187</v>
      </c>
      <c r="D1315" s="166" t="s">
        <v>642</v>
      </c>
      <c r="E1315" s="166">
        <v>196819</v>
      </c>
      <c r="F1315" s="166" t="s">
        <v>90</v>
      </c>
      <c r="G1315" s="189">
        <v>14.81</v>
      </c>
      <c r="H1315" s="167">
        <v>18285.12</v>
      </c>
      <c r="I1315" s="167">
        <v>9766.69</v>
      </c>
    </row>
    <row r="1316" spans="1:9" x14ac:dyDescent="0.25">
      <c r="A1316" s="168" t="s">
        <v>77</v>
      </c>
      <c r="B1316" s="241"/>
      <c r="C1316" s="165">
        <v>43187</v>
      </c>
      <c r="D1316" s="166" t="s">
        <v>182</v>
      </c>
      <c r="E1316" s="166">
        <v>196820</v>
      </c>
      <c r="F1316" s="166" t="s">
        <v>44</v>
      </c>
      <c r="G1316" s="189">
        <v>5.17</v>
      </c>
      <c r="H1316" s="167">
        <v>18285.12</v>
      </c>
      <c r="I1316" s="167">
        <v>9766.69</v>
      </c>
    </row>
    <row r="1317" spans="1:9" x14ac:dyDescent="0.25">
      <c r="A1317" s="168" t="s">
        <v>64</v>
      </c>
      <c r="B1317" s="241"/>
      <c r="C1317" s="165">
        <v>43187</v>
      </c>
      <c r="D1317" s="166" t="s">
        <v>196</v>
      </c>
      <c r="E1317" s="166">
        <v>196831</v>
      </c>
      <c r="F1317" s="166" t="s">
        <v>47</v>
      </c>
      <c r="G1317" s="189">
        <v>7.34</v>
      </c>
      <c r="H1317" s="167">
        <v>18285.12</v>
      </c>
      <c r="I1317" s="167">
        <v>9766.69</v>
      </c>
    </row>
    <row r="1318" spans="1:9" x14ac:dyDescent="0.25">
      <c r="A1318" s="168" t="s">
        <v>643</v>
      </c>
      <c r="B1318" s="241"/>
      <c r="C1318" s="165">
        <v>43187</v>
      </c>
      <c r="D1318" s="166" t="s">
        <v>644</v>
      </c>
      <c r="E1318" s="166">
        <v>196854</v>
      </c>
      <c r="F1318" s="166" t="s">
        <v>90</v>
      </c>
      <c r="G1318" s="189">
        <v>3.96</v>
      </c>
      <c r="H1318" s="167">
        <v>18285.12</v>
      </c>
      <c r="I1318" s="167">
        <v>9766.69</v>
      </c>
    </row>
    <row r="1319" spans="1:9" x14ac:dyDescent="0.25">
      <c r="A1319" s="168" t="s">
        <v>86</v>
      </c>
      <c r="B1319" s="241"/>
      <c r="C1319" s="165">
        <v>43187</v>
      </c>
      <c r="D1319" s="166" t="s">
        <v>397</v>
      </c>
      <c r="E1319" s="166">
        <v>196859</v>
      </c>
      <c r="F1319" s="166" t="s">
        <v>272</v>
      </c>
      <c r="G1319" s="189">
        <v>5.59</v>
      </c>
      <c r="H1319" s="167">
        <v>18285.12</v>
      </c>
      <c r="I1319" s="167">
        <v>9766.69</v>
      </c>
    </row>
    <row r="1320" spans="1:9" x14ac:dyDescent="0.25">
      <c r="A1320" s="168" t="s">
        <v>86</v>
      </c>
      <c r="B1320" s="241"/>
      <c r="C1320" s="165">
        <v>43187</v>
      </c>
      <c r="D1320" s="166" t="s">
        <v>371</v>
      </c>
      <c r="E1320" s="166">
        <v>196861</v>
      </c>
      <c r="F1320" s="166" t="s">
        <v>47</v>
      </c>
      <c r="G1320" s="189">
        <v>8.91</v>
      </c>
      <c r="H1320" s="167">
        <v>18285.12</v>
      </c>
      <c r="I1320" s="167">
        <v>9766.69</v>
      </c>
    </row>
    <row r="1321" spans="1:9" x14ac:dyDescent="0.25">
      <c r="A1321" s="168" t="s">
        <v>86</v>
      </c>
      <c r="B1321" s="241"/>
      <c r="C1321" s="165">
        <v>43187</v>
      </c>
      <c r="D1321" s="166" t="s">
        <v>645</v>
      </c>
      <c r="E1321" s="166">
        <v>196862</v>
      </c>
      <c r="F1321" s="166" t="s">
        <v>79</v>
      </c>
      <c r="G1321" s="189">
        <v>6.31</v>
      </c>
      <c r="H1321" s="167">
        <v>18285.12</v>
      </c>
      <c r="I1321" s="167">
        <v>9766.69</v>
      </c>
    </row>
    <row r="1322" spans="1:9" x14ac:dyDescent="0.25">
      <c r="A1322" s="168" t="s">
        <v>86</v>
      </c>
      <c r="B1322" s="241"/>
      <c r="C1322" s="165">
        <v>43187</v>
      </c>
      <c r="D1322" s="166" t="s">
        <v>615</v>
      </c>
      <c r="E1322" s="166">
        <v>196864</v>
      </c>
      <c r="F1322" s="166" t="s">
        <v>437</v>
      </c>
      <c r="G1322" s="189">
        <v>6.43</v>
      </c>
      <c r="H1322" s="167">
        <v>18285.12</v>
      </c>
      <c r="I1322" s="167">
        <v>9766.69</v>
      </c>
    </row>
    <row r="1323" spans="1:9" x14ac:dyDescent="0.25">
      <c r="A1323" s="168" t="s">
        <v>77</v>
      </c>
      <c r="B1323" s="241"/>
      <c r="C1323" s="165">
        <v>43190</v>
      </c>
      <c r="D1323" s="166" t="s">
        <v>646</v>
      </c>
      <c r="E1323" s="166">
        <v>196951</v>
      </c>
      <c r="F1323" s="166" t="s">
        <v>44</v>
      </c>
      <c r="G1323" s="189">
        <v>11.45</v>
      </c>
      <c r="H1323" s="167">
        <v>18285.12</v>
      </c>
      <c r="I1323" s="167">
        <v>9766.69</v>
      </c>
    </row>
    <row r="1324" spans="1:9" x14ac:dyDescent="0.25">
      <c r="A1324" s="168" t="s">
        <v>68</v>
      </c>
      <c r="B1324" s="241"/>
      <c r="C1324" s="165">
        <v>43190</v>
      </c>
      <c r="D1324" s="166" t="s">
        <v>636</v>
      </c>
      <c r="E1324" s="166">
        <v>196952</v>
      </c>
      <c r="F1324" s="166" t="s">
        <v>90</v>
      </c>
      <c r="G1324" s="189">
        <v>9.19</v>
      </c>
      <c r="H1324" s="167">
        <v>18285.12</v>
      </c>
      <c r="I1324" s="167">
        <v>9766.69</v>
      </c>
    </row>
    <row r="1325" spans="1:9" x14ac:dyDescent="0.25">
      <c r="A1325" s="168" t="s">
        <v>64</v>
      </c>
      <c r="B1325" s="241"/>
      <c r="C1325" s="165">
        <v>43190</v>
      </c>
      <c r="D1325" s="166" t="s">
        <v>386</v>
      </c>
      <c r="E1325" s="166">
        <v>196953</v>
      </c>
      <c r="F1325" s="166" t="s">
        <v>47</v>
      </c>
      <c r="G1325" s="189">
        <v>11.79</v>
      </c>
      <c r="H1325" s="167">
        <v>18285.12</v>
      </c>
      <c r="I1325" s="167">
        <v>9766.69</v>
      </c>
    </row>
    <row r="1326" spans="1:9" x14ac:dyDescent="0.25">
      <c r="A1326" s="168" t="s">
        <v>66</v>
      </c>
      <c r="B1326" s="241"/>
      <c r="C1326" s="165">
        <v>43190</v>
      </c>
      <c r="D1326" s="166" t="s">
        <v>236</v>
      </c>
      <c r="E1326" s="166">
        <v>196980</v>
      </c>
      <c r="F1326" s="166" t="s">
        <v>50</v>
      </c>
      <c r="G1326" s="189">
        <v>13.03</v>
      </c>
      <c r="H1326" s="167">
        <v>18285.12</v>
      </c>
      <c r="I1326" s="167">
        <v>9766.69</v>
      </c>
    </row>
    <row r="1327" spans="1:9" x14ac:dyDescent="0.25">
      <c r="A1327" s="168" t="s">
        <v>64</v>
      </c>
      <c r="B1327" s="241"/>
      <c r="C1327" s="165">
        <v>43190</v>
      </c>
      <c r="D1327" s="166" t="s">
        <v>389</v>
      </c>
      <c r="E1327" s="166">
        <v>196990</v>
      </c>
      <c r="F1327" s="166" t="s">
        <v>47</v>
      </c>
      <c r="G1327" s="189">
        <v>3.28</v>
      </c>
      <c r="H1327" s="167">
        <v>18285.12</v>
      </c>
      <c r="I1327" s="167">
        <v>9766.69</v>
      </c>
    </row>
    <row r="1328" spans="1:9" x14ac:dyDescent="0.25">
      <c r="A1328" s="247" t="s">
        <v>647</v>
      </c>
      <c r="B1328" s="248"/>
      <c r="C1328" s="249">
        <v>43190</v>
      </c>
      <c r="D1328" s="250" t="s">
        <v>648</v>
      </c>
      <c r="E1328" s="250">
        <v>196992</v>
      </c>
      <c r="F1328" s="250" t="s">
        <v>587</v>
      </c>
      <c r="G1328" s="251">
        <v>2.35</v>
      </c>
      <c r="H1328" s="252">
        <v>18285.12</v>
      </c>
      <c r="I1328" s="252">
        <v>9766.69</v>
      </c>
    </row>
    <row r="1329" spans="1:9" x14ac:dyDescent="0.25">
      <c r="A1329" s="168" t="s">
        <v>77</v>
      </c>
      <c r="B1329" s="241"/>
      <c r="C1329" s="165">
        <v>43190</v>
      </c>
      <c r="D1329" s="166" t="s">
        <v>509</v>
      </c>
      <c r="E1329" s="166">
        <v>196993</v>
      </c>
      <c r="F1329" s="166" t="s">
        <v>44</v>
      </c>
      <c r="G1329" s="189">
        <v>7.81</v>
      </c>
      <c r="H1329" s="167">
        <v>18285.12</v>
      </c>
      <c r="I1329" s="167">
        <v>9766.69</v>
      </c>
    </row>
    <row r="1330" spans="1:9" x14ac:dyDescent="0.25">
      <c r="A1330" s="168" t="s">
        <v>64</v>
      </c>
      <c r="B1330" s="241"/>
      <c r="C1330" s="165">
        <v>43190</v>
      </c>
      <c r="D1330" s="166" t="s">
        <v>649</v>
      </c>
      <c r="E1330" s="166">
        <v>196996</v>
      </c>
      <c r="F1330" s="166" t="s">
        <v>55</v>
      </c>
      <c r="G1330" s="189">
        <v>0.61</v>
      </c>
      <c r="H1330" s="167">
        <v>18285.12</v>
      </c>
      <c r="I1330" s="167">
        <v>9766.69</v>
      </c>
    </row>
    <row r="1331" spans="1:9" ht="15.75" thickBot="1" x14ac:dyDescent="0.3">
      <c r="A1331" s="168" t="s">
        <v>68</v>
      </c>
      <c r="B1331" s="241"/>
      <c r="C1331" s="165">
        <v>43190</v>
      </c>
      <c r="D1331" s="166" t="s">
        <v>492</v>
      </c>
      <c r="E1331" s="166">
        <v>197003</v>
      </c>
      <c r="F1331" s="166" t="s">
        <v>90</v>
      </c>
      <c r="G1331" s="189">
        <v>12.66</v>
      </c>
      <c r="H1331" s="167">
        <v>18285.12</v>
      </c>
      <c r="I1331" s="167">
        <v>9766.69</v>
      </c>
    </row>
    <row r="1332" spans="1:9" ht="15.75" thickBot="1" x14ac:dyDescent="0.3">
      <c r="A1332" s="149"/>
      <c r="B1332" s="149"/>
      <c r="C1332" s="149"/>
      <c r="D1332" s="149"/>
      <c r="E1332" s="149"/>
      <c r="F1332" s="242" t="s">
        <v>590</v>
      </c>
      <c r="G1332" s="195">
        <f>SUM(G1279:G1331)</f>
        <v>531.52999999999986</v>
      </c>
      <c r="H1332" s="174">
        <f>+G1332*H1331</f>
        <v>9719089.8335999977</v>
      </c>
      <c r="I1332" s="174">
        <f>+G1332*I1331</f>
        <v>5191288.7356999991</v>
      </c>
    </row>
    <row r="1333" spans="1:9" ht="21.75" thickBot="1" x14ac:dyDescent="0.4">
      <c r="A1333" s="149"/>
      <c r="B1333" s="149"/>
      <c r="C1333" s="149"/>
      <c r="D1333" s="149"/>
      <c r="E1333" s="149"/>
      <c r="F1333" s="243" t="s">
        <v>591</v>
      </c>
      <c r="G1333" s="244">
        <f>-G1328-G1297</f>
        <v>-4.25</v>
      </c>
      <c r="H1333" s="556">
        <f>G1333*H1331</f>
        <v>-77711.759999999995</v>
      </c>
      <c r="I1333" s="557"/>
    </row>
    <row r="1334" spans="1:9" ht="19.5" thickBot="1" x14ac:dyDescent="0.35">
      <c r="A1334" s="149"/>
      <c r="B1334" s="149"/>
      <c r="C1334" s="149"/>
      <c r="D1334" s="149"/>
      <c r="E1334" s="149"/>
      <c r="F1334" s="245" t="s">
        <v>151</v>
      </c>
      <c r="G1334" s="195">
        <f>SUM(G1332:G1333)</f>
        <v>527.27999999999986</v>
      </c>
      <c r="H1334" s="558">
        <f>+H1332+I1332+H1333</f>
        <v>14832666.809299996</v>
      </c>
      <c r="I1334" s="559"/>
    </row>
    <row r="1337" spans="1:9" x14ac:dyDescent="0.25">
      <c r="I1337" s="260"/>
    </row>
    <row r="1339" spans="1:9" x14ac:dyDescent="0.25">
      <c r="G1339" s="43"/>
    </row>
    <row r="1340" spans="1:9" x14ac:dyDescent="0.25">
      <c r="B1340" s="31"/>
      <c r="C1340" s="31"/>
      <c r="D1340" s="31"/>
      <c r="E1340" s="32"/>
      <c r="F1340" s="32"/>
      <c r="G1340" s="43"/>
    </row>
    <row r="1341" spans="1:9" ht="23.25" x14ac:dyDescent="0.35">
      <c r="A1341" s="516" t="s">
        <v>28</v>
      </c>
      <c r="B1341" s="516"/>
      <c r="C1341" s="516"/>
      <c r="D1341" s="516"/>
      <c r="E1341" s="516"/>
      <c r="F1341" s="516"/>
      <c r="G1341" s="516"/>
      <c r="H1341" s="516"/>
    </row>
    <row r="1342" spans="1:9" ht="19.5" x14ac:dyDescent="0.3">
      <c r="A1342" s="517" t="s">
        <v>485</v>
      </c>
      <c r="B1342" s="517"/>
      <c r="C1342" s="517"/>
      <c r="D1342" s="517"/>
      <c r="E1342" s="517"/>
      <c r="F1342" s="517"/>
      <c r="G1342" s="517"/>
      <c r="H1342" s="517"/>
    </row>
    <row r="1343" spans="1:9" ht="15.75" x14ac:dyDescent="0.25">
      <c r="A1343" s="36" t="s">
        <v>30</v>
      </c>
      <c r="B1343" s="36">
        <v>2747</v>
      </c>
      <c r="C1343" s="33"/>
      <c r="D1343" s="31"/>
      <c r="E1343" s="34"/>
      <c r="F1343" s="34"/>
      <c r="G1343" s="37"/>
      <c r="H1343" s="35"/>
    </row>
    <row r="1344" spans="1:9" ht="15.75" x14ac:dyDescent="0.25">
      <c r="A1344" s="38" t="s">
        <v>31</v>
      </c>
      <c r="B1344" s="39">
        <v>43197</v>
      </c>
      <c r="C1344" s="33"/>
      <c r="D1344" s="31"/>
      <c r="E1344" s="34"/>
      <c r="F1344" s="34"/>
      <c r="G1344" s="37"/>
      <c r="H1344" s="35"/>
    </row>
    <row r="1345" spans="1:9" ht="16.5" thickBot="1" x14ac:dyDescent="0.3">
      <c r="A1345" s="37" t="s">
        <v>32</v>
      </c>
      <c r="B1345" s="518" t="s">
        <v>33</v>
      </c>
      <c r="C1345" s="518"/>
      <c r="D1345" s="518"/>
      <c r="E1345" s="34"/>
      <c r="F1345" s="34"/>
      <c r="G1345" s="37"/>
      <c r="H1345" s="35"/>
    </row>
    <row r="1346" spans="1:9" ht="32.25" thickBot="1" x14ac:dyDescent="0.3">
      <c r="A1346" s="520" t="s">
        <v>34</v>
      </c>
      <c r="B1346" s="521"/>
      <c r="C1346" s="44" t="s">
        <v>35</v>
      </c>
      <c r="D1346" s="44" t="s">
        <v>36</v>
      </c>
      <c r="E1346" s="44" t="s">
        <v>37</v>
      </c>
      <c r="F1346" s="44" t="s">
        <v>38</v>
      </c>
      <c r="G1346" s="46" t="s">
        <v>39</v>
      </c>
      <c r="H1346" s="44" t="s">
        <v>40</v>
      </c>
      <c r="I1346" s="44" t="s">
        <v>41</v>
      </c>
    </row>
    <row r="1347" spans="1:9" x14ac:dyDescent="0.25">
      <c r="A1347" s="311" t="s">
        <v>94</v>
      </c>
      <c r="B1347" s="211"/>
      <c r="C1347" s="66">
        <v>43192</v>
      </c>
      <c r="D1347" s="312">
        <v>0.30208333333333331</v>
      </c>
      <c r="E1347" s="45">
        <v>197048</v>
      </c>
      <c r="F1347" s="45" t="s">
        <v>47</v>
      </c>
      <c r="G1347" s="134">
        <v>14.04</v>
      </c>
      <c r="H1347" s="313">
        <v>18285.12</v>
      </c>
      <c r="I1347" s="313">
        <v>9766.69</v>
      </c>
    </row>
    <row r="1348" spans="1:9" x14ac:dyDescent="0.25">
      <c r="A1348" s="314" t="s">
        <v>100</v>
      </c>
      <c r="B1348" s="205"/>
      <c r="C1348" s="41">
        <v>43192</v>
      </c>
      <c r="D1348" s="119">
        <v>0.33611111111111108</v>
      </c>
      <c r="E1348" s="40">
        <v>197056</v>
      </c>
      <c r="F1348" s="40" t="s">
        <v>90</v>
      </c>
      <c r="G1348" s="135">
        <v>13.77</v>
      </c>
      <c r="H1348" s="315">
        <v>18285.12</v>
      </c>
      <c r="I1348" s="315">
        <v>9766.69</v>
      </c>
    </row>
    <row r="1349" spans="1:9" x14ac:dyDescent="0.25">
      <c r="A1349" s="314" t="s">
        <v>96</v>
      </c>
      <c r="B1349" s="205"/>
      <c r="C1349" s="41">
        <v>43192</v>
      </c>
      <c r="D1349" s="119">
        <v>0.34652777777777777</v>
      </c>
      <c r="E1349" s="40">
        <v>197063</v>
      </c>
      <c r="F1349" s="40" t="s">
        <v>44</v>
      </c>
      <c r="G1349" s="135">
        <v>12.71</v>
      </c>
      <c r="H1349" s="315">
        <v>18285.12</v>
      </c>
      <c r="I1349" s="315">
        <v>9766.69</v>
      </c>
    </row>
    <row r="1350" spans="1:9" x14ac:dyDescent="0.25">
      <c r="A1350" s="314" t="s">
        <v>94</v>
      </c>
      <c r="B1350" s="205"/>
      <c r="C1350" s="41">
        <v>43192</v>
      </c>
      <c r="D1350" s="119">
        <v>0.35069444444444442</v>
      </c>
      <c r="E1350" s="40">
        <v>197064</v>
      </c>
      <c r="F1350" s="40" t="s">
        <v>85</v>
      </c>
      <c r="G1350" s="135">
        <v>13.26</v>
      </c>
      <c r="H1350" s="315">
        <v>18285.12</v>
      </c>
      <c r="I1350" s="315">
        <v>9766.69</v>
      </c>
    </row>
    <row r="1351" spans="1:9" x14ac:dyDescent="0.25">
      <c r="A1351" s="314" t="s">
        <v>98</v>
      </c>
      <c r="B1351" s="205"/>
      <c r="C1351" s="41">
        <v>43192</v>
      </c>
      <c r="D1351" s="119">
        <v>0.37361111111111112</v>
      </c>
      <c r="E1351" s="40">
        <v>197076</v>
      </c>
      <c r="F1351" s="40" t="s">
        <v>50</v>
      </c>
      <c r="G1351" s="135">
        <v>15.5</v>
      </c>
      <c r="H1351" s="315">
        <v>18285.12</v>
      </c>
      <c r="I1351" s="315">
        <v>9766.69</v>
      </c>
    </row>
    <row r="1352" spans="1:9" x14ac:dyDescent="0.25">
      <c r="A1352" s="314" t="s">
        <v>94</v>
      </c>
      <c r="B1352" s="205"/>
      <c r="C1352" s="41">
        <v>43192</v>
      </c>
      <c r="D1352" s="119">
        <v>0.45694444444444443</v>
      </c>
      <c r="E1352" s="40">
        <v>197126</v>
      </c>
      <c r="F1352" s="40" t="s">
        <v>47</v>
      </c>
      <c r="G1352" s="135">
        <v>15.18</v>
      </c>
      <c r="H1352" s="315">
        <v>18285.12</v>
      </c>
      <c r="I1352" s="315">
        <v>9766.69</v>
      </c>
    </row>
    <row r="1353" spans="1:9" x14ac:dyDescent="0.25">
      <c r="A1353" s="314" t="s">
        <v>96</v>
      </c>
      <c r="B1353" s="205"/>
      <c r="C1353" s="41">
        <v>43192</v>
      </c>
      <c r="D1353" s="119">
        <v>0.50694444444444442</v>
      </c>
      <c r="E1353" s="40">
        <v>197152</v>
      </c>
      <c r="F1353" s="40" t="s">
        <v>85</v>
      </c>
      <c r="G1353" s="135">
        <v>13.83</v>
      </c>
      <c r="H1353" s="315">
        <v>18285.12</v>
      </c>
      <c r="I1353" s="315">
        <v>9766.69</v>
      </c>
    </row>
    <row r="1354" spans="1:9" x14ac:dyDescent="0.25">
      <c r="A1354" s="314" t="s">
        <v>100</v>
      </c>
      <c r="B1354" s="205"/>
      <c r="C1354" s="41">
        <v>43192</v>
      </c>
      <c r="D1354" s="119">
        <v>0.52222222222222225</v>
      </c>
      <c r="E1354" s="40">
        <v>197158</v>
      </c>
      <c r="F1354" s="40" t="s">
        <v>90</v>
      </c>
      <c r="G1354" s="135">
        <v>15.31</v>
      </c>
      <c r="H1354" s="315">
        <v>18285.12</v>
      </c>
      <c r="I1354" s="315">
        <v>9766.69</v>
      </c>
    </row>
    <row r="1355" spans="1:9" x14ac:dyDescent="0.25">
      <c r="A1355" s="314" t="s">
        <v>98</v>
      </c>
      <c r="B1355" s="205"/>
      <c r="C1355" s="41">
        <v>43192</v>
      </c>
      <c r="D1355" s="119">
        <v>0.53055555555555556</v>
      </c>
      <c r="E1355" s="40">
        <v>197159</v>
      </c>
      <c r="F1355" s="40" t="s">
        <v>50</v>
      </c>
      <c r="G1355" s="135">
        <v>14.95</v>
      </c>
      <c r="H1355" s="315">
        <v>18285.12</v>
      </c>
      <c r="I1355" s="315">
        <v>9766.69</v>
      </c>
    </row>
    <row r="1356" spans="1:9" x14ac:dyDescent="0.25">
      <c r="A1356" s="314" t="s">
        <v>96</v>
      </c>
      <c r="B1356" s="205"/>
      <c r="C1356" s="41">
        <v>43192</v>
      </c>
      <c r="D1356" s="119">
        <v>0.53194444444444444</v>
      </c>
      <c r="E1356" s="40">
        <v>197160</v>
      </c>
      <c r="F1356" s="40" t="s">
        <v>44</v>
      </c>
      <c r="G1356" s="135">
        <v>15.73</v>
      </c>
      <c r="H1356" s="315">
        <v>18285.12</v>
      </c>
      <c r="I1356" s="315">
        <v>9766.69</v>
      </c>
    </row>
    <row r="1357" spans="1:9" x14ac:dyDescent="0.25">
      <c r="A1357" s="314" t="s">
        <v>94</v>
      </c>
      <c r="B1357" s="205"/>
      <c r="C1357" s="41">
        <v>43192</v>
      </c>
      <c r="D1357" s="119">
        <v>0.55763888888888891</v>
      </c>
      <c r="E1357" s="40">
        <v>197171</v>
      </c>
      <c r="F1357" s="40" t="s">
        <v>55</v>
      </c>
      <c r="G1357" s="135">
        <v>0.88</v>
      </c>
      <c r="H1357" s="315">
        <v>18285.12</v>
      </c>
      <c r="I1357" s="315">
        <v>9766.69</v>
      </c>
    </row>
    <row r="1358" spans="1:9" x14ac:dyDescent="0.25">
      <c r="A1358" s="314" t="s">
        <v>94</v>
      </c>
      <c r="B1358" s="205"/>
      <c r="C1358" s="41">
        <v>43192</v>
      </c>
      <c r="D1358" s="119">
        <v>0.58194444444444449</v>
      </c>
      <c r="E1358" s="40">
        <v>197179</v>
      </c>
      <c r="F1358" s="40" t="s">
        <v>47</v>
      </c>
      <c r="G1358" s="135">
        <v>10</v>
      </c>
      <c r="H1358" s="315">
        <v>18285.12</v>
      </c>
      <c r="I1358" s="315">
        <v>9766.69</v>
      </c>
    </row>
    <row r="1359" spans="1:9" x14ac:dyDescent="0.25">
      <c r="A1359" s="314" t="s">
        <v>98</v>
      </c>
      <c r="B1359" s="205"/>
      <c r="C1359" s="41">
        <v>43192</v>
      </c>
      <c r="D1359" s="119">
        <v>0.61249999999999993</v>
      </c>
      <c r="E1359" s="40">
        <v>197190</v>
      </c>
      <c r="F1359" s="40" t="s">
        <v>50</v>
      </c>
      <c r="G1359" s="135">
        <v>6.61</v>
      </c>
      <c r="H1359" s="315">
        <v>18285.12</v>
      </c>
      <c r="I1359" s="315">
        <v>9766.69</v>
      </c>
    </row>
    <row r="1360" spans="1:9" x14ac:dyDescent="0.25">
      <c r="A1360" s="314" t="s">
        <v>86</v>
      </c>
      <c r="B1360" s="205"/>
      <c r="C1360" s="41">
        <v>43192</v>
      </c>
      <c r="D1360" s="119">
        <v>0.86805555555555547</v>
      </c>
      <c r="E1360" s="40">
        <v>197249</v>
      </c>
      <c r="F1360" s="40" t="s">
        <v>79</v>
      </c>
      <c r="G1360" s="135">
        <v>9.91</v>
      </c>
      <c r="H1360" s="315">
        <v>18285.12</v>
      </c>
      <c r="I1360" s="315">
        <v>9766.69</v>
      </c>
    </row>
    <row r="1361" spans="1:9" x14ac:dyDescent="0.25">
      <c r="A1361" s="314" t="s">
        <v>86</v>
      </c>
      <c r="B1361" s="205"/>
      <c r="C1361" s="41">
        <v>43192</v>
      </c>
      <c r="D1361" s="119">
        <v>0.87152777777777779</v>
      </c>
      <c r="E1361" s="40">
        <v>197250</v>
      </c>
      <c r="F1361" s="40" t="s">
        <v>418</v>
      </c>
      <c r="G1361" s="135">
        <v>7.06</v>
      </c>
      <c r="H1361" s="315">
        <v>18285.12</v>
      </c>
      <c r="I1361" s="315">
        <v>9766.69</v>
      </c>
    </row>
    <row r="1362" spans="1:9" x14ac:dyDescent="0.25">
      <c r="A1362" s="314" t="s">
        <v>86</v>
      </c>
      <c r="B1362" s="205"/>
      <c r="C1362" s="41">
        <v>43192</v>
      </c>
      <c r="D1362" s="119">
        <v>0.875</v>
      </c>
      <c r="E1362" s="40">
        <v>197251</v>
      </c>
      <c r="F1362" s="40" t="s">
        <v>437</v>
      </c>
      <c r="G1362" s="135">
        <v>9.18</v>
      </c>
      <c r="H1362" s="315">
        <v>18285.12</v>
      </c>
      <c r="I1362" s="315">
        <v>9766.69</v>
      </c>
    </row>
    <row r="1363" spans="1:9" x14ac:dyDescent="0.25">
      <c r="A1363" s="314" t="s">
        <v>86</v>
      </c>
      <c r="B1363" s="205"/>
      <c r="C1363" s="41">
        <v>43192</v>
      </c>
      <c r="D1363" s="119">
        <v>0.88194444444444453</v>
      </c>
      <c r="E1363" s="40">
        <v>197252</v>
      </c>
      <c r="F1363" s="40" t="s">
        <v>449</v>
      </c>
      <c r="G1363" s="135">
        <v>10.67</v>
      </c>
      <c r="H1363" s="315">
        <v>18285.12</v>
      </c>
      <c r="I1363" s="315">
        <v>9766.69</v>
      </c>
    </row>
    <row r="1364" spans="1:9" x14ac:dyDescent="0.25">
      <c r="A1364" s="314" t="s">
        <v>86</v>
      </c>
      <c r="B1364" s="205"/>
      <c r="C1364" s="41">
        <v>43192</v>
      </c>
      <c r="D1364" s="119">
        <v>0.88541666666666663</v>
      </c>
      <c r="E1364" s="40">
        <v>197253</v>
      </c>
      <c r="F1364" s="40" t="s">
        <v>85</v>
      </c>
      <c r="G1364" s="135">
        <v>10.53</v>
      </c>
      <c r="H1364" s="315">
        <v>18285.12</v>
      </c>
      <c r="I1364" s="315">
        <v>9766.69</v>
      </c>
    </row>
    <row r="1365" spans="1:9" x14ac:dyDescent="0.25">
      <c r="A1365" s="314" t="s">
        <v>86</v>
      </c>
      <c r="B1365" s="205"/>
      <c r="C1365" s="41">
        <v>43192</v>
      </c>
      <c r="D1365" s="119">
        <v>0.90972222222222221</v>
      </c>
      <c r="E1365" s="40">
        <v>197254</v>
      </c>
      <c r="F1365" s="40" t="s">
        <v>170</v>
      </c>
      <c r="G1365" s="135">
        <v>0.47</v>
      </c>
      <c r="H1365" s="315">
        <v>18285.12</v>
      </c>
      <c r="I1365" s="315">
        <v>9766.69</v>
      </c>
    </row>
    <row r="1366" spans="1:9" x14ac:dyDescent="0.25">
      <c r="A1366" s="314" t="s">
        <v>42</v>
      </c>
      <c r="B1366" s="205"/>
      <c r="C1366" s="41">
        <v>43193</v>
      </c>
      <c r="D1366" s="119">
        <v>0.26041666666666669</v>
      </c>
      <c r="E1366" s="40">
        <v>197266</v>
      </c>
      <c r="F1366" s="40" t="s">
        <v>44</v>
      </c>
      <c r="G1366" s="135">
        <v>13.4</v>
      </c>
      <c r="H1366" s="315">
        <v>18285.12</v>
      </c>
      <c r="I1366" s="315">
        <v>9766.69</v>
      </c>
    </row>
    <row r="1367" spans="1:9" x14ac:dyDescent="0.25">
      <c r="A1367" s="314" t="s">
        <v>48</v>
      </c>
      <c r="B1367" s="205"/>
      <c r="C1367" s="41">
        <v>43193</v>
      </c>
      <c r="D1367" s="119">
        <v>0.26597222222222222</v>
      </c>
      <c r="E1367" s="40">
        <v>197270</v>
      </c>
      <c r="F1367" s="40" t="s">
        <v>703</v>
      </c>
      <c r="G1367" s="135">
        <v>14.3</v>
      </c>
      <c r="H1367" s="315">
        <v>18285.12</v>
      </c>
      <c r="I1367" s="315">
        <v>9766.69</v>
      </c>
    </row>
    <row r="1368" spans="1:9" x14ac:dyDescent="0.25">
      <c r="A1368" s="314" t="s">
        <v>45</v>
      </c>
      <c r="B1368" s="205"/>
      <c r="C1368" s="41">
        <v>43193</v>
      </c>
      <c r="D1368" s="119">
        <v>0.27916666666666667</v>
      </c>
      <c r="E1368" s="40">
        <v>197277</v>
      </c>
      <c r="F1368" s="40" t="s">
        <v>85</v>
      </c>
      <c r="G1368" s="135">
        <v>14.69</v>
      </c>
      <c r="H1368" s="315">
        <v>18285.12</v>
      </c>
      <c r="I1368" s="315">
        <v>9766.69</v>
      </c>
    </row>
    <row r="1369" spans="1:9" x14ac:dyDescent="0.25">
      <c r="A1369" s="314" t="s">
        <v>45</v>
      </c>
      <c r="B1369" s="205"/>
      <c r="C1369" s="41">
        <v>43193</v>
      </c>
      <c r="D1369" s="119">
        <v>0.28750000000000003</v>
      </c>
      <c r="E1369" s="40">
        <v>197280</v>
      </c>
      <c r="F1369" s="40" t="s">
        <v>704</v>
      </c>
      <c r="G1369" s="135">
        <v>12.46</v>
      </c>
      <c r="H1369" s="315">
        <v>18285.12</v>
      </c>
      <c r="I1369" s="315">
        <v>9766.69</v>
      </c>
    </row>
    <row r="1370" spans="1:9" x14ac:dyDescent="0.25">
      <c r="A1370" s="314" t="s">
        <v>51</v>
      </c>
      <c r="B1370" s="205"/>
      <c r="C1370" s="41">
        <v>43193</v>
      </c>
      <c r="D1370" s="119">
        <v>0.29097222222222224</v>
      </c>
      <c r="E1370" s="40">
        <v>197281</v>
      </c>
      <c r="F1370" s="40" t="s">
        <v>90</v>
      </c>
      <c r="G1370" s="135">
        <v>13.54</v>
      </c>
      <c r="H1370" s="315">
        <v>18285.12</v>
      </c>
      <c r="I1370" s="315">
        <v>9766.69</v>
      </c>
    </row>
    <row r="1371" spans="1:9" x14ac:dyDescent="0.25">
      <c r="A1371" s="314" t="s">
        <v>42</v>
      </c>
      <c r="B1371" s="205"/>
      <c r="C1371" s="41">
        <v>43193</v>
      </c>
      <c r="D1371" s="119">
        <v>0.41111111111111115</v>
      </c>
      <c r="E1371" s="40">
        <v>197314</v>
      </c>
      <c r="F1371" s="40" t="s">
        <v>44</v>
      </c>
      <c r="G1371" s="135">
        <v>13.52</v>
      </c>
      <c r="H1371" s="315">
        <v>18285.12</v>
      </c>
      <c r="I1371" s="315">
        <v>9766.69</v>
      </c>
    </row>
    <row r="1372" spans="1:9" x14ac:dyDescent="0.25">
      <c r="A1372" s="314" t="s">
        <v>45</v>
      </c>
      <c r="B1372" s="205"/>
      <c r="C1372" s="41">
        <v>43193</v>
      </c>
      <c r="D1372" s="119">
        <v>0.4375</v>
      </c>
      <c r="E1372" s="40">
        <v>197325</v>
      </c>
      <c r="F1372" s="40" t="s">
        <v>85</v>
      </c>
      <c r="G1372" s="135">
        <v>14.62</v>
      </c>
      <c r="H1372" s="315">
        <v>18285.12</v>
      </c>
      <c r="I1372" s="315">
        <v>9766.69</v>
      </c>
    </row>
    <row r="1373" spans="1:9" x14ac:dyDescent="0.25">
      <c r="A1373" s="314" t="s">
        <v>48</v>
      </c>
      <c r="B1373" s="205"/>
      <c r="C1373" s="41">
        <v>43193</v>
      </c>
      <c r="D1373" s="119">
        <v>0.45555555555555555</v>
      </c>
      <c r="E1373" s="40">
        <v>197335</v>
      </c>
      <c r="F1373" s="40" t="s">
        <v>50</v>
      </c>
      <c r="G1373" s="135">
        <v>12.34</v>
      </c>
      <c r="H1373" s="315">
        <v>18285.12</v>
      </c>
      <c r="I1373" s="315">
        <v>9766.69</v>
      </c>
    </row>
    <row r="1374" spans="1:9" x14ac:dyDescent="0.25">
      <c r="A1374" s="314" t="s">
        <v>48</v>
      </c>
      <c r="B1374" s="205"/>
      <c r="C1374" s="41">
        <v>43193</v>
      </c>
      <c r="D1374" s="119">
        <v>0.45833333333333331</v>
      </c>
      <c r="E1374" s="40">
        <v>197337</v>
      </c>
      <c r="F1374" s="40" t="s">
        <v>704</v>
      </c>
      <c r="G1374" s="135">
        <v>12.34</v>
      </c>
      <c r="H1374" s="315">
        <v>18285.12</v>
      </c>
      <c r="I1374" s="315">
        <v>9766.69</v>
      </c>
    </row>
    <row r="1375" spans="1:9" x14ac:dyDescent="0.25">
      <c r="A1375" s="314" t="s">
        <v>51</v>
      </c>
      <c r="B1375" s="205"/>
      <c r="C1375" s="41">
        <v>43193</v>
      </c>
      <c r="D1375" s="119">
        <v>0.46666666666666662</v>
      </c>
      <c r="E1375" s="40">
        <v>197339</v>
      </c>
      <c r="F1375" s="40" t="s">
        <v>90</v>
      </c>
      <c r="G1375" s="135">
        <v>13.28</v>
      </c>
      <c r="H1375" s="315">
        <v>18285.12</v>
      </c>
      <c r="I1375" s="315">
        <v>9766.69</v>
      </c>
    </row>
    <row r="1376" spans="1:9" x14ac:dyDescent="0.25">
      <c r="A1376" s="314" t="s">
        <v>51</v>
      </c>
      <c r="B1376" s="205"/>
      <c r="C1376" s="41">
        <v>43193</v>
      </c>
      <c r="D1376" s="119">
        <v>0.53472222222222221</v>
      </c>
      <c r="E1376" s="40">
        <v>197375</v>
      </c>
      <c r="F1376" s="40" t="s">
        <v>406</v>
      </c>
      <c r="G1376" s="135">
        <v>8.39</v>
      </c>
      <c r="H1376" s="315">
        <v>18285.12</v>
      </c>
      <c r="I1376" s="315">
        <v>9766.69</v>
      </c>
    </row>
    <row r="1377" spans="1:9" x14ac:dyDescent="0.25">
      <c r="A1377" s="314" t="s">
        <v>42</v>
      </c>
      <c r="B1377" s="205"/>
      <c r="C1377" s="41">
        <v>43193</v>
      </c>
      <c r="D1377" s="119">
        <v>0.57847222222222217</v>
      </c>
      <c r="E1377" s="40">
        <v>197390</v>
      </c>
      <c r="F1377" s="40" t="s">
        <v>44</v>
      </c>
      <c r="G1377" s="135">
        <v>15.19</v>
      </c>
      <c r="H1377" s="315">
        <v>18285.12</v>
      </c>
      <c r="I1377" s="315">
        <v>9766.69</v>
      </c>
    </row>
    <row r="1378" spans="1:9" x14ac:dyDescent="0.25">
      <c r="A1378" s="314" t="s">
        <v>45</v>
      </c>
      <c r="B1378" s="205"/>
      <c r="C1378" s="41">
        <v>43193</v>
      </c>
      <c r="D1378" s="119">
        <v>0.58750000000000002</v>
      </c>
      <c r="E1378" s="40">
        <v>197397</v>
      </c>
      <c r="F1378" s="40" t="s">
        <v>85</v>
      </c>
      <c r="G1378" s="135">
        <v>14.81</v>
      </c>
      <c r="H1378" s="315">
        <v>18285.12</v>
      </c>
      <c r="I1378" s="315">
        <v>9766.69</v>
      </c>
    </row>
    <row r="1379" spans="1:9" x14ac:dyDescent="0.25">
      <c r="A1379" s="316" t="s">
        <v>705</v>
      </c>
      <c r="B1379" s="214"/>
      <c r="C1379" s="317">
        <v>43193</v>
      </c>
      <c r="D1379" s="318">
        <v>0.59652777777777777</v>
      </c>
      <c r="E1379" s="215">
        <v>197401</v>
      </c>
      <c r="F1379" s="215" t="s">
        <v>587</v>
      </c>
      <c r="G1379" s="319">
        <v>2.0699999999999998</v>
      </c>
      <c r="H1379" s="320">
        <v>18285.12</v>
      </c>
      <c r="I1379" s="320">
        <v>9766.69</v>
      </c>
    </row>
    <row r="1380" spans="1:9" x14ac:dyDescent="0.25">
      <c r="A1380" s="314" t="s">
        <v>51</v>
      </c>
      <c r="B1380" s="205"/>
      <c r="C1380" s="41">
        <v>43193</v>
      </c>
      <c r="D1380" s="119">
        <v>0.67013888888888884</v>
      </c>
      <c r="E1380" s="40">
        <v>197428</v>
      </c>
      <c r="F1380" s="40" t="s">
        <v>90</v>
      </c>
      <c r="G1380" s="135">
        <v>14.06</v>
      </c>
      <c r="H1380" s="315">
        <v>18285.12</v>
      </c>
      <c r="I1380" s="315">
        <v>9766.69</v>
      </c>
    </row>
    <row r="1381" spans="1:9" x14ac:dyDescent="0.25">
      <c r="A1381" s="314" t="s">
        <v>51</v>
      </c>
      <c r="B1381" s="205"/>
      <c r="C1381" s="41">
        <v>43193</v>
      </c>
      <c r="D1381" s="119">
        <v>0.67083333333333339</v>
      </c>
      <c r="E1381" s="40">
        <v>197430</v>
      </c>
      <c r="F1381" s="40" t="s">
        <v>580</v>
      </c>
      <c r="G1381" s="135">
        <v>14.18</v>
      </c>
      <c r="H1381" s="315">
        <v>18285.12</v>
      </c>
      <c r="I1381" s="315">
        <v>9766.69</v>
      </c>
    </row>
    <row r="1382" spans="1:9" x14ac:dyDescent="0.25">
      <c r="A1382" s="314" t="s">
        <v>48</v>
      </c>
      <c r="B1382" s="205"/>
      <c r="C1382" s="41">
        <v>43193</v>
      </c>
      <c r="D1382" s="119">
        <v>0.67499999999999993</v>
      </c>
      <c r="E1382" s="40">
        <v>197433</v>
      </c>
      <c r="F1382" s="40" t="s">
        <v>50</v>
      </c>
      <c r="G1382" s="135">
        <v>14.31</v>
      </c>
      <c r="H1382" s="315">
        <v>18285.12</v>
      </c>
      <c r="I1382" s="315">
        <v>9766.69</v>
      </c>
    </row>
    <row r="1383" spans="1:9" x14ac:dyDescent="0.25">
      <c r="A1383" s="314" t="s">
        <v>42</v>
      </c>
      <c r="B1383" s="205"/>
      <c r="C1383" s="41">
        <v>43193</v>
      </c>
      <c r="D1383" s="119">
        <v>0.71250000000000002</v>
      </c>
      <c r="E1383" s="40">
        <v>197446</v>
      </c>
      <c r="F1383" s="40" t="s">
        <v>44</v>
      </c>
      <c r="G1383" s="135">
        <v>11.62</v>
      </c>
      <c r="H1383" s="315">
        <v>18285.12</v>
      </c>
      <c r="I1383" s="315">
        <v>9766.69</v>
      </c>
    </row>
    <row r="1384" spans="1:9" x14ac:dyDescent="0.25">
      <c r="A1384" s="314" t="s">
        <v>45</v>
      </c>
      <c r="B1384" s="205"/>
      <c r="C1384" s="41">
        <v>43193</v>
      </c>
      <c r="D1384" s="119">
        <v>0.72499999999999998</v>
      </c>
      <c r="E1384" s="40">
        <v>197449</v>
      </c>
      <c r="F1384" s="40" t="s">
        <v>85</v>
      </c>
      <c r="G1384" s="135">
        <v>6.78</v>
      </c>
      <c r="H1384" s="315">
        <v>18285.12</v>
      </c>
      <c r="I1384" s="315">
        <v>9766.69</v>
      </c>
    </row>
    <row r="1385" spans="1:9" x14ac:dyDescent="0.25">
      <c r="A1385" s="314" t="s">
        <v>64</v>
      </c>
      <c r="B1385" s="205"/>
      <c r="C1385" s="41">
        <v>43194</v>
      </c>
      <c r="D1385" s="119">
        <v>0.31458333333333333</v>
      </c>
      <c r="E1385" s="40">
        <v>197511</v>
      </c>
      <c r="F1385" s="40" t="s">
        <v>704</v>
      </c>
      <c r="G1385" s="135">
        <v>13.61</v>
      </c>
      <c r="H1385" s="315">
        <v>18285.12</v>
      </c>
      <c r="I1385" s="315">
        <v>9766.69</v>
      </c>
    </row>
    <row r="1386" spans="1:9" x14ac:dyDescent="0.25">
      <c r="A1386" s="314" t="s">
        <v>77</v>
      </c>
      <c r="B1386" s="205"/>
      <c r="C1386" s="41">
        <v>43194</v>
      </c>
      <c r="D1386" s="119">
        <v>0.31527777777777777</v>
      </c>
      <c r="E1386" s="40">
        <v>197512</v>
      </c>
      <c r="F1386" s="40" t="s">
        <v>44</v>
      </c>
      <c r="G1386" s="135">
        <v>13.56</v>
      </c>
      <c r="H1386" s="315">
        <v>18285.12</v>
      </c>
      <c r="I1386" s="315">
        <v>9766.69</v>
      </c>
    </row>
    <row r="1387" spans="1:9" x14ac:dyDescent="0.25">
      <c r="A1387" s="314" t="s">
        <v>68</v>
      </c>
      <c r="B1387" s="205"/>
      <c r="C1387" s="41">
        <v>43194</v>
      </c>
      <c r="D1387" s="119">
        <v>0.33402777777777781</v>
      </c>
      <c r="E1387" s="40">
        <v>197518</v>
      </c>
      <c r="F1387" s="40" t="s">
        <v>90</v>
      </c>
      <c r="G1387" s="135">
        <v>14.63</v>
      </c>
      <c r="H1387" s="315">
        <v>18285.12</v>
      </c>
      <c r="I1387" s="315">
        <v>9766.69</v>
      </c>
    </row>
    <row r="1388" spans="1:9" x14ac:dyDescent="0.25">
      <c r="A1388" s="314" t="s">
        <v>66</v>
      </c>
      <c r="B1388" s="205"/>
      <c r="C1388" s="41">
        <v>43194</v>
      </c>
      <c r="D1388" s="119">
        <v>0.35347222222222219</v>
      </c>
      <c r="E1388" s="40">
        <v>197521</v>
      </c>
      <c r="F1388" s="40" t="s">
        <v>50</v>
      </c>
      <c r="G1388" s="135">
        <v>15.55</v>
      </c>
      <c r="H1388" s="315">
        <v>18285.12</v>
      </c>
      <c r="I1388" s="315">
        <v>9766.69</v>
      </c>
    </row>
    <row r="1389" spans="1:9" x14ac:dyDescent="0.25">
      <c r="A1389" s="314" t="s">
        <v>77</v>
      </c>
      <c r="B1389" s="205"/>
      <c r="C1389" s="41">
        <v>43194</v>
      </c>
      <c r="D1389" s="119">
        <v>0.45555555555555555</v>
      </c>
      <c r="E1389" s="40">
        <v>197576</v>
      </c>
      <c r="F1389" s="40" t="s">
        <v>44</v>
      </c>
      <c r="G1389" s="135">
        <v>12.15</v>
      </c>
      <c r="H1389" s="315">
        <v>18285.12</v>
      </c>
      <c r="I1389" s="315">
        <v>9766.69</v>
      </c>
    </row>
    <row r="1390" spans="1:9" x14ac:dyDescent="0.25">
      <c r="A1390" s="314" t="s">
        <v>64</v>
      </c>
      <c r="B1390" s="205"/>
      <c r="C1390" s="41">
        <v>43194</v>
      </c>
      <c r="D1390" s="119">
        <v>0.4826388888888889</v>
      </c>
      <c r="E1390" s="40">
        <v>197594</v>
      </c>
      <c r="F1390" s="40" t="s">
        <v>704</v>
      </c>
      <c r="G1390" s="135">
        <v>13.74</v>
      </c>
      <c r="H1390" s="315">
        <v>18285.12</v>
      </c>
      <c r="I1390" s="315">
        <v>9766.69</v>
      </c>
    </row>
    <row r="1391" spans="1:9" x14ac:dyDescent="0.25">
      <c r="A1391" s="314" t="s">
        <v>66</v>
      </c>
      <c r="B1391" s="205"/>
      <c r="C1391" s="41">
        <v>43194</v>
      </c>
      <c r="D1391" s="119">
        <v>0.53333333333333333</v>
      </c>
      <c r="E1391" s="40">
        <v>197614</v>
      </c>
      <c r="F1391" s="40" t="s">
        <v>50</v>
      </c>
      <c r="G1391" s="135">
        <v>14.57</v>
      </c>
      <c r="H1391" s="315">
        <v>18285.12</v>
      </c>
      <c r="I1391" s="315">
        <v>9766.69</v>
      </c>
    </row>
    <row r="1392" spans="1:9" x14ac:dyDescent="0.25">
      <c r="A1392" s="314" t="s">
        <v>77</v>
      </c>
      <c r="B1392" s="205"/>
      <c r="C1392" s="41">
        <v>43194</v>
      </c>
      <c r="D1392" s="119">
        <v>0.56597222222222221</v>
      </c>
      <c r="E1392" s="40">
        <v>197623</v>
      </c>
      <c r="F1392" s="40" t="s">
        <v>44</v>
      </c>
      <c r="G1392" s="135">
        <v>9.23</v>
      </c>
      <c r="H1392" s="315">
        <v>18285.12</v>
      </c>
      <c r="I1392" s="315">
        <v>9766.69</v>
      </c>
    </row>
    <row r="1393" spans="1:9" x14ac:dyDescent="0.25">
      <c r="A1393" s="314" t="s">
        <v>68</v>
      </c>
      <c r="B1393" s="205"/>
      <c r="C1393" s="41">
        <v>43194</v>
      </c>
      <c r="D1393" s="119">
        <v>0.5854166666666667</v>
      </c>
      <c r="E1393" s="40">
        <v>197636</v>
      </c>
      <c r="F1393" s="40" t="s">
        <v>85</v>
      </c>
      <c r="G1393" s="135">
        <v>13.69</v>
      </c>
      <c r="H1393" s="315">
        <v>18285.12</v>
      </c>
      <c r="I1393" s="315">
        <v>9766.69</v>
      </c>
    </row>
    <row r="1394" spans="1:9" x14ac:dyDescent="0.25">
      <c r="A1394" s="314" t="s">
        <v>68</v>
      </c>
      <c r="B1394" s="205"/>
      <c r="C1394" s="41">
        <v>43194</v>
      </c>
      <c r="D1394" s="119">
        <v>0.58888888888888891</v>
      </c>
      <c r="E1394" s="40">
        <v>197639</v>
      </c>
      <c r="F1394" s="40" t="s">
        <v>90</v>
      </c>
      <c r="G1394" s="135">
        <v>15.15</v>
      </c>
      <c r="H1394" s="315">
        <v>18285.12</v>
      </c>
      <c r="I1394" s="315">
        <v>9766.69</v>
      </c>
    </row>
    <row r="1395" spans="1:9" x14ac:dyDescent="0.25">
      <c r="A1395" s="314" t="s">
        <v>64</v>
      </c>
      <c r="B1395" s="205"/>
      <c r="C1395" s="41">
        <v>43194</v>
      </c>
      <c r="D1395" s="119">
        <v>0.625</v>
      </c>
      <c r="E1395" s="40">
        <v>197652</v>
      </c>
      <c r="F1395" s="40" t="s">
        <v>704</v>
      </c>
      <c r="G1395" s="135">
        <v>7.93</v>
      </c>
      <c r="H1395" s="315">
        <v>18285.12</v>
      </c>
      <c r="I1395" s="315">
        <v>9766.69</v>
      </c>
    </row>
    <row r="1396" spans="1:9" x14ac:dyDescent="0.25">
      <c r="A1396" s="314" t="s">
        <v>66</v>
      </c>
      <c r="B1396" s="205"/>
      <c r="C1396" s="41">
        <v>43194</v>
      </c>
      <c r="D1396" s="119">
        <v>0.67152777777777783</v>
      </c>
      <c r="E1396" s="40">
        <v>197674</v>
      </c>
      <c r="F1396" s="40" t="s">
        <v>50</v>
      </c>
      <c r="G1396" s="135">
        <v>9.3800000000000008</v>
      </c>
      <c r="H1396" s="315">
        <v>18285.12</v>
      </c>
      <c r="I1396" s="315">
        <v>9766.69</v>
      </c>
    </row>
    <row r="1397" spans="1:9" x14ac:dyDescent="0.25">
      <c r="A1397" s="314" t="s">
        <v>86</v>
      </c>
      <c r="B1397" s="205"/>
      <c r="C1397" s="41">
        <v>43194</v>
      </c>
      <c r="D1397" s="119">
        <v>0.8354166666666667</v>
      </c>
      <c r="E1397" s="40">
        <v>197687</v>
      </c>
      <c r="F1397" s="40" t="s">
        <v>193</v>
      </c>
      <c r="G1397" s="135">
        <v>6.99</v>
      </c>
      <c r="H1397" s="315">
        <v>18285.12</v>
      </c>
      <c r="I1397" s="315">
        <v>9766.69</v>
      </c>
    </row>
    <row r="1398" spans="1:9" x14ac:dyDescent="0.25">
      <c r="A1398" s="314" t="s">
        <v>86</v>
      </c>
      <c r="B1398" s="205"/>
      <c r="C1398" s="41">
        <v>43194</v>
      </c>
      <c r="D1398" s="119">
        <v>0.84097222222222223</v>
      </c>
      <c r="E1398" s="40">
        <v>197688</v>
      </c>
      <c r="F1398" s="40" t="s">
        <v>418</v>
      </c>
      <c r="G1398" s="135">
        <v>6.42</v>
      </c>
      <c r="H1398" s="315">
        <v>18285.12</v>
      </c>
      <c r="I1398" s="315">
        <v>9766.69</v>
      </c>
    </row>
    <row r="1399" spans="1:9" x14ac:dyDescent="0.25">
      <c r="A1399" s="314" t="s">
        <v>86</v>
      </c>
      <c r="B1399" s="205"/>
      <c r="C1399" s="41">
        <v>43194</v>
      </c>
      <c r="D1399" s="119">
        <v>0.85</v>
      </c>
      <c r="E1399" s="40">
        <v>197689</v>
      </c>
      <c r="F1399" s="40" t="s">
        <v>140</v>
      </c>
      <c r="G1399" s="135">
        <v>6.4</v>
      </c>
      <c r="H1399" s="315">
        <v>18285.12</v>
      </c>
      <c r="I1399" s="315">
        <v>9766.69</v>
      </c>
    </row>
    <row r="1400" spans="1:9" x14ac:dyDescent="0.25">
      <c r="A1400" s="314" t="s">
        <v>86</v>
      </c>
      <c r="B1400" s="205"/>
      <c r="C1400" s="41">
        <v>43194</v>
      </c>
      <c r="D1400" s="119">
        <v>0.85138888888888886</v>
      </c>
      <c r="E1400" s="40">
        <v>197690</v>
      </c>
      <c r="F1400" s="40" t="s">
        <v>47</v>
      </c>
      <c r="G1400" s="135">
        <v>6.94</v>
      </c>
      <c r="H1400" s="315">
        <v>18285.12</v>
      </c>
      <c r="I1400" s="315">
        <v>9766.69</v>
      </c>
    </row>
    <row r="1401" spans="1:9" x14ac:dyDescent="0.25">
      <c r="A1401" s="314" t="s">
        <v>96</v>
      </c>
      <c r="B1401" s="205"/>
      <c r="C1401" s="41">
        <v>43195</v>
      </c>
      <c r="D1401" s="119">
        <v>0.34513888888888888</v>
      </c>
      <c r="E1401" s="40">
        <v>197736</v>
      </c>
      <c r="F1401" s="40" t="s">
        <v>44</v>
      </c>
      <c r="G1401" s="135">
        <v>12.75</v>
      </c>
      <c r="H1401" s="315">
        <v>18285.12</v>
      </c>
      <c r="I1401" s="315">
        <v>9766.69</v>
      </c>
    </row>
    <row r="1402" spans="1:9" x14ac:dyDescent="0.25">
      <c r="A1402" s="314" t="s">
        <v>98</v>
      </c>
      <c r="B1402" s="205"/>
      <c r="C1402" s="41">
        <v>43195</v>
      </c>
      <c r="D1402" s="119">
        <v>0.35625000000000001</v>
      </c>
      <c r="E1402" s="40">
        <v>197739</v>
      </c>
      <c r="F1402" s="40" t="s">
        <v>50</v>
      </c>
      <c r="G1402" s="135">
        <v>13.7</v>
      </c>
      <c r="H1402" s="315">
        <v>18285.12</v>
      </c>
      <c r="I1402" s="315">
        <v>9766.69</v>
      </c>
    </row>
    <row r="1403" spans="1:9" x14ac:dyDescent="0.25">
      <c r="A1403" s="314" t="s">
        <v>94</v>
      </c>
      <c r="B1403" s="205"/>
      <c r="C1403" s="41">
        <v>43195</v>
      </c>
      <c r="D1403" s="119">
        <v>0.3576388888888889</v>
      </c>
      <c r="E1403" s="40">
        <v>197740</v>
      </c>
      <c r="F1403" s="40" t="s">
        <v>47</v>
      </c>
      <c r="G1403" s="135">
        <v>14.54</v>
      </c>
      <c r="H1403" s="315">
        <v>18285.12</v>
      </c>
      <c r="I1403" s="315">
        <v>9766.69</v>
      </c>
    </row>
    <row r="1404" spans="1:9" x14ac:dyDescent="0.25">
      <c r="A1404" s="314" t="s">
        <v>94</v>
      </c>
      <c r="B1404" s="205"/>
      <c r="C1404" s="41">
        <v>43195</v>
      </c>
      <c r="D1404" s="119">
        <v>0.35833333333333334</v>
      </c>
      <c r="E1404" s="40">
        <v>197742</v>
      </c>
      <c r="F1404" s="40" t="s">
        <v>55</v>
      </c>
      <c r="G1404" s="135">
        <v>0.62</v>
      </c>
      <c r="H1404" s="315">
        <v>18285.12</v>
      </c>
      <c r="I1404" s="315">
        <v>9766.69</v>
      </c>
    </row>
    <row r="1405" spans="1:9" x14ac:dyDescent="0.25">
      <c r="A1405" s="314" t="s">
        <v>100</v>
      </c>
      <c r="B1405" s="205"/>
      <c r="C1405" s="41">
        <v>43195</v>
      </c>
      <c r="D1405" s="119">
        <v>0.35972222222222222</v>
      </c>
      <c r="E1405" s="40">
        <v>197743</v>
      </c>
      <c r="F1405" s="40" t="s">
        <v>90</v>
      </c>
      <c r="G1405" s="135">
        <v>13.03</v>
      </c>
      <c r="H1405" s="315">
        <v>18285.12</v>
      </c>
      <c r="I1405" s="315">
        <v>9766.69</v>
      </c>
    </row>
    <row r="1406" spans="1:9" x14ac:dyDescent="0.25">
      <c r="A1406" s="314" t="s">
        <v>98</v>
      </c>
      <c r="B1406" s="205"/>
      <c r="C1406" s="41">
        <v>43195</v>
      </c>
      <c r="D1406" s="119">
        <v>0.43958333333333338</v>
      </c>
      <c r="E1406" s="40">
        <v>197774</v>
      </c>
      <c r="F1406" s="40" t="s">
        <v>50</v>
      </c>
      <c r="G1406" s="135">
        <v>3.16</v>
      </c>
      <c r="H1406" s="315">
        <v>18285.12</v>
      </c>
      <c r="I1406" s="315">
        <v>9766.69</v>
      </c>
    </row>
    <row r="1407" spans="1:9" x14ac:dyDescent="0.25">
      <c r="A1407" s="314" t="s">
        <v>96</v>
      </c>
      <c r="B1407" s="205"/>
      <c r="C1407" s="41">
        <v>43195</v>
      </c>
      <c r="D1407" s="119">
        <v>0.4604166666666667</v>
      </c>
      <c r="E1407" s="40">
        <v>197782</v>
      </c>
      <c r="F1407" s="40" t="s">
        <v>44</v>
      </c>
      <c r="G1407" s="135">
        <v>7.76</v>
      </c>
      <c r="H1407" s="315">
        <v>18285.12</v>
      </c>
      <c r="I1407" s="315">
        <v>9766.69</v>
      </c>
    </row>
    <row r="1408" spans="1:9" x14ac:dyDescent="0.25">
      <c r="A1408" s="314" t="s">
        <v>100</v>
      </c>
      <c r="B1408" s="205"/>
      <c r="C1408" s="41">
        <v>43195</v>
      </c>
      <c r="D1408" s="119">
        <v>0.46875</v>
      </c>
      <c r="E1408" s="40">
        <v>197790</v>
      </c>
      <c r="F1408" s="40" t="s">
        <v>90</v>
      </c>
      <c r="G1408" s="135">
        <v>3.9</v>
      </c>
      <c r="H1408" s="315">
        <v>18285.12</v>
      </c>
      <c r="I1408" s="315">
        <v>9766.69</v>
      </c>
    </row>
    <row r="1409" spans="1:9" x14ac:dyDescent="0.25">
      <c r="A1409" s="314" t="s">
        <v>94</v>
      </c>
      <c r="B1409" s="205"/>
      <c r="C1409" s="41">
        <v>43195</v>
      </c>
      <c r="D1409" s="119">
        <v>0.47986111111111113</v>
      </c>
      <c r="E1409" s="40">
        <v>197801</v>
      </c>
      <c r="F1409" s="40" t="s">
        <v>47</v>
      </c>
      <c r="G1409" s="135">
        <v>7.15</v>
      </c>
      <c r="H1409" s="315">
        <v>18285.12</v>
      </c>
      <c r="I1409" s="315">
        <v>9766.69</v>
      </c>
    </row>
    <row r="1410" spans="1:9" x14ac:dyDescent="0.25">
      <c r="A1410" s="314" t="s">
        <v>48</v>
      </c>
      <c r="B1410" s="205"/>
      <c r="C1410" s="41">
        <v>43196</v>
      </c>
      <c r="D1410" s="119">
        <v>0.32708333333333334</v>
      </c>
      <c r="E1410" s="40">
        <v>197914</v>
      </c>
      <c r="F1410" s="40" t="s">
        <v>50</v>
      </c>
      <c r="G1410" s="135">
        <v>13.89</v>
      </c>
      <c r="H1410" s="315">
        <v>18285.12</v>
      </c>
      <c r="I1410" s="315">
        <v>9766.69</v>
      </c>
    </row>
    <row r="1411" spans="1:9" x14ac:dyDescent="0.25">
      <c r="A1411" s="314" t="s">
        <v>42</v>
      </c>
      <c r="B1411" s="205"/>
      <c r="C1411" s="41">
        <v>43196</v>
      </c>
      <c r="D1411" s="119">
        <v>0.33680555555555558</v>
      </c>
      <c r="E1411" s="40">
        <v>197919</v>
      </c>
      <c r="F1411" s="40" t="s">
        <v>44</v>
      </c>
      <c r="G1411" s="135">
        <v>14.03</v>
      </c>
      <c r="H1411" s="315">
        <v>18285.12</v>
      </c>
      <c r="I1411" s="315">
        <v>9766.69</v>
      </c>
    </row>
    <row r="1412" spans="1:9" x14ac:dyDescent="0.25">
      <c r="A1412" s="314" t="s">
        <v>45</v>
      </c>
      <c r="B1412" s="205"/>
      <c r="C1412" s="41">
        <v>43196</v>
      </c>
      <c r="D1412" s="119">
        <v>0.34791666666666665</v>
      </c>
      <c r="E1412" s="40">
        <v>197921</v>
      </c>
      <c r="F1412" s="40" t="s">
        <v>47</v>
      </c>
      <c r="G1412" s="135">
        <v>16.260000000000002</v>
      </c>
      <c r="H1412" s="315">
        <v>18285.12</v>
      </c>
      <c r="I1412" s="315">
        <v>9766.69</v>
      </c>
    </row>
    <row r="1413" spans="1:9" x14ac:dyDescent="0.25">
      <c r="A1413" s="314" t="s">
        <v>102</v>
      </c>
      <c r="B1413" s="205"/>
      <c r="C1413" s="41">
        <v>43196</v>
      </c>
      <c r="D1413" s="119">
        <v>0.3756944444444445</v>
      </c>
      <c r="E1413" s="40">
        <v>197932</v>
      </c>
      <c r="F1413" s="40" t="s">
        <v>104</v>
      </c>
      <c r="G1413" s="135">
        <v>7.93</v>
      </c>
      <c r="H1413" s="315">
        <v>18285.12</v>
      </c>
      <c r="I1413" s="315">
        <v>9766.69</v>
      </c>
    </row>
    <row r="1414" spans="1:9" x14ac:dyDescent="0.25">
      <c r="A1414" s="314" t="s">
        <v>51</v>
      </c>
      <c r="B1414" s="205"/>
      <c r="C1414" s="41">
        <v>43196</v>
      </c>
      <c r="D1414" s="119">
        <v>0.37638888888888888</v>
      </c>
      <c r="E1414" s="40">
        <v>197933</v>
      </c>
      <c r="F1414" s="40" t="s">
        <v>85</v>
      </c>
      <c r="G1414" s="135">
        <v>15.35</v>
      </c>
      <c r="H1414" s="315">
        <v>18285.12</v>
      </c>
      <c r="I1414" s="315">
        <v>9766.69</v>
      </c>
    </row>
    <row r="1415" spans="1:9" x14ac:dyDescent="0.25">
      <c r="A1415" s="314" t="s">
        <v>45</v>
      </c>
      <c r="B1415" s="205"/>
      <c r="C1415" s="41">
        <v>43196</v>
      </c>
      <c r="D1415" s="119">
        <v>0.46875</v>
      </c>
      <c r="E1415" s="40">
        <v>197978</v>
      </c>
      <c r="F1415" s="40" t="s">
        <v>55</v>
      </c>
      <c r="G1415" s="135">
        <v>1.1399999999999999</v>
      </c>
      <c r="H1415" s="315">
        <v>18285.12</v>
      </c>
      <c r="I1415" s="315">
        <v>9766.69</v>
      </c>
    </row>
    <row r="1416" spans="1:9" x14ac:dyDescent="0.25">
      <c r="A1416" s="314" t="s">
        <v>45</v>
      </c>
      <c r="B1416" s="205"/>
      <c r="C1416" s="41">
        <v>43196</v>
      </c>
      <c r="D1416" s="119">
        <v>0.4777777777777778</v>
      </c>
      <c r="E1416" s="40">
        <v>197984</v>
      </c>
      <c r="F1416" s="40" t="s">
        <v>47</v>
      </c>
      <c r="G1416" s="135">
        <v>13.33</v>
      </c>
      <c r="H1416" s="315">
        <v>18285.12</v>
      </c>
      <c r="I1416" s="315">
        <v>9766.69</v>
      </c>
    </row>
    <row r="1417" spans="1:9" x14ac:dyDescent="0.25">
      <c r="A1417" s="314" t="s">
        <v>42</v>
      </c>
      <c r="B1417" s="205"/>
      <c r="C1417" s="41">
        <v>43196</v>
      </c>
      <c r="D1417" s="119">
        <v>0.49374999999999997</v>
      </c>
      <c r="E1417" s="40">
        <v>197991</v>
      </c>
      <c r="F1417" s="40" t="s">
        <v>44</v>
      </c>
      <c r="G1417" s="135">
        <v>14.25</v>
      </c>
      <c r="H1417" s="315">
        <v>18285.12</v>
      </c>
      <c r="I1417" s="315">
        <v>9766.69</v>
      </c>
    </row>
    <row r="1418" spans="1:9" x14ac:dyDescent="0.25">
      <c r="A1418" s="314" t="s">
        <v>102</v>
      </c>
      <c r="B1418" s="205"/>
      <c r="C1418" s="41">
        <v>43196</v>
      </c>
      <c r="D1418" s="119">
        <v>0.5229166666666667</v>
      </c>
      <c r="E1418" s="40">
        <v>198004</v>
      </c>
      <c r="F1418" s="40" t="s">
        <v>104</v>
      </c>
      <c r="G1418" s="135">
        <v>11.45</v>
      </c>
      <c r="H1418" s="315">
        <v>18285.12</v>
      </c>
      <c r="I1418" s="315">
        <v>9766.69</v>
      </c>
    </row>
    <row r="1419" spans="1:9" x14ac:dyDescent="0.25">
      <c r="A1419" s="314" t="s">
        <v>48</v>
      </c>
      <c r="B1419" s="205"/>
      <c r="C1419" s="41">
        <v>43196</v>
      </c>
      <c r="D1419" s="119">
        <v>0.56458333333333333</v>
      </c>
      <c r="E1419" s="40">
        <v>198010</v>
      </c>
      <c r="F1419" s="40" t="s">
        <v>50</v>
      </c>
      <c r="G1419" s="135">
        <v>15.16</v>
      </c>
      <c r="H1419" s="315">
        <v>18285.12</v>
      </c>
      <c r="I1419" s="315">
        <v>9766.69</v>
      </c>
    </row>
    <row r="1420" spans="1:9" x14ac:dyDescent="0.25">
      <c r="A1420" s="314" t="s">
        <v>51</v>
      </c>
      <c r="B1420" s="205"/>
      <c r="C1420" s="41">
        <v>43196</v>
      </c>
      <c r="D1420" s="119">
        <v>0.57222222222222219</v>
      </c>
      <c r="E1420" s="40">
        <v>198015</v>
      </c>
      <c r="F1420" s="40" t="s">
        <v>85</v>
      </c>
      <c r="G1420" s="135">
        <v>13.36</v>
      </c>
      <c r="H1420" s="315">
        <v>18285.12</v>
      </c>
      <c r="I1420" s="315">
        <v>9766.69</v>
      </c>
    </row>
    <row r="1421" spans="1:9" x14ac:dyDescent="0.25">
      <c r="A1421" s="314" t="s">
        <v>86</v>
      </c>
      <c r="B1421" s="205"/>
      <c r="C1421" s="41">
        <v>43196</v>
      </c>
      <c r="D1421" s="119">
        <v>0.84791666666666676</v>
      </c>
      <c r="E1421" s="40">
        <v>198050</v>
      </c>
      <c r="F1421" s="40" t="s">
        <v>193</v>
      </c>
      <c r="G1421" s="135">
        <v>7.55</v>
      </c>
      <c r="H1421" s="315">
        <v>18285.12</v>
      </c>
      <c r="I1421" s="315">
        <v>9766.69</v>
      </c>
    </row>
    <row r="1422" spans="1:9" x14ac:dyDescent="0.25">
      <c r="A1422" s="314" t="s">
        <v>86</v>
      </c>
      <c r="B1422" s="205"/>
      <c r="C1422" s="41">
        <v>43196</v>
      </c>
      <c r="D1422" s="119">
        <v>0.8534722222222223</v>
      </c>
      <c r="E1422" s="40">
        <v>198051</v>
      </c>
      <c r="F1422" s="40" t="s">
        <v>79</v>
      </c>
      <c r="G1422" s="135">
        <v>7.78</v>
      </c>
      <c r="H1422" s="315">
        <v>18285.12</v>
      </c>
      <c r="I1422" s="315">
        <v>9766.69</v>
      </c>
    </row>
    <row r="1423" spans="1:9" x14ac:dyDescent="0.25">
      <c r="A1423" s="314" t="s">
        <v>86</v>
      </c>
      <c r="B1423" s="205"/>
      <c r="C1423" s="41">
        <v>43196</v>
      </c>
      <c r="D1423" s="119">
        <v>0.85555555555555562</v>
      </c>
      <c r="E1423" s="40">
        <v>198052</v>
      </c>
      <c r="F1423" s="40" t="s">
        <v>47</v>
      </c>
      <c r="G1423" s="135">
        <v>8.1</v>
      </c>
      <c r="H1423" s="315">
        <v>18285.12</v>
      </c>
      <c r="I1423" s="315">
        <v>9766.69</v>
      </c>
    </row>
    <row r="1424" spans="1:9" x14ac:dyDescent="0.25">
      <c r="A1424" s="314" t="s">
        <v>86</v>
      </c>
      <c r="B1424" s="205"/>
      <c r="C1424" s="41">
        <v>43196</v>
      </c>
      <c r="D1424" s="119">
        <v>0.86388888888888893</v>
      </c>
      <c r="E1424" s="40">
        <v>198053</v>
      </c>
      <c r="F1424" s="40" t="s">
        <v>90</v>
      </c>
      <c r="G1424" s="135">
        <v>7.47</v>
      </c>
      <c r="H1424" s="315">
        <v>18285.12</v>
      </c>
      <c r="I1424" s="315">
        <v>9766.69</v>
      </c>
    </row>
    <row r="1425" spans="1:9" x14ac:dyDescent="0.25">
      <c r="A1425" s="314" t="s">
        <v>64</v>
      </c>
      <c r="B1425" s="205"/>
      <c r="C1425" s="41">
        <v>43197</v>
      </c>
      <c r="D1425" s="119">
        <v>0.29930555555555555</v>
      </c>
      <c r="E1425" s="40">
        <v>198078</v>
      </c>
      <c r="F1425" s="40" t="s">
        <v>47</v>
      </c>
      <c r="G1425" s="135">
        <v>13.29</v>
      </c>
      <c r="H1425" s="315">
        <v>18285.12</v>
      </c>
      <c r="I1425" s="315">
        <v>9766.69</v>
      </c>
    </row>
    <row r="1426" spans="1:9" x14ac:dyDescent="0.25">
      <c r="A1426" s="314" t="s">
        <v>77</v>
      </c>
      <c r="B1426" s="205"/>
      <c r="C1426" s="41">
        <v>43197</v>
      </c>
      <c r="D1426" s="119">
        <v>0.32291666666666669</v>
      </c>
      <c r="E1426" s="40">
        <v>198088</v>
      </c>
      <c r="F1426" s="40" t="s">
        <v>44</v>
      </c>
      <c r="G1426" s="135">
        <v>14.77</v>
      </c>
      <c r="H1426" s="315">
        <v>18285.12</v>
      </c>
      <c r="I1426" s="315">
        <v>9766.69</v>
      </c>
    </row>
    <row r="1427" spans="1:9" x14ac:dyDescent="0.25">
      <c r="A1427" s="314" t="s">
        <v>68</v>
      </c>
      <c r="B1427" s="205"/>
      <c r="C1427" s="41">
        <v>43197</v>
      </c>
      <c r="D1427" s="119">
        <v>0.33263888888888887</v>
      </c>
      <c r="E1427" s="40">
        <v>198091</v>
      </c>
      <c r="F1427" s="40" t="s">
        <v>85</v>
      </c>
      <c r="G1427" s="135">
        <v>10.66</v>
      </c>
      <c r="H1427" s="315">
        <v>18285.12</v>
      </c>
      <c r="I1427" s="315">
        <v>9766.69</v>
      </c>
    </row>
    <row r="1428" spans="1:9" x14ac:dyDescent="0.25">
      <c r="A1428" s="314" t="s">
        <v>66</v>
      </c>
      <c r="B1428" s="205"/>
      <c r="C1428" s="41">
        <v>43197</v>
      </c>
      <c r="D1428" s="119">
        <v>0.35138888888888892</v>
      </c>
      <c r="E1428" s="40">
        <v>198097</v>
      </c>
      <c r="F1428" s="40" t="s">
        <v>50</v>
      </c>
      <c r="G1428" s="135">
        <v>13.75</v>
      </c>
      <c r="H1428" s="315">
        <v>18285.12</v>
      </c>
      <c r="I1428" s="315">
        <v>9766.69</v>
      </c>
    </row>
    <row r="1429" spans="1:9" x14ac:dyDescent="0.25">
      <c r="A1429" s="316" t="s">
        <v>706</v>
      </c>
      <c r="B1429" s="214"/>
      <c r="C1429" s="317">
        <v>43197</v>
      </c>
      <c r="D1429" s="318">
        <v>0.42083333333333334</v>
      </c>
      <c r="E1429" s="215">
        <v>198131</v>
      </c>
      <c r="F1429" s="215" t="s">
        <v>587</v>
      </c>
      <c r="G1429" s="319">
        <v>2.21</v>
      </c>
      <c r="H1429" s="320">
        <v>18285.12</v>
      </c>
      <c r="I1429" s="320">
        <v>9766.69</v>
      </c>
    </row>
    <row r="1430" spans="1:9" x14ac:dyDescent="0.25">
      <c r="A1430" s="314" t="s">
        <v>64</v>
      </c>
      <c r="B1430" s="205"/>
      <c r="C1430" s="41">
        <v>43197</v>
      </c>
      <c r="D1430" s="119">
        <v>0.43541666666666662</v>
      </c>
      <c r="E1430" s="40">
        <v>198143</v>
      </c>
      <c r="F1430" s="40" t="s">
        <v>55</v>
      </c>
      <c r="G1430" s="135">
        <v>0.83</v>
      </c>
      <c r="H1430" s="315">
        <v>18285.12</v>
      </c>
      <c r="I1430" s="315">
        <v>9766.69</v>
      </c>
    </row>
    <row r="1431" spans="1:9" x14ac:dyDescent="0.25">
      <c r="A1431" s="314" t="s">
        <v>64</v>
      </c>
      <c r="B1431" s="205"/>
      <c r="C1431" s="41">
        <v>43197</v>
      </c>
      <c r="D1431" s="119">
        <v>0.43958333333333338</v>
      </c>
      <c r="E1431" s="40">
        <v>198144</v>
      </c>
      <c r="F1431" s="40" t="s">
        <v>47</v>
      </c>
      <c r="G1431" s="135">
        <v>10.24</v>
      </c>
      <c r="H1431" s="315">
        <v>18285.12</v>
      </c>
      <c r="I1431" s="315">
        <v>9766.69</v>
      </c>
    </row>
    <row r="1432" spans="1:9" x14ac:dyDescent="0.25">
      <c r="A1432" s="314" t="s">
        <v>77</v>
      </c>
      <c r="B1432" s="205"/>
      <c r="C1432" s="41">
        <v>43197</v>
      </c>
      <c r="D1432" s="119">
        <v>0.4513888888888889</v>
      </c>
      <c r="E1432" s="40">
        <v>198150</v>
      </c>
      <c r="F1432" s="40" t="s">
        <v>44</v>
      </c>
      <c r="G1432" s="135">
        <v>10.14</v>
      </c>
      <c r="H1432" s="315">
        <v>18285.12</v>
      </c>
      <c r="I1432" s="315">
        <v>9766.69</v>
      </c>
    </row>
    <row r="1433" spans="1:9" x14ac:dyDescent="0.25">
      <c r="A1433" s="314" t="s">
        <v>68</v>
      </c>
      <c r="B1433" s="205"/>
      <c r="C1433" s="41">
        <v>43197</v>
      </c>
      <c r="D1433" s="119">
        <v>0.48402777777777778</v>
      </c>
      <c r="E1433" s="40">
        <v>198167</v>
      </c>
      <c r="F1433" s="40" t="s">
        <v>85</v>
      </c>
      <c r="G1433" s="135">
        <v>10.35</v>
      </c>
      <c r="H1433" s="315">
        <v>18285.12</v>
      </c>
      <c r="I1433" s="315">
        <v>9766.69</v>
      </c>
    </row>
    <row r="1434" spans="1:9" x14ac:dyDescent="0.25">
      <c r="A1434" s="314" t="s">
        <v>66</v>
      </c>
      <c r="B1434" s="205"/>
      <c r="C1434" s="41">
        <v>43197</v>
      </c>
      <c r="D1434" s="119">
        <v>0.51041666666666663</v>
      </c>
      <c r="E1434" s="40">
        <v>198322</v>
      </c>
      <c r="F1434" s="40" t="s">
        <v>50</v>
      </c>
      <c r="G1434" s="135">
        <v>12.52</v>
      </c>
      <c r="H1434" s="315">
        <v>18285.12</v>
      </c>
      <c r="I1434" s="315">
        <v>9766.69</v>
      </c>
    </row>
    <row r="1435" spans="1:9" x14ac:dyDescent="0.25">
      <c r="A1435" s="314" t="s">
        <v>707</v>
      </c>
      <c r="B1435" s="205"/>
      <c r="C1435" s="41">
        <v>43197</v>
      </c>
      <c r="D1435" s="119">
        <v>0.71875</v>
      </c>
      <c r="E1435" s="40">
        <v>198323</v>
      </c>
      <c r="F1435" s="40" t="s">
        <v>47</v>
      </c>
      <c r="G1435" s="135">
        <v>6.06</v>
      </c>
      <c r="H1435" s="315">
        <v>18285.12</v>
      </c>
      <c r="I1435" s="315">
        <v>9766.69</v>
      </c>
    </row>
    <row r="1436" spans="1:9" ht="15.75" thickBot="1" x14ac:dyDescent="0.3">
      <c r="A1436" s="314" t="s">
        <v>708</v>
      </c>
      <c r="B1436" s="205"/>
      <c r="C1436" s="41">
        <v>43197</v>
      </c>
      <c r="D1436" s="119">
        <v>0.72569444444444453</v>
      </c>
      <c r="E1436" s="40">
        <v>198324</v>
      </c>
      <c r="F1436" s="40" t="s">
        <v>44</v>
      </c>
      <c r="G1436" s="135">
        <v>4.03</v>
      </c>
      <c r="H1436" s="315">
        <v>18285.12</v>
      </c>
      <c r="I1436" s="315">
        <v>9766.69</v>
      </c>
    </row>
    <row r="1437" spans="1:9" ht="15.75" thickBot="1" x14ac:dyDescent="0.3">
      <c r="F1437" s="219" t="s">
        <v>590</v>
      </c>
      <c r="G1437" s="220">
        <v>977.93999999999971</v>
      </c>
      <c r="H1437" s="321">
        <v>17881750.252799995</v>
      </c>
      <c r="I1437" s="321">
        <v>9551236.8185999971</v>
      </c>
    </row>
    <row r="1438" spans="1:9" ht="21.75" thickBot="1" x14ac:dyDescent="0.4">
      <c r="F1438" s="222" t="s">
        <v>591</v>
      </c>
      <c r="G1438" s="223">
        <v>-4.2799999999999994</v>
      </c>
      <c r="H1438" s="560">
        <v>-78260.313599999979</v>
      </c>
      <c r="I1438" s="561"/>
    </row>
    <row r="1439" spans="1:9" ht="19.5" thickBot="1" x14ac:dyDescent="0.35">
      <c r="F1439" s="226" t="s">
        <v>151</v>
      </c>
      <c r="G1439" s="220">
        <v>973.65999999999974</v>
      </c>
      <c r="H1439" s="514">
        <v>27354726.757799994</v>
      </c>
      <c r="I1439" s="515"/>
    </row>
    <row r="1441" spans="1:9" x14ac:dyDescent="0.25">
      <c r="I1441" s="260"/>
    </row>
    <row r="1443" spans="1:9" x14ac:dyDescent="0.25">
      <c r="G1443" s="43"/>
    </row>
    <row r="1444" spans="1:9" x14ac:dyDescent="0.25">
      <c r="B1444" s="31"/>
      <c r="C1444" s="31"/>
      <c r="D1444" s="31"/>
      <c r="E1444" s="32"/>
      <c r="F1444" s="32"/>
      <c r="G1444" s="43"/>
    </row>
    <row r="1445" spans="1:9" ht="23.25" x14ac:dyDescent="0.35">
      <c r="A1445" s="516" t="s">
        <v>28</v>
      </c>
      <c r="B1445" s="516"/>
      <c r="C1445" s="516"/>
      <c r="D1445" s="516"/>
      <c r="E1445" s="516"/>
      <c r="F1445" s="516"/>
      <c r="G1445" s="516"/>
      <c r="H1445" s="516"/>
    </row>
    <row r="1446" spans="1:9" ht="19.5" x14ac:dyDescent="0.3">
      <c r="A1446" s="517" t="s">
        <v>485</v>
      </c>
      <c r="B1446" s="517"/>
      <c r="C1446" s="517"/>
      <c r="D1446" s="517"/>
      <c r="E1446" s="517"/>
      <c r="F1446" s="517"/>
      <c r="G1446" s="517"/>
      <c r="H1446" s="517"/>
    </row>
    <row r="1447" spans="1:9" ht="15.75" x14ac:dyDescent="0.25">
      <c r="A1447" s="33"/>
      <c r="B1447" s="33"/>
      <c r="C1447" s="33"/>
      <c r="D1447" s="33"/>
      <c r="E1447" s="34"/>
      <c r="F1447" s="34"/>
      <c r="G1447" s="33"/>
      <c r="H1447" s="35"/>
    </row>
    <row r="1448" spans="1:9" ht="15.75" x14ac:dyDescent="0.25">
      <c r="A1448" s="33"/>
      <c r="B1448" s="33"/>
      <c r="C1448" s="33"/>
      <c r="D1448" s="33"/>
      <c r="E1448" s="34"/>
      <c r="F1448" s="34"/>
      <c r="G1448" s="33"/>
      <c r="H1448" s="35"/>
    </row>
    <row r="1449" spans="1:9" ht="15.75" x14ac:dyDescent="0.25">
      <c r="A1449" s="36" t="s">
        <v>30</v>
      </c>
      <c r="B1449" s="36">
        <v>2755</v>
      </c>
      <c r="C1449" s="33"/>
      <c r="D1449" s="31"/>
      <c r="E1449" s="34"/>
      <c r="F1449" s="34"/>
      <c r="G1449" s="37"/>
      <c r="H1449" s="35"/>
    </row>
    <row r="1450" spans="1:9" ht="15.75" x14ac:dyDescent="0.25">
      <c r="A1450" s="38" t="s">
        <v>31</v>
      </c>
      <c r="B1450" s="39">
        <v>43203</v>
      </c>
      <c r="C1450" s="33"/>
      <c r="D1450" s="31"/>
      <c r="E1450" s="34"/>
      <c r="F1450" s="34"/>
      <c r="G1450" s="37"/>
      <c r="H1450" s="35"/>
    </row>
    <row r="1451" spans="1:9" ht="16.5" thickBot="1" x14ac:dyDescent="0.3">
      <c r="A1451" s="37" t="s">
        <v>32</v>
      </c>
      <c r="B1451" s="518" t="s">
        <v>33</v>
      </c>
      <c r="C1451" s="518"/>
      <c r="D1451" s="518"/>
      <c r="E1451" s="34"/>
      <c r="F1451" s="34"/>
      <c r="G1451" s="37"/>
      <c r="H1451" s="35"/>
    </row>
    <row r="1452" spans="1:9" ht="32.25" thickBot="1" x14ac:dyDescent="0.3">
      <c r="A1452" s="520" t="s">
        <v>34</v>
      </c>
      <c r="B1452" s="521"/>
      <c r="C1452" s="44" t="s">
        <v>35</v>
      </c>
      <c r="D1452" s="44" t="s">
        <v>36</v>
      </c>
      <c r="E1452" s="44" t="s">
        <v>37</v>
      </c>
      <c r="F1452" s="44" t="s">
        <v>38</v>
      </c>
      <c r="G1452" s="46" t="s">
        <v>39</v>
      </c>
      <c r="H1452" s="44" t="s">
        <v>40</v>
      </c>
      <c r="I1452" s="44" t="s">
        <v>41</v>
      </c>
    </row>
    <row r="1453" spans="1:9" x14ac:dyDescent="0.25">
      <c r="A1453" s="64" t="s">
        <v>98</v>
      </c>
      <c r="B1453" s="210"/>
      <c r="C1453" s="66">
        <v>43199</v>
      </c>
      <c r="D1453" s="45" t="s">
        <v>49</v>
      </c>
      <c r="E1453" s="45">
        <v>198194</v>
      </c>
      <c r="F1453" s="45" t="s">
        <v>50</v>
      </c>
      <c r="G1453" s="134">
        <v>14.36</v>
      </c>
      <c r="H1453" s="67">
        <v>18285.12</v>
      </c>
      <c r="I1453" s="67">
        <v>9766.69</v>
      </c>
    </row>
    <row r="1454" spans="1:9" x14ac:dyDescent="0.25">
      <c r="A1454" s="68" t="s">
        <v>100</v>
      </c>
      <c r="B1454" s="204"/>
      <c r="C1454" s="41">
        <v>43199</v>
      </c>
      <c r="D1454" s="40" t="s">
        <v>424</v>
      </c>
      <c r="E1454" s="40">
        <v>198206</v>
      </c>
      <c r="F1454" s="40" t="s">
        <v>458</v>
      </c>
      <c r="G1454" s="135">
        <v>14.05</v>
      </c>
      <c r="H1454" s="48">
        <v>18285.12</v>
      </c>
      <c r="I1454" s="48">
        <v>9766.69</v>
      </c>
    </row>
    <row r="1455" spans="1:9" x14ac:dyDescent="0.25">
      <c r="A1455" s="68" t="s">
        <v>96</v>
      </c>
      <c r="B1455" s="204"/>
      <c r="C1455" s="41">
        <v>43199</v>
      </c>
      <c r="D1455" s="40" t="s">
        <v>138</v>
      </c>
      <c r="E1455" s="40">
        <v>198230</v>
      </c>
      <c r="F1455" s="40" t="s">
        <v>44</v>
      </c>
      <c r="G1455" s="135">
        <v>15.52</v>
      </c>
      <c r="H1455" s="48">
        <v>18285.12</v>
      </c>
      <c r="I1455" s="48">
        <v>9766.69</v>
      </c>
    </row>
    <row r="1456" spans="1:9" x14ac:dyDescent="0.25">
      <c r="A1456" s="68" t="s">
        <v>94</v>
      </c>
      <c r="B1456" s="204"/>
      <c r="C1456" s="41">
        <v>43199</v>
      </c>
      <c r="D1456" s="40" t="s">
        <v>525</v>
      </c>
      <c r="E1456" s="40">
        <v>198320</v>
      </c>
      <c r="F1456" s="40" t="s">
        <v>47</v>
      </c>
      <c r="G1456" s="135">
        <v>16.48</v>
      </c>
      <c r="H1456" s="48">
        <v>18285.12</v>
      </c>
      <c r="I1456" s="48">
        <v>9766.69</v>
      </c>
    </row>
    <row r="1457" spans="1:9" x14ac:dyDescent="0.25">
      <c r="A1457" s="68" t="s">
        <v>100</v>
      </c>
      <c r="B1457" s="204"/>
      <c r="C1457" s="41">
        <v>43199</v>
      </c>
      <c r="D1457" s="40" t="s">
        <v>238</v>
      </c>
      <c r="E1457" s="40">
        <v>198360</v>
      </c>
      <c r="F1457" s="40" t="s">
        <v>458</v>
      </c>
      <c r="G1457" s="135">
        <v>12.47</v>
      </c>
      <c r="H1457" s="48">
        <v>18285.12</v>
      </c>
      <c r="I1457" s="48">
        <v>9766.69</v>
      </c>
    </row>
    <row r="1458" spans="1:9" x14ac:dyDescent="0.25">
      <c r="A1458" s="68" t="s">
        <v>98</v>
      </c>
      <c r="B1458" s="204"/>
      <c r="C1458" s="41">
        <v>43199</v>
      </c>
      <c r="D1458" s="40" t="s">
        <v>288</v>
      </c>
      <c r="E1458" s="40">
        <v>198378</v>
      </c>
      <c r="F1458" s="40" t="s">
        <v>50</v>
      </c>
      <c r="G1458" s="135">
        <v>15.03</v>
      </c>
      <c r="H1458" s="48">
        <v>18285.12</v>
      </c>
      <c r="I1458" s="48">
        <v>9766.69</v>
      </c>
    </row>
    <row r="1459" spans="1:9" x14ac:dyDescent="0.25">
      <c r="A1459" s="68" t="s">
        <v>96</v>
      </c>
      <c r="B1459" s="204"/>
      <c r="C1459" s="41">
        <v>43199</v>
      </c>
      <c r="D1459" s="40" t="s">
        <v>374</v>
      </c>
      <c r="E1459" s="40">
        <v>198380</v>
      </c>
      <c r="F1459" s="40" t="s">
        <v>44</v>
      </c>
      <c r="G1459" s="135">
        <v>15.82</v>
      </c>
      <c r="H1459" s="48">
        <v>18285.12</v>
      </c>
      <c r="I1459" s="48">
        <v>9766.69</v>
      </c>
    </row>
    <row r="1460" spans="1:9" x14ac:dyDescent="0.25">
      <c r="A1460" s="68" t="s">
        <v>94</v>
      </c>
      <c r="B1460" s="204"/>
      <c r="C1460" s="41">
        <v>43199</v>
      </c>
      <c r="D1460" s="40" t="s">
        <v>352</v>
      </c>
      <c r="E1460" s="40">
        <v>198406</v>
      </c>
      <c r="F1460" s="40" t="s">
        <v>55</v>
      </c>
      <c r="G1460" s="135">
        <v>1.89</v>
      </c>
      <c r="H1460" s="48">
        <v>18285.12</v>
      </c>
      <c r="I1460" s="48">
        <v>9766.69</v>
      </c>
    </row>
    <row r="1461" spans="1:9" x14ac:dyDescent="0.25">
      <c r="A1461" s="68" t="s">
        <v>94</v>
      </c>
      <c r="B1461" s="204"/>
      <c r="C1461" s="41">
        <v>43199</v>
      </c>
      <c r="D1461" s="40" t="s">
        <v>652</v>
      </c>
      <c r="E1461" s="40">
        <v>198420</v>
      </c>
      <c r="F1461" s="40" t="s">
        <v>47</v>
      </c>
      <c r="G1461" s="135">
        <v>15.59</v>
      </c>
      <c r="H1461" s="48">
        <v>18285.12</v>
      </c>
      <c r="I1461" s="48">
        <v>9766.69</v>
      </c>
    </row>
    <row r="1462" spans="1:9" x14ac:dyDescent="0.25">
      <c r="A1462" s="68" t="s">
        <v>86</v>
      </c>
      <c r="B1462" s="204"/>
      <c r="C1462" s="41">
        <v>43199</v>
      </c>
      <c r="D1462" s="40" t="s">
        <v>653</v>
      </c>
      <c r="E1462" s="40">
        <v>198458</v>
      </c>
      <c r="F1462" s="40" t="s">
        <v>50</v>
      </c>
      <c r="G1462" s="135">
        <v>9.2200000000000006</v>
      </c>
      <c r="H1462" s="48">
        <v>18285.12</v>
      </c>
      <c r="I1462" s="48">
        <v>9766.69</v>
      </c>
    </row>
    <row r="1463" spans="1:9" x14ac:dyDescent="0.25">
      <c r="A1463" s="68" t="s">
        <v>86</v>
      </c>
      <c r="B1463" s="204"/>
      <c r="C1463" s="41">
        <v>43199</v>
      </c>
      <c r="D1463" s="40" t="s">
        <v>654</v>
      </c>
      <c r="E1463" s="40">
        <v>198459</v>
      </c>
      <c r="F1463" s="40" t="s">
        <v>458</v>
      </c>
      <c r="G1463" s="135">
        <v>9.5</v>
      </c>
      <c r="H1463" s="48">
        <v>18285.12</v>
      </c>
      <c r="I1463" s="48">
        <v>9766.69</v>
      </c>
    </row>
    <row r="1464" spans="1:9" x14ac:dyDescent="0.25">
      <c r="A1464" s="68" t="s">
        <v>86</v>
      </c>
      <c r="B1464" s="204"/>
      <c r="C1464" s="41">
        <v>43199</v>
      </c>
      <c r="D1464" s="40" t="s">
        <v>655</v>
      </c>
      <c r="E1464" s="40">
        <v>198460</v>
      </c>
      <c r="F1464" s="40" t="s">
        <v>47</v>
      </c>
      <c r="G1464" s="135">
        <v>10.48</v>
      </c>
      <c r="H1464" s="48">
        <v>18285.12</v>
      </c>
      <c r="I1464" s="48">
        <v>9766.69</v>
      </c>
    </row>
    <row r="1465" spans="1:9" x14ac:dyDescent="0.25">
      <c r="A1465" s="68" t="s">
        <v>86</v>
      </c>
      <c r="B1465" s="204"/>
      <c r="C1465" s="41">
        <v>43199</v>
      </c>
      <c r="D1465" s="40" t="s">
        <v>656</v>
      </c>
      <c r="E1465" s="40">
        <v>198461</v>
      </c>
      <c r="F1465" s="40" t="s">
        <v>44</v>
      </c>
      <c r="G1465" s="135">
        <v>11.53</v>
      </c>
      <c r="H1465" s="48">
        <v>18285.12</v>
      </c>
      <c r="I1465" s="48">
        <v>9766.69</v>
      </c>
    </row>
    <row r="1466" spans="1:9" x14ac:dyDescent="0.25">
      <c r="A1466" s="68" t="s">
        <v>42</v>
      </c>
      <c r="B1466" s="204"/>
      <c r="C1466" s="41">
        <v>43200</v>
      </c>
      <c r="D1466" s="40" t="s">
        <v>254</v>
      </c>
      <c r="E1466" s="40">
        <v>198489</v>
      </c>
      <c r="F1466" s="40" t="s">
        <v>44</v>
      </c>
      <c r="G1466" s="135">
        <v>13.31</v>
      </c>
      <c r="H1466" s="48">
        <v>18285.12</v>
      </c>
      <c r="I1466" s="48">
        <v>9766.69</v>
      </c>
    </row>
    <row r="1467" spans="1:9" x14ac:dyDescent="0.25">
      <c r="A1467" s="68" t="s">
        <v>45</v>
      </c>
      <c r="B1467" s="204"/>
      <c r="C1467" s="41">
        <v>43200</v>
      </c>
      <c r="D1467" s="40" t="s">
        <v>159</v>
      </c>
      <c r="E1467" s="40">
        <v>198493</v>
      </c>
      <c r="F1467" s="40" t="s">
        <v>47</v>
      </c>
      <c r="G1467" s="135">
        <v>15.94</v>
      </c>
      <c r="H1467" s="48">
        <v>18285.12</v>
      </c>
      <c r="I1467" s="48">
        <v>9766.69</v>
      </c>
    </row>
    <row r="1468" spans="1:9" x14ac:dyDescent="0.25">
      <c r="A1468" s="68" t="s">
        <v>51</v>
      </c>
      <c r="B1468" s="204"/>
      <c r="C1468" s="41">
        <v>43200</v>
      </c>
      <c r="D1468" s="40" t="s">
        <v>328</v>
      </c>
      <c r="E1468" s="40">
        <v>198495</v>
      </c>
      <c r="F1468" s="40" t="s">
        <v>85</v>
      </c>
      <c r="G1468" s="135">
        <v>13.19</v>
      </c>
      <c r="H1468" s="48">
        <v>18285.12</v>
      </c>
      <c r="I1468" s="48">
        <v>9766.69</v>
      </c>
    </row>
    <row r="1469" spans="1:9" x14ac:dyDescent="0.25">
      <c r="A1469" s="68" t="s">
        <v>48</v>
      </c>
      <c r="B1469" s="204"/>
      <c r="C1469" s="41">
        <v>43200</v>
      </c>
      <c r="D1469" s="40" t="s">
        <v>255</v>
      </c>
      <c r="E1469" s="40">
        <v>198498</v>
      </c>
      <c r="F1469" s="40" t="s">
        <v>50</v>
      </c>
      <c r="G1469" s="135">
        <v>15.02</v>
      </c>
      <c r="H1469" s="48">
        <v>18285.12</v>
      </c>
      <c r="I1469" s="48">
        <v>9766.69</v>
      </c>
    </row>
    <row r="1470" spans="1:9" x14ac:dyDescent="0.25">
      <c r="A1470" s="261" t="s">
        <v>657</v>
      </c>
      <c r="B1470" s="262"/>
      <c r="C1470" s="263">
        <v>43200</v>
      </c>
      <c r="D1470" s="264" t="s">
        <v>658</v>
      </c>
      <c r="E1470" s="264">
        <v>198603</v>
      </c>
      <c r="F1470" s="264" t="s">
        <v>659</v>
      </c>
      <c r="G1470" s="265">
        <v>1.75</v>
      </c>
      <c r="H1470" s="266">
        <v>18285.12</v>
      </c>
      <c r="I1470" s="266">
        <v>9766.69</v>
      </c>
    </row>
    <row r="1471" spans="1:9" x14ac:dyDescent="0.25">
      <c r="A1471" s="68" t="s">
        <v>42</v>
      </c>
      <c r="B1471" s="204"/>
      <c r="C1471" s="41">
        <v>43200</v>
      </c>
      <c r="D1471" s="40" t="s">
        <v>538</v>
      </c>
      <c r="E1471" s="40">
        <v>198606</v>
      </c>
      <c r="F1471" s="40" t="s">
        <v>44</v>
      </c>
      <c r="G1471" s="135">
        <v>12.39</v>
      </c>
      <c r="H1471" s="48">
        <v>18285.12</v>
      </c>
      <c r="I1471" s="48">
        <v>9766.69</v>
      </c>
    </row>
    <row r="1472" spans="1:9" x14ac:dyDescent="0.25">
      <c r="A1472" s="68" t="s">
        <v>45</v>
      </c>
      <c r="B1472" s="204"/>
      <c r="C1472" s="41">
        <v>43200</v>
      </c>
      <c r="D1472" s="40" t="s">
        <v>180</v>
      </c>
      <c r="E1472" s="40">
        <v>198615</v>
      </c>
      <c r="F1472" s="40" t="s">
        <v>55</v>
      </c>
      <c r="G1472" s="135">
        <v>1.26</v>
      </c>
      <c r="H1472" s="48">
        <v>18285.12</v>
      </c>
      <c r="I1472" s="48">
        <v>9766.69</v>
      </c>
    </row>
    <row r="1473" spans="1:9" x14ac:dyDescent="0.25">
      <c r="A1473" s="68" t="s">
        <v>51</v>
      </c>
      <c r="B1473" s="204"/>
      <c r="C1473" s="41">
        <v>43200</v>
      </c>
      <c r="D1473" s="40" t="s">
        <v>75</v>
      </c>
      <c r="E1473" s="40">
        <v>198620</v>
      </c>
      <c r="F1473" s="40" t="s">
        <v>85</v>
      </c>
      <c r="G1473" s="135">
        <v>15.25</v>
      </c>
      <c r="H1473" s="48">
        <v>18285.12</v>
      </c>
      <c r="I1473" s="48">
        <v>9766.69</v>
      </c>
    </row>
    <row r="1474" spans="1:9" x14ac:dyDescent="0.25">
      <c r="A1474" s="68" t="s">
        <v>45</v>
      </c>
      <c r="B1474" s="204"/>
      <c r="C1474" s="41">
        <v>43200</v>
      </c>
      <c r="D1474" s="40" t="s">
        <v>469</v>
      </c>
      <c r="E1474" s="40">
        <v>198624</v>
      </c>
      <c r="F1474" s="40" t="s">
        <v>47</v>
      </c>
      <c r="G1474" s="135">
        <v>12.05</v>
      </c>
      <c r="H1474" s="48">
        <v>18285.12</v>
      </c>
      <c r="I1474" s="48">
        <v>9766.69</v>
      </c>
    </row>
    <row r="1475" spans="1:9" x14ac:dyDescent="0.25">
      <c r="A1475" s="68" t="s">
        <v>48</v>
      </c>
      <c r="B1475" s="204"/>
      <c r="C1475" s="41">
        <v>43200</v>
      </c>
      <c r="D1475" s="40" t="s">
        <v>215</v>
      </c>
      <c r="E1475" s="40">
        <v>198625</v>
      </c>
      <c r="F1475" s="40" t="s">
        <v>50</v>
      </c>
      <c r="G1475" s="135">
        <v>14.64</v>
      </c>
      <c r="H1475" s="48">
        <v>18285.12</v>
      </c>
      <c r="I1475" s="48">
        <v>9766.69</v>
      </c>
    </row>
    <row r="1476" spans="1:9" x14ac:dyDescent="0.25">
      <c r="A1476" s="68" t="s">
        <v>45</v>
      </c>
      <c r="B1476" s="204"/>
      <c r="C1476" s="41">
        <v>43200</v>
      </c>
      <c r="D1476" s="40" t="s">
        <v>557</v>
      </c>
      <c r="E1476" s="40">
        <v>198629</v>
      </c>
      <c r="F1476" s="40" t="s">
        <v>90</v>
      </c>
      <c r="G1476" s="135">
        <v>11.28</v>
      </c>
      <c r="H1476" s="48">
        <v>18285.12</v>
      </c>
      <c r="I1476" s="48">
        <v>9766.69</v>
      </c>
    </row>
    <row r="1477" spans="1:9" x14ac:dyDescent="0.25">
      <c r="A1477" s="68" t="s">
        <v>51</v>
      </c>
      <c r="B1477" s="204"/>
      <c r="C1477" s="41">
        <v>43200</v>
      </c>
      <c r="D1477" s="40" t="s">
        <v>660</v>
      </c>
      <c r="E1477" s="40">
        <v>198631</v>
      </c>
      <c r="F1477" s="40" t="s">
        <v>85</v>
      </c>
      <c r="G1477" s="135">
        <v>8.01</v>
      </c>
      <c r="H1477" s="48">
        <v>18285.12</v>
      </c>
      <c r="I1477" s="48">
        <v>9766.69</v>
      </c>
    </row>
    <row r="1478" spans="1:9" x14ac:dyDescent="0.25">
      <c r="A1478" s="68" t="s">
        <v>48</v>
      </c>
      <c r="B1478" s="204"/>
      <c r="C1478" s="41">
        <v>43201</v>
      </c>
      <c r="D1478" s="40" t="s">
        <v>661</v>
      </c>
      <c r="E1478" s="40">
        <v>198772</v>
      </c>
      <c r="F1478" s="40" t="s">
        <v>50</v>
      </c>
      <c r="G1478" s="135">
        <v>9.66</v>
      </c>
      <c r="H1478" s="48">
        <v>18285.12</v>
      </c>
      <c r="I1478" s="48">
        <v>9766.69</v>
      </c>
    </row>
    <row r="1479" spans="1:9" x14ac:dyDescent="0.25">
      <c r="A1479" s="68" t="s">
        <v>42</v>
      </c>
      <c r="B1479" s="204"/>
      <c r="C1479" s="41">
        <v>43201</v>
      </c>
      <c r="D1479" s="40" t="s">
        <v>486</v>
      </c>
      <c r="E1479" s="40">
        <v>198653</v>
      </c>
      <c r="F1479" s="40" t="s">
        <v>44</v>
      </c>
      <c r="G1479" s="135">
        <v>11.67</v>
      </c>
      <c r="H1479" s="48">
        <v>18285.12</v>
      </c>
      <c r="I1479" s="48">
        <v>9766.69</v>
      </c>
    </row>
    <row r="1480" spans="1:9" x14ac:dyDescent="0.25">
      <c r="A1480" s="68" t="s">
        <v>45</v>
      </c>
      <c r="B1480" s="204"/>
      <c r="C1480" s="41">
        <v>43201</v>
      </c>
      <c r="D1480" s="40" t="s">
        <v>662</v>
      </c>
      <c r="E1480" s="40">
        <v>198655</v>
      </c>
      <c r="F1480" s="40" t="s">
        <v>458</v>
      </c>
      <c r="G1480" s="135">
        <v>10.33</v>
      </c>
      <c r="H1480" s="48">
        <v>18285.12</v>
      </c>
      <c r="I1480" s="48">
        <v>9766.69</v>
      </c>
    </row>
    <row r="1481" spans="1:9" x14ac:dyDescent="0.25">
      <c r="A1481" s="68" t="s">
        <v>64</v>
      </c>
      <c r="B1481" s="204"/>
      <c r="C1481" s="41">
        <v>43201</v>
      </c>
      <c r="D1481" s="40" t="s">
        <v>608</v>
      </c>
      <c r="E1481" s="40">
        <v>198683</v>
      </c>
      <c r="F1481" s="40" t="s">
        <v>458</v>
      </c>
      <c r="G1481" s="135">
        <v>13.44</v>
      </c>
      <c r="H1481" s="48">
        <v>18285.12</v>
      </c>
      <c r="I1481" s="48">
        <v>9766.69</v>
      </c>
    </row>
    <row r="1482" spans="1:9" x14ac:dyDescent="0.25">
      <c r="A1482" s="68" t="s">
        <v>68</v>
      </c>
      <c r="B1482" s="204"/>
      <c r="C1482" s="41">
        <v>43201</v>
      </c>
      <c r="D1482" s="40" t="s">
        <v>328</v>
      </c>
      <c r="E1482" s="40">
        <v>198686</v>
      </c>
      <c r="F1482" s="40" t="s">
        <v>85</v>
      </c>
      <c r="G1482" s="135">
        <v>14.72</v>
      </c>
      <c r="H1482" s="48">
        <v>18285.12</v>
      </c>
      <c r="I1482" s="48">
        <v>9766.69</v>
      </c>
    </row>
    <row r="1483" spans="1:9" x14ac:dyDescent="0.25">
      <c r="A1483" s="68" t="s">
        <v>77</v>
      </c>
      <c r="B1483" s="204"/>
      <c r="C1483" s="41">
        <v>43201</v>
      </c>
      <c r="D1483" s="40" t="s">
        <v>372</v>
      </c>
      <c r="E1483" s="40">
        <v>198691</v>
      </c>
      <c r="F1483" s="40" t="s">
        <v>44</v>
      </c>
      <c r="G1483" s="135">
        <v>15.34</v>
      </c>
      <c r="H1483" s="48">
        <v>18285.12</v>
      </c>
      <c r="I1483" s="48">
        <v>9766.69</v>
      </c>
    </row>
    <row r="1484" spans="1:9" x14ac:dyDescent="0.25">
      <c r="A1484" s="68" t="s">
        <v>66</v>
      </c>
      <c r="B1484" s="204"/>
      <c r="C1484" s="41">
        <v>43201</v>
      </c>
      <c r="D1484" s="40" t="s">
        <v>621</v>
      </c>
      <c r="E1484" s="40">
        <v>198693</v>
      </c>
      <c r="F1484" s="40" t="s">
        <v>50</v>
      </c>
      <c r="G1484" s="135">
        <v>15.25</v>
      </c>
      <c r="H1484" s="48">
        <v>18285.12</v>
      </c>
      <c r="I1484" s="48">
        <v>9766.69</v>
      </c>
    </row>
    <row r="1485" spans="1:9" x14ac:dyDescent="0.25">
      <c r="A1485" s="68" t="s">
        <v>64</v>
      </c>
      <c r="B1485" s="204"/>
      <c r="C1485" s="41">
        <v>43201</v>
      </c>
      <c r="D1485" s="40" t="s">
        <v>663</v>
      </c>
      <c r="E1485" s="40">
        <v>198730</v>
      </c>
      <c r="F1485" s="40" t="s">
        <v>458</v>
      </c>
      <c r="G1485" s="135">
        <v>11.28</v>
      </c>
      <c r="H1485" s="48">
        <v>18285.12</v>
      </c>
      <c r="I1485" s="48">
        <v>9766.69</v>
      </c>
    </row>
    <row r="1486" spans="1:9" x14ac:dyDescent="0.25">
      <c r="A1486" s="68" t="s">
        <v>77</v>
      </c>
      <c r="B1486" s="204"/>
      <c r="C1486" s="41">
        <v>43201</v>
      </c>
      <c r="D1486" s="40" t="s">
        <v>463</v>
      </c>
      <c r="E1486" s="40">
        <v>198742</v>
      </c>
      <c r="F1486" s="40" t="s">
        <v>44</v>
      </c>
      <c r="G1486" s="135">
        <v>15.05</v>
      </c>
      <c r="H1486" s="48">
        <v>18285.12</v>
      </c>
      <c r="I1486" s="48">
        <v>9766.69</v>
      </c>
    </row>
    <row r="1487" spans="1:9" x14ac:dyDescent="0.25">
      <c r="A1487" s="68" t="s">
        <v>68</v>
      </c>
      <c r="B1487" s="204"/>
      <c r="C1487" s="41">
        <v>43201</v>
      </c>
      <c r="D1487" s="40" t="s">
        <v>166</v>
      </c>
      <c r="E1487" s="40">
        <v>198748</v>
      </c>
      <c r="F1487" s="40" t="s">
        <v>85</v>
      </c>
      <c r="G1487" s="135">
        <v>16.23</v>
      </c>
      <c r="H1487" s="48">
        <v>18285.12</v>
      </c>
      <c r="I1487" s="48">
        <v>9766.69</v>
      </c>
    </row>
    <row r="1488" spans="1:9" x14ac:dyDescent="0.25">
      <c r="A1488" s="68" t="s">
        <v>64</v>
      </c>
      <c r="B1488" s="204"/>
      <c r="C1488" s="41">
        <v>43201</v>
      </c>
      <c r="D1488" s="40" t="s">
        <v>664</v>
      </c>
      <c r="E1488" s="40">
        <v>198760</v>
      </c>
      <c r="F1488" s="40" t="s">
        <v>55</v>
      </c>
      <c r="G1488" s="135">
        <v>1.7</v>
      </c>
      <c r="H1488" s="48">
        <v>18285.12</v>
      </c>
      <c r="I1488" s="48">
        <v>9766.69</v>
      </c>
    </row>
    <row r="1489" spans="1:9" x14ac:dyDescent="0.25">
      <c r="A1489" s="68" t="s">
        <v>77</v>
      </c>
      <c r="B1489" s="204"/>
      <c r="C1489" s="41">
        <v>43201</v>
      </c>
      <c r="D1489" s="40" t="s">
        <v>665</v>
      </c>
      <c r="E1489" s="40">
        <v>198787</v>
      </c>
      <c r="F1489" s="40" t="s">
        <v>44</v>
      </c>
      <c r="G1489" s="135">
        <v>5.03</v>
      </c>
      <c r="H1489" s="48">
        <v>18285.12</v>
      </c>
      <c r="I1489" s="48">
        <v>9766.69</v>
      </c>
    </row>
    <row r="1490" spans="1:9" x14ac:dyDescent="0.25">
      <c r="A1490" s="68" t="s">
        <v>66</v>
      </c>
      <c r="B1490" s="204"/>
      <c r="C1490" s="41">
        <v>43201</v>
      </c>
      <c r="D1490" s="40" t="s">
        <v>666</v>
      </c>
      <c r="E1490" s="40">
        <v>198790</v>
      </c>
      <c r="F1490" s="40" t="s">
        <v>50</v>
      </c>
      <c r="G1490" s="135">
        <v>14.05</v>
      </c>
      <c r="H1490" s="48">
        <v>18285.12</v>
      </c>
      <c r="I1490" s="48">
        <v>9766.69</v>
      </c>
    </row>
    <row r="1491" spans="1:9" x14ac:dyDescent="0.25">
      <c r="A1491" s="68" t="s">
        <v>86</v>
      </c>
      <c r="B1491" s="204"/>
      <c r="C1491" s="41">
        <v>43202</v>
      </c>
      <c r="D1491" s="40" t="s">
        <v>667</v>
      </c>
      <c r="E1491" s="40">
        <v>198818</v>
      </c>
      <c r="F1491" s="40" t="s">
        <v>50</v>
      </c>
      <c r="G1491" s="135">
        <v>4.25</v>
      </c>
      <c r="H1491" s="48">
        <v>18285.12</v>
      </c>
      <c r="I1491" s="48">
        <v>9766.69</v>
      </c>
    </row>
    <row r="1492" spans="1:9" x14ac:dyDescent="0.25">
      <c r="A1492" s="68" t="s">
        <v>86</v>
      </c>
      <c r="B1492" s="204"/>
      <c r="C1492" s="41">
        <v>43202</v>
      </c>
      <c r="D1492" s="40" t="s">
        <v>486</v>
      </c>
      <c r="E1492" s="40">
        <v>198800</v>
      </c>
      <c r="F1492" s="40" t="s">
        <v>44</v>
      </c>
      <c r="G1492" s="135">
        <v>5.0999999999999996</v>
      </c>
      <c r="H1492" s="48">
        <v>18285.12</v>
      </c>
      <c r="I1492" s="48">
        <v>9766.69</v>
      </c>
    </row>
    <row r="1493" spans="1:9" x14ac:dyDescent="0.25">
      <c r="A1493" s="68" t="s">
        <v>86</v>
      </c>
      <c r="B1493" s="204"/>
      <c r="C1493" s="41">
        <v>43202</v>
      </c>
      <c r="D1493" s="40" t="s">
        <v>668</v>
      </c>
      <c r="E1493" s="40">
        <v>198797</v>
      </c>
      <c r="F1493" s="40" t="s">
        <v>140</v>
      </c>
      <c r="G1493" s="135">
        <v>3.48</v>
      </c>
      <c r="H1493" s="48">
        <v>18285.12</v>
      </c>
      <c r="I1493" s="48">
        <v>9766.69</v>
      </c>
    </row>
    <row r="1494" spans="1:9" x14ac:dyDescent="0.25">
      <c r="A1494" s="68" t="s">
        <v>86</v>
      </c>
      <c r="B1494" s="204"/>
      <c r="C1494" s="41">
        <v>43202</v>
      </c>
      <c r="D1494" s="40" t="s">
        <v>669</v>
      </c>
      <c r="E1494" s="40">
        <v>198801</v>
      </c>
      <c r="F1494" s="40" t="s">
        <v>449</v>
      </c>
      <c r="G1494" s="135">
        <v>4.5599999999999996</v>
      </c>
      <c r="H1494" s="48">
        <v>18285.12</v>
      </c>
      <c r="I1494" s="48">
        <v>9766.69</v>
      </c>
    </row>
    <row r="1495" spans="1:9" x14ac:dyDescent="0.25">
      <c r="A1495" s="68" t="s">
        <v>98</v>
      </c>
      <c r="B1495" s="204"/>
      <c r="C1495" s="41">
        <v>43202</v>
      </c>
      <c r="D1495" s="40" t="s">
        <v>356</v>
      </c>
      <c r="E1495" s="40">
        <v>198835</v>
      </c>
      <c r="F1495" s="40" t="s">
        <v>50</v>
      </c>
      <c r="G1495" s="135">
        <v>13.21</v>
      </c>
      <c r="H1495" s="48">
        <v>18285.12</v>
      </c>
      <c r="I1495" s="48">
        <v>9766.69</v>
      </c>
    </row>
    <row r="1496" spans="1:9" x14ac:dyDescent="0.25">
      <c r="A1496" s="68" t="s">
        <v>96</v>
      </c>
      <c r="B1496" s="204"/>
      <c r="C1496" s="41">
        <v>43202</v>
      </c>
      <c r="D1496" s="40" t="s">
        <v>138</v>
      </c>
      <c r="E1496" s="40">
        <v>198840</v>
      </c>
      <c r="F1496" s="40" t="s">
        <v>44</v>
      </c>
      <c r="G1496" s="135">
        <v>12.43</v>
      </c>
      <c r="H1496" s="48">
        <v>18285.12</v>
      </c>
      <c r="I1496" s="48">
        <v>9766.69</v>
      </c>
    </row>
    <row r="1497" spans="1:9" x14ac:dyDescent="0.25">
      <c r="A1497" s="68" t="s">
        <v>100</v>
      </c>
      <c r="B1497" s="204"/>
      <c r="C1497" s="41">
        <v>43202</v>
      </c>
      <c r="D1497" s="40" t="s">
        <v>177</v>
      </c>
      <c r="E1497" s="40">
        <v>198841</v>
      </c>
      <c r="F1497" s="40" t="s">
        <v>85</v>
      </c>
      <c r="G1497" s="135">
        <v>13.62</v>
      </c>
      <c r="H1497" s="48">
        <v>18285.12</v>
      </c>
      <c r="I1497" s="48">
        <v>9766.69</v>
      </c>
    </row>
    <row r="1498" spans="1:9" x14ac:dyDescent="0.25">
      <c r="A1498" s="68" t="s">
        <v>94</v>
      </c>
      <c r="B1498" s="204"/>
      <c r="C1498" s="41">
        <v>43202</v>
      </c>
      <c r="D1498" s="40" t="s">
        <v>237</v>
      </c>
      <c r="E1498" s="40">
        <v>198865</v>
      </c>
      <c r="F1498" s="40" t="s">
        <v>90</v>
      </c>
      <c r="G1498" s="135">
        <v>15.53</v>
      </c>
      <c r="H1498" s="48">
        <v>18285.12</v>
      </c>
      <c r="I1498" s="48">
        <v>9766.69</v>
      </c>
    </row>
    <row r="1499" spans="1:9" x14ac:dyDescent="0.25">
      <c r="A1499" s="68" t="s">
        <v>100</v>
      </c>
      <c r="B1499" s="204"/>
      <c r="C1499" s="41">
        <v>43202</v>
      </c>
      <c r="D1499" s="40" t="s">
        <v>670</v>
      </c>
      <c r="E1499" s="40">
        <v>198883</v>
      </c>
      <c r="F1499" s="40" t="s">
        <v>85</v>
      </c>
      <c r="G1499" s="135">
        <v>4.38</v>
      </c>
      <c r="H1499" s="48">
        <v>18285.12</v>
      </c>
      <c r="I1499" s="48">
        <v>9766.69</v>
      </c>
    </row>
    <row r="1500" spans="1:9" x14ac:dyDescent="0.25">
      <c r="A1500" s="68" t="s">
        <v>102</v>
      </c>
      <c r="B1500" s="204"/>
      <c r="C1500" s="41">
        <v>43202</v>
      </c>
      <c r="D1500" s="40" t="s">
        <v>225</v>
      </c>
      <c r="E1500" s="40">
        <v>198893</v>
      </c>
      <c r="F1500" s="40" t="s">
        <v>104</v>
      </c>
      <c r="G1500" s="135">
        <v>8.58</v>
      </c>
      <c r="H1500" s="48">
        <v>18285.12</v>
      </c>
      <c r="I1500" s="48">
        <v>9766.69</v>
      </c>
    </row>
    <row r="1501" spans="1:9" x14ac:dyDescent="0.25">
      <c r="A1501" s="68" t="s">
        <v>96</v>
      </c>
      <c r="B1501" s="204"/>
      <c r="C1501" s="41">
        <v>43202</v>
      </c>
      <c r="D1501" s="40" t="s">
        <v>73</v>
      </c>
      <c r="E1501" s="40">
        <v>198897</v>
      </c>
      <c r="F1501" s="40" t="s">
        <v>44</v>
      </c>
      <c r="G1501" s="135">
        <v>9.2100000000000009</v>
      </c>
      <c r="H1501" s="48">
        <v>18285.12</v>
      </c>
      <c r="I1501" s="48">
        <v>9766.69</v>
      </c>
    </row>
    <row r="1502" spans="1:9" x14ac:dyDescent="0.25">
      <c r="A1502" s="68" t="s">
        <v>98</v>
      </c>
      <c r="B1502" s="204"/>
      <c r="C1502" s="41">
        <v>43202</v>
      </c>
      <c r="D1502" s="40" t="s">
        <v>248</v>
      </c>
      <c r="E1502" s="40">
        <v>198899</v>
      </c>
      <c r="F1502" s="40" t="s">
        <v>50</v>
      </c>
      <c r="G1502" s="135">
        <v>9.36</v>
      </c>
      <c r="H1502" s="48">
        <v>18285.12</v>
      </c>
      <c r="I1502" s="48">
        <v>9766.69</v>
      </c>
    </row>
    <row r="1503" spans="1:9" x14ac:dyDescent="0.25">
      <c r="A1503" s="68" t="s">
        <v>94</v>
      </c>
      <c r="B1503" s="204"/>
      <c r="C1503" s="41">
        <v>43202</v>
      </c>
      <c r="D1503" s="40" t="s">
        <v>596</v>
      </c>
      <c r="E1503" s="40">
        <v>198913</v>
      </c>
      <c r="F1503" s="40" t="s">
        <v>90</v>
      </c>
      <c r="G1503" s="135">
        <v>6.49</v>
      </c>
      <c r="H1503" s="48">
        <v>18285.12</v>
      </c>
      <c r="I1503" s="48">
        <v>9766.69</v>
      </c>
    </row>
    <row r="1504" spans="1:9" x14ac:dyDescent="0.25">
      <c r="A1504" s="68" t="s">
        <v>48</v>
      </c>
      <c r="B1504" s="204"/>
      <c r="C1504" s="41">
        <v>43203</v>
      </c>
      <c r="D1504" s="40" t="s">
        <v>208</v>
      </c>
      <c r="E1504" s="40">
        <v>198981</v>
      </c>
      <c r="F1504" s="40" t="s">
        <v>50</v>
      </c>
      <c r="G1504" s="135">
        <v>13.08</v>
      </c>
      <c r="H1504" s="48">
        <v>18285.12</v>
      </c>
      <c r="I1504" s="48">
        <v>9766.69</v>
      </c>
    </row>
    <row r="1505" spans="1:9" x14ac:dyDescent="0.25">
      <c r="A1505" s="68" t="s">
        <v>51</v>
      </c>
      <c r="B1505" s="204"/>
      <c r="C1505" s="41">
        <v>43203</v>
      </c>
      <c r="D1505" s="40" t="s">
        <v>552</v>
      </c>
      <c r="E1505" s="40">
        <v>198984</v>
      </c>
      <c r="F1505" s="40" t="s">
        <v>85</v>
      </c>
      <c r="G1505" s="135">
        <v>14.37</v>
      </c>
      <c r="H1505" s="48">
        <v>18285.12</v>
      </c>
      <c r="I1505" s="48">
        <v>9766.69</v>
      </c>
    </row>
    <row r="1506" spans="1:9" x14ac:dyDescent="0.25">
      <c r="A1506" s="68" t="s">
        <v>42</v>
      </c>
      <c r="B1506" s="204"/>
      <c r="C1506" s="41">
        <v>43203</v>
      </c>
      <c r="D1506" s="40" t="s">
        <v>497</v>
      </c>
      <c r="E1506" s="40">
        <v>198986</v>
      </c>
      <c r="F1506" s="40" t="s">
        <v>44</v>
      </c>
      <c r="G1506" s="135">
        <v>15.06</v>
      </c>
      <c r="H1506" s="48">
        <v>18285.12</v>
      </c>
      <c r="I1506" s="48">
        <v>9766.69</v>
      </c>
    </row>
    <row r="1507" spans="1:9" x14ac:dyDescent="0.25">
      <c r="A1507" s="68" t="s">
        <v>45</v>
      </c>
      <c r="B1507" s="204"/>
      <c r="C1507" s="41">
        <v>43203</v>
      </c>
      <c r="D1507" s="40" t="s">
        <v>203</v>
      </c>
      <c r="E1507" s="40">
        <v>198988</v>
      </c>
      <c r="F1507" s="40" t="s">
        <v>47</v>
      </c>
      <c r="G1507" s="135">
        <v>16.260000000000002</v>
      </c>
      <c r="H1507" s="48">
        <v>18285.12</v>
      </c>
      <c r="I1507" s="48">
        <v>9766.69</v>
      </c>
    </row>
    <row r="1508" spans="1:9" x14ac:dyDescent="0.25">
      <c r="A1508" s="68" t="s">
        <v>45</v>
      </c>
      <c r="B1508" s="204"/>
      <c r="C1508" s="41">
        <v>43203</v>
      </c>
      <c r="D1508" s="40" t="s">
        <v>540</v>
      </c>
      <c r="E1508" s="40">
        <v>199022</v>
      </c>
      <c r="F1508" s="40" t="s">
        <v>55</v>
      </c>
      <c r="G1508" s="135">
        <v>0.75</v>
      </c>
      <c r="H1508" s="48">
        <v>18285.12</v>
      </c>
      <c r="I1508" s="48">
        <v>9766.69</v>
      </c>
    </row>
    <row r="1509" spans="1:9" x14ac:dyDescent="0.25">
      <c r="A1509" s="68" t="s">
        <v>45</v>
      </c>
      <c r="B1509" s="204"/>
      <c r="C1509" s="41">
        <v>43203</v>
      </c>
      <c r="D1509" s="40" t="s">
        <v>228</v>
      </c>
      <c r="E1509" s="40">
        <v>199064</v>
      </c>
      <c r="F1509" s="40" t="s">
        <v>90</v>
      </c>
      <c r="G1509" s="135">
        <v>15.05</v>
      </c>
      <c r="H1509" s="48">
        <v>18285.12</v>
      </c>
      <c r="I1509" s="48">
        <v>9766.69</v>
      </c>
    </row>
    <row r="1510" spans="1:9" x14ac:dyDescent="0.25">
      <c r="A1510" s="68" t="s">
        <v>51</v>
      </c>
      <c r="B1510" s="204"/>
      <c r="C1510" s="41">
        <v>43203</v>
      </c>
      <c r="D1510" s="40" t="s">
        <v>167</v>
      </c>
      <c r="E1510" s="40">
        <v>199067</v>
      </c>
      <c r="F1510" s="40" t="s">
        <v>85</v>
      </c>
      <c r="G1510" s="135">
        <v>13.72</v>
      </c>
      <c r="H1510" s="48">
        <v>18285.12</v>
      </c>
      <c r="I1510" s="48">
        <v>9766.69</v>
      </c>
    </row>
    <row r="1511" spans="1:9" x14ac:dyDescent="0.25">
      <c r="A1511" s="68" t="s">
        <v>42</v>
      </c>
      <c r="B1511" s="204"/>
      <c r="C1511" s="41">
        <v>43203</v>
      </c>
      <c r="D1511" s="40" t="s">
        <v>240</v>
      </c>
      <c r="E1511" s="40">
        <v>199070</v>
      </c>
      <c r="F1511" s="40" t="s">
        <v>44</v>
      </c>
      <c r="G1511" s="135">
        <v>14.9</v>
      </c>
      <c r="H1511" s="48">
        <v>18285.12</v>
      </c>
      <c r="I1511" s="48">
        <v>9766.69</v>
      </c>
    </row>
    <row r="1512" spans="1:9" x14ac:dyDescent="0.25">
      <c r="A1512" s="68" t="s">
        <v>48</v>
      </c>
      <c r="B1512" s="204"/>
      <c r="C1512" s="41">
        <v>43203</v>
      </c>
      <c r="D1512" s="40" t="s">
        <v>278</v>
      </c>
      <c r="E1512" s="40">
        <v>199074</v>
      </c>
      <c r="F1512" s="40" t="s">
        <v>50</v>
      </c>
      <c r="G1512" s="135">
        <v>14.69</v>
      </c>
      <c r="H1512" s="48">
        <v>18285.12</v>
      </c>
      <c r="I1512" s="48">
        <v>9766.69</v>
      </c>
    </row>
    <row r="1513" spans="1:9" x14ac:dyDescent="0.25">
      <c r="A1513" s="68" t="s">
        <v>86</v>
      </c>
      <c r="B1513" s="204"/>
      <c r="C1513" s="41">
        <v>43203</v>
      </c>
      <c r="D1513" s="40" t="s">
        <v>625</v>
      </c>
      <c r="E1513" s="40">
        <v>199102</v>
      </c>
      <c r="F1513" s="40" t="s">
        <v>47</v>
      </c>
      <c r="G1513" s="135">
        <v>9.01</v>
      </c>
      <c r="H1513" s="48">
        <v>18285.12</v>
      </c>
      <c r="I1513" s="48">
        <v>9766.69</v>
      </c>
    </row>
    <row r="1514" spans="1:9" x14ac:dyDescent="0.25">
      <c r="A1514" s="68" t="s">
        <v>86</v>
      </c>
      <c r="B1514" s="204"/>
      <c r="C1514" s="41">
        <v>43203</v>
      </c>
      <c r="D1514" s="40" t="s">
        <v>671</v>
      </c>
      <c r="E1514" s="40">
        <v>199103</v>
      </c>
      <c r="F1514" s="40" t="s">
        <v>44</v>
      </c>
      <c r="G1514" s="135">
        <v>9.18</v>
      </c>
      <c r="H1514" s="48">
        <v>18285.12</v>
      </c>
      <c r="I1514" s="48">
        <v>9766.69</v>
      </c>
    </row>
    <row r="1515" spans="1:9" x14ac:dyDescent="0.25">
      <c r="A1515" s="68" t="s">
        <v>86</v>
      </c>
      <c r="B1515" s="204"/>
      <c r="C1515" s="41">
        <v>43203</v>
      </c>
      <c r="D1515" s="40" t="s">
        <v>672</v>
      </c>
      <c r="E1515" s="40">
        <v>199104</v>
      </c>
      <c r="F1515" s="40" t="s">
        <v>50</v>
      </c>
      <c r="G1515" s="135">
        <v>6.72</v>
      </c>
      <c r="H1515" s="48">
        <v>18285.12</v>
      </c>
      <c r="I1515" s="48">
        <v>9766.69</v>
      </c>
    </row>
    <row r="1516" spans="1:9" ht="15.75" thickBot="1" x14ac:dyDescent="0.3">
      <c r="A1516" s="68" t="s">
        <v>86</v>
      </c>
      <c r="B1516" s="204"/>
      <c r="C1516" s="41">
        <v>43203</v>
      </c>
      <c r="D1516" s="40" t="s">
        <v>673</v>
      </c>
      <c r="E1516" s="40">
        <v>199105</v>
      </c>
      <c r="F1516" s="70" t="s">
        <v>193</v>
      </c>
      <c r="G1516" s="267">
        <v>3.58</v>
      </c>
      <c r="H1516" s="268">
        <v>18285.12</v>
      </c>
      <c r="I1516" s="268">
        <v>9766.69</v>
      </c>
    </row>
    <row r="1517" spans="1:9" ht="15.75" thickBot="1" x14ac:dyDescent="0.3">
      <c r="F1517" s="219" t="s">
        <v>590</v>
      </c>
      <c r="G1517" s="220">
        <f>SUM(G1453:G1516)</f>
        <v>706.35000000000014</v>
      </c>
      <c r="H1517" s="221">
        <f>+G1517*H1516</f>
        <v>12915694.512000002</v>
      </c>
      <c r="I1517" s="221">
        <f>+G1517*I1516</f>
        <v>6898701.4815000016</v>
      </c>
    </row>
    <row r="1518" spans="1:9" ht="21.75" thickBot="1" x14ac:dyDescent="0.4">
      <c r="F1518" s="222" t="s">
        <v>591</v>
      </c>
      <c r="G1518" s="223">
        <v>-1.75</v>
      </c>
      <c r="H1518" s="512">
        <f>G1518*H1516</f>
        <v>-31998.959999999999</v>
      </c>
      <c r="I1518" s="513"/>
    </row>
    <row r="1519" spans="1:9" ht="19.5" thickBot="1" x14ac:dyDescent="0.35">
      <c r="F1519" s="226" t="s">
        <v>151</v>
      </c>
      <c r="G1519" s="220">
        <f>SUM(G1517:G1518)</f>
        <v>704.60000000000014</v>
      </c>
      <c r="H1519" s="514">
        <f>+H1517+I1517+H1518</f>
        <v>19782397.033500001</v>
      </c>
      <c r="I1519" s="515"/>
    </row>
    <row r="1522" spans="1:9" x14ac:dyDescent="0.25">
      <c r="I1522" s="260"/>
    </row>
    <row r="1524" spans="1:9" x14ac:dyDescent="0.25">
      <c r="G1524" s="43"/>
    </row>
    <row r="1525" spans="1:9" x14ac:dyDescent="0.25">
      <c r="B1525" s="31"/>
      <c r="C1525" s="31"/>
      <c r="D1525" s="31"/>
      <c r="E1525" s="32"/>
      <c r="F1525" s="32"/>
      <c r="G1525" s="43"/>
    </row>
    <row r="1526" spans="1:9" ht="23.25" x14ac:dyDescent="0.35">
      <c r="A1526" s="516" t="s">
        <v>28</v>
      </c>
      <c r="B1526" s="516"/>
      <c r="C1526" s="516"/>
      <c r="D1526" s="516"/>
      <c r="E1526" s="516"/>
      <c r="F1526" s="516"/>
      <c r="G1526" s="516"/>
      <c r="H1526" s="516"/>
    </row>
    <row r="1527" spans="1:9" ht="19.5" x14ac:dyDescent="0.3">
      <c r="A1527" s="517" t="s">
        <v>485</v>
      </c>
      <c r="B1527" s="517"/>
      <c r="C1527" s="517"/>
      <c r="D1527" s="517"/>
      <c r="E1527" s="517"/>
      <c r="F1527" s="517"/>
      <c r="G1527" s="517"/>
      <c r="H1527" s="517"/>
    </row>
    <row r="1528" spans="1:9" ht="15.75" x14ac:dyDescent="0.25">
      <c r="A1528" s="36" t="s">
        <v>30</v>
      </c>
      <c r="B1528" s="36">
        <v>2764</v>
      </c>
      <c r="C1528" s="33"/>
      <c r="D1528" s="31"/>
      <c r="E1528" s="34"/>
      <c r="F1528" s="34"/>
      <c r="G1528" s="37"/>
      <c r="H1528" s="35"/>
    </row>
    <row r="1529" spans="1:9" ht="15.75" x14ac:dyDescent="0.25">
      <c r="A1529" s="38" t="s">
        <v>31</v>
      </c>
      <c r="B1529" s="39">
        <v>43210</v>
      </c>
      <c r="C1529" s="33"/>
      <c r="D1529" s="31"/>
      <c r="E1529" s="34"/>
      <c r="F1529" s="34"/>
      <c r="G1529" s="37"/>
      <c r="H1529" s="35"/>
    </row>
    <row r="1530" spans="1:9" ht="16.5" thickBot="1" x14ac:dyDescent="0.3">
      <c r="A1530" s="37" t="s">
        <v>32</v>
      </c>
      <c r="B1530" s="518" t="s">
        <v>33</v>
      </c>
      <c r="C1530" s="518"/>
      <c r="D1530" s="518"/>
      <c r="E1530" s="34"/>
      <c r="F1530" s="34"/>
      <c r="G1530" s="37"/>
      <c r="H1530" s="35"/>
    </row>
    <row r="1531" spans="1:9" ht="32.25" thickBot="1" x14ac:dyDescent="0.3">
      <c r="A1531" s="520" t="s">
        <v>34</v>
      </c>
      <c r="B1531" s="521"/>
      <c r="C1531" s="44" t="s">
        <v>35</v>
      </c>
      <c r="D1531" s="44" t="s">
        <v>36</v>
      </c>
      <c r="E1531" s="44" t="s">
        <v>37</v>
      </c>
      <c r="F1531" s="44" t="s">
        <v>38</v>
      </c>
      <c r="G1531" s="46" t="s">
        <v>39</v>
      </c>
      <c r="H1531" s="44" t="s">
        <v>40</v>
      </c>
      <c r="I1531" s="44" t="s">
        <v>41</v>
      </c>
    </row>
    <row r="1532" spans="1:9" x14ac:dyDescent="0.25">
      <c r="A1532" s="535" t="s">
        <v>64</v>
      </c>
      <c r="B1532" s="535"/>
      <c r="C1532" s="66">
        <v>43204</v>
      </c>
      <c r="D1532" s="45" t="s">
        <v>576</v>
      </c>
      <c r="E1532" s="45">
        <v>199125</v>
      </c>
      <c r="F1532" s="45" t="s">
        <v>47</v>
      </c>
      <c r="G1532" s="134">
        <v>14.6</v>
      </c>
      <c r="H1532" s="330">
        <v>18285.12</v>
      </c>
      <c r="I1532" s="330">
        <v>9766.69</v>
      </c>
    </row>
    <row r="1533" spans="1:9" x14ac:dyDescent="0.25">
      <c r="A1533" s="534" t="s">
        <v>77</v>
      </c>
      <c r="B1533" s="534"/>
      <c r="C1533" s="41">
        <v>43204</v>
      </c>
      <c r="D1533" s="40" t="s">
        <v>453</v>
      </c>
      <c r="E1533" s="40">
        <v>199126</v>
      </c>
      <c r="F1533" s="40" t="s">
        <v>44</v>
      </c>
      <c r="G1533" s="135">
        <v>15.18</v>
      </c>
      <c r="H1533" s="329">
        <v>18285.12</v>
      </c>
      <c r="I1533" s="329">
        <v>9766.69</v>
      </c>
    </row>
    <row r="1534" spans="1:9" x14ac:dyDescent="0.25">
      <c r="A1534" s="534" t="s">
        <v>68</v>
      </c>
      <c r="B1534" s="534"/>
      <c r="C1534" s="41">
        <v>43204</v>
      </c>
      <c r="D1534" s="40" t="s">
        <v>356</v>
      </c>
      <c r="E1534" s="40">
        <v>199133</v>
      </c>
      <c r="F1534" s="40" t="s">
        <v>85</v>
      </c>
      <c r="G1534" s="135">
        <v>11.53</v>
      </c>
      <c r="H1534" s="329">
        <v>18285.12</v>
      </c>
      <c r="I1534" s="329">
        <v>9766.69</v>
      </c>
    </row>
    <row r="1535" spans="1:9" x14ac:dyDescent="0.25">
      <c r="A1535" s="534" t="s">
        <v>66</v>
      </c>
      <c r="B1535" s="534"/>
      <c r="C1535" s="41">
        <v>43204</v>
      </c>
      <c r="D1535" s="40" t="s">
        <v>137</v>
      </c>
      <c r="E1535" s="40">
        <v>199134</v>
      </c>
      <c r="F1535" s="40" t="s">
        <v>50</v>
      </c>
      <c r="G1535" s="135">
        <v>14.85</v>
      </c>
      <c r="H1535" s="329">
        <v>18285.12</v>
      </c>
      <c r="I1535" s="329">
        <v>9766.69</v>
      </c>
    </row>
    <row r="1536" spans="1:9" x14ac:dyDescent="0.25">
      <c r="A1536" s="536" t="s">
        <v>584</v>
      </c>
      <c r="B1536" s="536"/>
      <c r="C1536" s="317">
        <v>43204</v>
      </c>
      <c r="D1536" s="215" t="s">
        <v>164</v>
      </c>
      <c r="E1536" s="215">
        <v>199163</v>
      </c>
      <c r="F1536" s="215" t="s">
        <v>587</v>
      </c>
      <c r="G1536" s="319">
        <v>2.44</v>
      </c>
      <c r="H1536" s="332">
        <v>18285.12</v>
      </c>
      <c r="I1536" s="332">
        <v>9766.69</v>
      </c>
    </row>
    <row r="1537" spans="1:9" x14ac:dyDescent="0.25">
      <c r="A1537" s="534" t="s">
        <v>64</v>
      </c>
      <c r="B1537" s="534"/>
      <c r="C1537" s="41">
        <v>43204</v>
      </c>
      <c r="D1537" s="40" t="s">
        <v>391</v>
      </c>
      <c r="E1537" s="40">
        <v>199175</v>
      </c>
      <c r="F1537" s="40" t="s">
        <v>47</v>
      </c>
      <c r="G1537" s="135">
        <v>10.85</v>
      </c>
      <c r="H1537" s="329">
        <v>18285.12</v>
      </c>
      <c r="I1537" s="329">
        <v>9766.69</v>
      </c>
    </row>
    <row r="1538" spans="1:9" x14ac:dyDescent="0.25">
      <c r="A1538" s="534" t="s">
        <v>77</v>
      </c>
      <c r="B1538" s="534"/>
      <c r="C1538" s="41">
        <v>43204</v>
      </c>
      <c r="D1538" s="40" t="s">
        <v>179</v>
      </c>
      <c r="E1538" s="40">
        <v>199179</v>
      </c>
      <c r="F1538" s="40" t="s">
        <v>44</v>
      </c>
      <c r="G1538" s="135">
        <v>13.98</v>
      </c>
      <c r="H1538" s="329">
        <v>18285.12</v>
      </c>
      <c r="I1538" s="329">
        <v>9766.69</v>
      </c>
    </row>
    <row r="1539" spans="1:9" x14ac:dyDescent="0.25">
      <c r="A1539" s="534" t="s">
        <v>68</v>
      </c>
      <c r="B1539" s="534"/>
      <c r="C1539" s="41">
        <v>43204</v>
      </c>
      <c r="D1539" s="40" t="s">
        <v>248</v>
      </c>
      <c r="E1539" s="40">
        <v>199193</v>
      </c>
      <c r="F1539" s="40" t="s">
        <v>85</v>
      </c>
      <c r="G1539" s="135">
        <v>12.03</v>
      </c>
      <c r="H1539" s="329">
        <v>18285.12</v>
      </c>
      <c r="I1539" s="329">
        <v>9766.69</v>
      </c>
    </row>
    <row r="1540" spans="1:9" x14ac:dyDescent="0.25">
      <c r="A1540" s="534" t="s">
        <v>64</v>
      </c>
      <c r="B1540" s="534"/>
      <c r="C1540" s="41">
        <v>43204</v>
      </c>
      <c r="D1540" s="40" t="s">
        <v>126</v>
      </c>
      <c r="E1540" s="40">
        <v>199195</v>
      </c>
      <c r="F1540" s="40" t="s">
        <v>55</v>
      </c>
      <c r="G1540" s="135">
        <v>0.81</v>
      </c>
      <c r="H1540" s="329">
        <v>18285.12</v>
      </c>
      <c r="I1540" s="329">
        <v>9766.69</v>
      </c>
    </row>
    <row r="1541" spans="1:9" x14ac:dyDescent="0.25">
      <c r="A1541" s="534" t="s">
        <v>66</v>
      </c>
      <c r="B1541" s="534"/>
      <c r="C1541" s="41">
        <v>43204</v>
      </c>
      <c r="D1541" s="40" t="s">
        <v>709</v>
      </c>
      <c r="E1541" s="40">
        <v>199205</v>
      </c>
      <c r="F1541" s="40" t="s">
        <v>50</v>
      </c>
      <c r="G1541" s="135">
        <v>13.83</v>
      </c>
      <c r="H1541" s="329">
        <v>18285.12</v>
      </c>
      <c r="I1541" s="329">
        <v>9766.69</v>
      </c>
    </row>
    <row r="1542" spans="1:9" x14ac:dyDescent="0.25">
      <c r="A1542" s="534" t="s">
        <v>148</v>
      </c>
      <c r="B1542" s="534"/>
      <c r="C1542" s="41">
        <v>43204</v>
      </c>
      <c r="D1542" s="40" t="s">
        <v>710</v>
      </c>
      <c r="E1542" s="40">
        <v>199223</v>
      </c>
      <c r="F1542" s="40" t="s">
        <v>47</v>
      </c>
      <c r="G1542" s="135">
        <v>6.03</v>
      </c>
      <c r="H1542" s="329">
        <v>18285.12</v>
      </c>
      <c r="I1542" s="329">
        <v>9766.69</v>
      </c>
    </row>
    <row r="1543" spans="1:9" x14ac:dyDescent="0.25">
      <c r="A1543" s="534" t="s">
        <v>148</v>
      </c>
      <c r="B1543" s="534"/>
      <c r="C1543" s="41">
        <v>43204</v>
      </c>
      <c r="D1543" s="40" t="s">
        <v>711</v>
      </c>
      <c r="E1543" s="40">
        <v>199224</v>
      </c>
      <c r="F1543" s="40" t="s">
        <v>50</v>
      </c>
      <c r="G1543" s="135">
        <v>5.77</v>
      </c>
      <c r="H1543" s="329">
        <v>18285.12</v>
      </c>
      <c r="I1543" s="329">
        <v>9766.69</v>
      </c>
    </row>
    <row r="1544" spans="1:9" x14ac:dyDescent="0.25">
      <c r="A1544" s="534" t="s">
        <v>96</v>
      </c>
      <c r="B1544" s="534"/>
      <c r="C1544" s="41">
        <v>43206</v>
      </c>
      <c r="D1544" s="40" t="s">
        <v>348</v>
      </c>
      <c r="E1544" s="40">
        <v>199265</v>
      </c>
      <c r="F1544" s="40" t="s">
        <v>90</v>
      </c>
      <c r="G1544" s="135">
        <v>15.17</v>
      </c>
      <c r="H1544" s="329">
        <v>18285.12</v>
      </c>
      <c r="I1544" s="329">
        <v>9766.69</v>
      </c>
    </row>
    <row r="1545" spans="1:9" x14ac:dyDescent="0.25">
      <c r="A1545" s="534" t="s">
        <v>98</v>
      </c>
      <c r="B1545" s="534"/>
      <c r="C1545" s="41">
        <v>43206</v>
      </c>
      <c r="D1545" s="40" t="s">
        <v>560</v>
      </c>
      <c r="E1545" s="40">
        <v>199270</v>
      </c>
      <c r="F1545" s="40" t="s">
        <v>50</v>
      </c>
      <c r="G1545" s="135">
        <v>14.38</v>
      </c>
      <c r="H1545" s="329">
        <v>18285.12</v>
      </c>
      <c r="I1545" s="329">
        <v>9766.69</v>
      </c>
    </row>
    <row r="1546" spans="1:9" x14ac:dyDescent="0.25">
      <c r="A1546" s="534" t="s">
        <v>100</v>
      </c>
      <c r="B1546" s="534"/>
      <c r="C1546" s="41">
        <v>43206</v>
      </c>
      <c r="D1546" s="40" t="s">
        <v>364</v>
      </c>
      <c r="E1546" s="40">
        <v>199279</v>
      </c>
      <c r="F1546" s="40" t="s">
        <v>85</v>
      </c>
      <c r="G1546" s="135">
        <v>15.09</v>
      </c>
      <c r="H1546" s="329">
        <v>18285.12</v>
      </c>
      <c r="I1546" s="329">
        <v>9766.69</v>
      </c>
    </row>
    <row r="1547" spans="1:9" x14ac:dyDescent="0.25">
      <c r="A1547" s="534" t="s">
        <v>94</v>
      </c>
      <c r="B1547" s="534"/>
      <c r="C1547" s="41">
        <v>43206</v>
      </c>
      <c r="D1547" s="40" t="s">
        <v>712</v>
      </c>
      <c r="E1547" s="40">
        <v>199280</v>
      </c>
      <c r="F1547" s="40" t="s">
        <v>47</v>
      </c>
      <c r="G1547" s="135">
        <v>16.260000000000002</v>
      </c>
      <c r="H1547" s="329">
        <v>18285.12</v>
      </c>
      <c r="I1547" s="329">
        <v>9766.69</v>
      </c>
    </row>
    <row r="1548" spans="1:9" x14ac:dyDescent="0.25">
      <c r="A1548" s="534" t="s">
        <v>94</v>
      </c>
      <c r="B1548" s="534"/>
      <c r="C1548" s="41">
        <v>43206</v>
      </c>
      <c r="D1548" s="40" t="s">
        <v>207</v>
      </c>
      <c r="E1548" s="40">
        <v>199317</v>
      </c>
      <c r="F1548" s="40" t="s">
        <v>55</v>
      </c>
      <c r="G1548" s="135">
        <v>1.52</v>
      </c>
      <c r="H1548" s="329">
        <v>18285.12</v>
      </c>
      <c r="I1548" s="329">
        <v>9766.69</v>
      </c>
    </row>
    <row r="1549" spans="1:9" x14ac:dyDescent="0.25">
      <c r="A1549" s="534" t="s">
        <v>94</v>
      </c>
      <c r="B1549" s="534"/>
      <c r="C1549" s="41">
        <v>43206</v>
      </c>
      <c r="D1549" s="40" t="s">
        <v>167</v>
      </c>
      <c r="E1549" s="40">
        <v>199346</v>
      </c>
      <c r="F1549" s="40" t="s">
        <v>458</v>
      </c>
      <c r="G1549" s="135">
        <v>7.81</v>
      </c>
      <c r="H1549" s="329">
        <v>18285.12</v>
      </c>
      <c r="I1549" s="329">
        <v>9766.69</v>
      </c>
    </row>
    <row r="1550" spans="1:9" x14ac:dyDescent="0.25">
      <c r="A1550" s="534" t="s">
        <v>96</v>
      </c>
      <c r="B1550" s="534"/>
      <c r="C1550" s="41">
        <v>43206</v>
      </c>
      <c r="D1550" s="40" t="s">
        <v>713</v>
      </c>
      <c r="E1550" s="40">
        <v>199353</v>
      </c>
      <c r="F1550" s="40" t="s">
        <v>90</v>
      </c>
      <c r="G1550" s="135">
        <v>15.04</v>
      </c>
      <c r="H1550" s="329">
        <v>18285.12</v>
      </c>
      <c r="I1550" s="329">
        <v>9766.69</v>
      </c>
    </row>
    <row r="1551" spans="1:9" x14ac:dyDescent="0.25">
      <c r="A1551" s="534" t="s">
        <v>98</v>
      </c>
      <c r="B1551" s="534"/>
      <c r="C1551" s="41">
        <v>43206</v>
      </c>
      <c r="D1551" s="40" t="s">
        <v>278</v>
      </c>
      <c r="E1551" s="40">
        <v>199354</v>
      </c>
      <c r="F1551" s="40" t="s">
        <v>50</v>
      </c>
      <c r="G1551" s="135">
        <v>13.94</v>
      </c>
      <c r="H1551" s="329">
        <v>18285.12</v>
      </c>
      <c r="I1551" s="329">
        <v>9766.69</v>
      </c>
    </row>
    <row r="1552" spans="1:9" x14ac:dyDescent="0.25">
      <c r="A1552" s="534" t="s">
        <v>100</v>
      </c>
      <c r="B1552" s="534"/>
      <c r="C1552" s="41">
        <v>43206</v>
      </c>
      <c r="D1552" s="40" t="s">
        <v>500</v>
      </c>
      <c r="E1552" s="40">
        <v>199360</v>
      </c>
      <c r="F1552" s="40" t="s">
        <v>85</v>
      </c>
      <c r="G1552" s="135">
        <v>12.22</v>
      </c>
      <c r="H1552" s="329">
        <v>18285.12</v>
      </c>
      <c r="I1552" s="329">
        <v>9766.69</v>
      </c>
    </row>
    <row r="1553" spans="1:9" x14ac:dyDescent="0.25">
      <c r="A1553" s="534" t="s">
        <v>94</v>
      </c>
      <c r="B1553" s="534"/>
      <c r="C1553" s="41">
        <v>43206</v>
      </c>
      <c r="D1553" s="40" t="s">
        <v>714</v>
      </c>
      <c r="E1553" s="40">
        <v>199364</v>
      </c>
      <c r="F1553" s="40" t="s">
        <v>47</v>
      </c>
      <c r="G1553" s="135">
        <v>11.22</v>
      </c>
      <c r="H1553" s="329">
        <v>18285.12</v>
      </c>
      <c r="I1553" s="329">
        <v>9766.69</v>
      </c>
    </row>
    <row r="1554" spans="1:9" x14ac:dyDescent="0.25">
      <c r="A1554" s="534" t="s">
        <v>86</v>
      </c>
      <c r="B1554" s="534"/>
      <c r="C1554" s="41">
        <v>43206</v>
      </c>
      <c r="D1554" s="40" t="s">
        <v>448</v>
      </c>
      <c r="E1554" s="40">
        <v>199401</v>
      </c>
      <c r="F1554" s="40" t="s">
        <v>90</v>
      </c>
      <c r="G1554" s="135">
        <v>9.01</v>
      </c>
      <c r="H1554" s="329">
        <v>18285.12</v>
      </c>
      <c r="I1554" s="329">
        <v>9766.69</v>
      </c>
    </row>
    <row r="1555" spans="1:9" x14ac:dyDescent="0.25">
      <c r="A1555" s="534" t="s">
        <v>86</v>
      </c>
      <c r="B1555" s="534"/>
      <c r="C1555" s="41">
        <v>43206</v>
      </c>
      <c r="D1555" s="40" t="s">
        <v>715</v>
      </c>
      <c r="E1555" s="40">
        <v>199402</v>
      </c>
      <c r="F1555" s="40" t="s">
        <v>50</v>
      </c>
      <c r="G1555" s="135">
        <v>8.9499999999999993</v>
      </c>
      <c r="H1555" s="329">
        <v>18285.12</v>
      </c>
      <c r="I1555" s="329">
        <v>9766.69</v>
      </c>
    </row>
    <row r="1556" spans="1:9" x14ac:dyDescent="0.25">
      <c r="A1556" s="534" t="s">
        <v>86</v>
      </c>
      <c r="B1556" s="534"/>
      <c r="C1556" s="41">
        <v>43206</v>
      </c>
      <c r="D1556" s="40" t="s">
        <v>716</v>
      </c>
      <c r="E1556" s="40">
        <v>199403</v>
      </c>
      <c r="F1556" s="40" t="s">
        <v>85</v>
      </c>
      <c r="G1556" s="135">
        <v>9.66</v>
      </c>
      <c r="H1556" s="329">
        <v>18285.12</v>
      </c>
      <c r="I1556" s="329">
        <v>9766.69</v>
      </c>
    </row>
    <row r="1557" spans="1:9" x14ac:dyDescent="0.25">
      <c r="A1557" s="534" t="s">
        <v>86</v>
      </c>
      <c r="B1557" s="534"/>
      <c r="C1557" s="41">
        <v>43206</v>
      </c>
      <c r="D1557" s="40" t="s">
        <v>717</v>
      </c>
      <c r="E1557" s="40">
        <v>199404</v>
      </c>
      <c r="F1557" s="40" t="s">
        <v>47</v>
      </c>
      <c r="G1557" s="135">
        <v>10.61</v>
      </c>
      <c r="H1557" s="329">
        <v>18285.12</v>
      </c>
      <c r="I1557" s="329">
        <v>9766.69</v>
      </c>
    </row>
    <row r="1558" spans="1:9" x14ac:dyDescent="0.25">
      <c r="A1558" s="534" t="s">
        <v>45</v>
      </c>
      <c r="B1558" s="534"/>
      <c r="C1558" s="41">
        <v>43207</v>
      </c>
      <c r="D1558" s="40" t="s">
        <v>46</v>
      </c>
      <c r="E1558" s="40">
        <v>199431</v>
      </c>
      <c r="F1558" s="40" t="s">
        <v>47</v>
      </c>
      <c r="G1558" s="135">
        <v>14.86</v>
      </c>
      <c r="H1558" s="329">
        <v>18285.12</v>
      </c>
      <c r="I1558" s="329">
        <v>9766.69</v>
      </c>
    </row>
    <row r="1559" spans="1:9" x14ac:dyDescent="0.25">
      <c r="A1559" s="534" t="s">
        <v>48</v>
      </c>
      <c r="B1559" s="534"/>
      <c r="C1559" s="41">
        <v>43207</v>
      </c>
      <c r="D1559" s="40" t="s">
        <v>328</v>
      </c>
      <c r="E1559" s="40">
        <v>199434</v>
      </c>
      <c r="F1559" s="40" t="s">
        <v>50</v>
      </c>
      <c r="G1559" s="135">
        <v>14.4</v>
      </c>
      <c r="H1559" s="329">
        <v>18285.12</v>
      </c>
      <c r="I1559" s="329">
        <v>9766.69</v>
      </c>
    </row>
    <row r="1560" spans="1:9" x14ac:dyDescent="0.25">
      <c r="A1560" s="534" t="s">
        <v>42</v>
      </c>
      <c r="B1560" s="534"/>
      <c r="C1560" s="41">
        <v>43207</v>
      </c>
      <c r="D1560" s="40" t="s">
        <v>243</v>
      </c>
      <c r="E1560" s="40">
        <v>199436</v>
      </c>
      <c r="F1560" s="40" t="s">
        <v>90</v>
      </c>
      <c r="G1560" s="135">
        <v>13.51</v>
      </c>
      <c r="H1560" s="329">
        <v>18285.12</v>
      </c>
      <c r="I1560" s="329">
        <v>9766.69</v>
      </c>
    </row>
    <row r="1561" spans="1:9" x14ac:dyDescent="0.25">
      <c r="A1561" s="534" t="s">
        <v>51</v>
      </c>
      <c r="B1561" s="534"/>
      <c r="C1561" s="41">
        <v>43207</v>
      </c>
      <c r="D1561" s="40" t="s">
        <v>122</v>
      </c>
      <c r="E1561" s="40">
        <v>199446</v>
      </c>
      <c r="F1561" s="40" t="s">
        <v>85</v>
      </c>
      <c r="G1561" s="135">
        <v>15.52</v>
      </c>
      <c r="H1561" s="329">
        <v>18285.12</v>
      </c>
      <c r="I1561" s="329">
        <v>9766.69</v>
      </c>
    </row>
    <row r="1562" spans="1:9" x14ac:dyDescent="0.25">
      <c r="A1562" s="536" t="s">
        <v>584</v>
      </c>
      <c r="B1562" s="536"/>
      <c r="C1562" s="317">
        <v>43207</v>
      </c>
      <c r="D1562" s="215" t="s">
        <v>106</v>
      </c>
      <c r="E1562" s="215">
        <v>199465</v>
      </c>
      <c r="F1562" s="215" t="s">
        <v>587</v>
      </c>
      <c r="G1562" s="319">
        <v>1.88</v>
      </c>
      <c r="H1562" s="332">
        <v>18285.12</v>
      </c>
      <c r="I1562" s="332">
        <v>9766.69</v>
      </c>
    </row>
    <row r="1563" spans="1:9" x14ac:dyDescent="0.25">
      <c r="A1563" s="534" t="s">
        <v>45</v>
      </c>
      <c r="B1563" s="534"/>
      <c r="C1563" s="41">
        <v>43207</v>
      </c>
      <c r="D1563" s="40" t="s">
        <v>125</v>
      </c>
      <c r="E1563" s="40">
        <v>199483</v>
      </c>
      <c r="F1563" s="40" t="s">
        <v>47</v>
      </c>
      <c r="G1563" s="135">
        <v>16.04</v>
      </c>
      <c r="H1563" s="329">
        <v>18285.12</v>
      </c>
      <c r="I1563" s="329">
        <v>9766.69</v>
      </c>
    </row>
    <row r="1564" spans="1:9" x14ac:dyDescent="0.25">
      <c r="A1564" s="534" t="s">
        <v>45</v>
      </c>
      <c r="B1564" s="534"/>
      <c r="C1564" s="41">
        <v>43207</v>
      </c>
      <c r="D1564" s="40" t="s">
        <v>718</v>
      </c>
      <c r="E1564" s="40">
        <v>199498</v>
      </c>
      <c r="F1564" s="40" t="s">
        <v>55</v>
      </c>
      <c r="G1564" s="135">
        <v>1.1000000000000001</v>
      </c>
      <c r="H1564" s="329">
        <v>18285.12</v>
      </c>
      <c r="I1564" s="329">
        <v>9766.69</v>
      </c>
    </row>
    <row r="1565" spans="1:9" x14ac:dyDescent="0.25">
      <c r="A1565" s="534" t="s">
        <v>42</v>
      </c>
      <c r="B1565" s="534"/>
      <c r="C1565" s="41">
        <v>43207</v>
      </c>
      <c r="D1565" s="40" t="s">
        <v>144</v>
      </c>
      <c r="E1565" s="40">
        <v>199506</v>
      </c>
      <c r="F1565" s="40" t="s">
        <v>90</v>
      </c>
      <c r="G1565" s="135">
        <v>14.91</v>
      </c>
      <c r="H1565" s="329">
        <v>18285.12</v>
      </c>
      <c r="I1565" s="329">
        <v>9766.69</v>
      </c>
    </row>
    <row r="1566" spans="1:9" x14ac:dyDescent="0.25">
      <c r="A1566" s="534" t="s">
        <v>48</v>
      </c>
      <c r="B1566" s="534"/>
      <c r="C1566" s="41">
        <v>43207</v>
      </c>
      <c r="D1566" s="40" t="s">
        <v>426</v>
      </c>
      <c r="E1566" s="40">
        <v>199514</v>
      </c>
      <c r="F1566" s="40" t="s">
        <v>50</v>
      </c>
      <c r="G1566" s="135">
        <v>13.17</v>
      </c>
      <c r="H1566" s="329">
        <v>18285.12</v>
      </c>
      <c r="I1566" s="329">
        <v>9766.69</v>
      </c>
    </row>
    <row r="1567" spans="1:9" x14ac:dyDescent="0.25">
      <c r="A1567" s="534" t="s">
        <v>51</v>
      </c>
      <c r="B1567" s="534"/>
      <c r="C1567" s="41">
        <v>43207</v>
      </c>
      <c r="D1567" s="40" t="s">
        <v>499</v>
      </c>
      <c r="E1567" s="40">
        <v>199522</v>
      </c>
      <c r="F1567" s="40" t="s">
        <v>85</v>
      </c>
      <c r="G1567" s="135">
        <v>14.84</v>
      </c>
      <c r="H1567" s="329">
        <v>18285.12</v>
      </c>
      <c r="I1567" s="329">
        <v>9766.69</v>
      </c>
    </row>
    <row r="1568" spans="1:9" x14ac:dyDescent="0.25">
      <c r="A1568" s="534" t="s">
        <v>45</v>
      </c>
      <c r="B1568" s="534"/>
      <c r="C1568" s="41">
        <v>43207</v>
      </c>
      <c r="D1568" s="40" t="s">
        <v>369</v>
      </c>
      <c r="E1568" s="40">
        <v>199540</v>
      </c>
      <c r="F1568" s="40" t="s">
        <v>47</v>
      </c>
      <c r="G1568" s="135">
        <v>13.17</v>
      </c>
      <c r="H1568" s="329">
        <v>18285.12</v>
      </c>
      <c r="I1568" s="329">
        <v>9766.69</v>
      </c>
    </row>
    <row r="1569" spans="1:9" x14ac:dyDescent="0.25">
      <c r="A1569" s="534" t="s">
        <v>51</v>
      </c>
      <c r="B1569" s="534"/>
      <c r="C1569" s="41">
        <v>43207</v>
      </c>
      <c r="D1569" s="40" t="s">
        <v>82</v>
      </c>
      <c r="E1569" s="40">
        <v>199547</v>
      </c>
      <c r="F1569" s="40" t="s">
        <v>85</v>
      </c>
      <c r="G1569" s="135">
        <v>6.06</v>
      </c>
      <c r="H1569" s="329">
        <v>18285.12</v>
      </c>
      <c r="I1569" s="329">
        <v>9766.69</v>
      </c>
    </row>
    <row r="1570" spans="1:9" x14ac:dyDescent="0.25">
      <c r="A1570" s="534" t="s">
        <v>42</v>
      </c>
      <c r="B1570" s="534"/>
      <c r="C1570" s="41">
        <v>43207</v>
      </c>
      <c r="D1570" s="40" t="s">
        <v>542</v>
      </c>
      <c r="E1570" s="40">
        <v>199551</v>
      </c>
      <c r="F1570" s="40" t="s">
        <v>90</v>
      </c>
      <c r="G1570" s="135">
        <v>9.4</v>
      </c>
      <c r="H1570" s="329">
        <v>18285.12</v>
      </c>
      <c r="I1570" s="329">
        <v>9766.69</v>
      </c>
    </row>
    <row r="1571" spans="1:9" x14ac:dyDescent="0.25">
      <c r="A1571" s="534" t="s">
        <v>48</v>
      </c>
      <c r="B1571" s="534"/>
      <c r="C1571" s="41">
        <v>43207</v>
      </c>
      <c r="D1571" s="40" t="s">
        <v>719</v>
      </c>
      <c r="E1571" s="40">
        <v>199559</v>
      </c>
      <c r="F1571" s="40" t="s">
        <v>50</v>
      </c>
      <c r="G1571" s="135">
        <v>11.47</v>
      </c>
      <c r="H1571" s="329">
        <v>18285.12</v>
      </c>
      <c r="I1571" s="329">
        <v>9766.69</v>
      </c>
    </row>
    <row r="1572" spans="1:9" x14ac:dyDescent="0.25">
      <c r="A1572" s="534" t="s">
        <v>64</v>
      </c>
      <c r="B1572" s="534"/>
      <c r="C1572" s="41">
        <v>43208</v>
      </c>
      <c r="D1572" s="40" t="s">
        <v>119</v>
      </c>
      <c r="E1572" s="40">
        <v>199606</v>
      </c>
      <c r="F1572" s="40" t="s">
        <v>47</v>
      </c>
      <c r="G1572" s="135">
        <v>14.6</v>
      </c>
      <c r="H1572" s="329">
        <v>18285.12</v>
      </c>
      <c r="I1572" s="329">
        <v>9766.69</v>
      </c>
    </row>
    <row r="1573" spans="1:9" x14ac:dyDescent="0.25">
      <c r="A1573" s="534" t="s">
        <v>68</v>
      </c>
      <c r="B1573" s="534"/>
      <c r="C1573" s="41">
        <v>43208</v>
      </c>
      <c r="D1573" s="40" t="s">
        <v>636</v>
      </c>
      <c r="E1573" s="40">
        <v>199607</v>
      </c>
      <c r="F1573" s="40" t="s">
        <v>85</v>
      </c>
      <c r="G1573" s="135">
        <v>14.05</v>
      </c>
      <c r="H1573" s="329">
        <v>18285.12</v>
      </c>
      <c r="I1573" s="329">
        <v>9766.69</v>
      </c>
    </row>
    <row r="1574" spans="1:9" x14ac:dyDescent="0.25">
      <c r="A1574" s="534" t="s">
        <v>77</v>
      </c>
      <c r="B1574" s="534"/>
      <c r="C1574" s="41">
        <v>43208</v>
      </c>
      <c r="D1574" s="40" t="s">
        <v>243</v>
      </c>
      <c r="E1574" s="40">
        <v>199609</v>
      </c>
      <c r="F1574" s="40" t="s">
        <v>90</v>
      </c>
      <c r="G1574" s="135">
        <v>14.4</v>
      </c>
      <c r="H1574" s="329">
        <v>18285.12</v>
      </c>
      <c r="I1574" s="329">
        <v>9766.69</v>
      </c>
    </row>
    <row r="1575" spans="1:9" x14ac:dyDescent="0.25">
      <c r="A1575" s="534" t="s">
        <v>66</v>
      </c>
      <c r="B1575" s="534"/>
      <c r="C1575" s="41">
        <v>43208</v>
      </c>
      <c r="D1575" s="40" t="s">
        <v>658</v>
      </c>
      <c r="E1575" s="40">
        <v>199637</v>
      </c>
      <c r="F1575" s="40" t="s">
        <v>50</v>
      </c>
      <c r="G1575" s="135">
        <v>12.53</v>
      </c>
      <c r="H1575" s="329">
        <v>18285.12</v>
      </c>
      <c r="I1575" s="329">
        <v>9766.69</v>
      </c>
    </row>
    <row r="1576" spans="1:9" x14ac:dyDescent="0.25">
      <c r="A1576" s="534" t="s">
        <v>66</v>
      </c>
      <c r="B1576" s="534"/>
      <c r="C1576" s="41">
        <v>43208</v>
      </c>
      <c r="D1576" s="40" t="s">
        <v>648</v>
      </c>
      <c r="E1576" s="40">
        <v>199644</v>
      </c>
      <c r="F1576" s="40" t="s">
        <v>458</v>
      </c>
      <c r="G1576" s="135">
        <v>12.62</v>
      </c>
      <c r="H1576" s="329">
        <v>18285.12</v>
      </c>
      <c r="I1576" s="329">
        <v>9766.69</v>
      </c>
    </row>
    <row r="1577" spans="1:9" x14ac:dyDescent="0.25">
      <c r="A1577" s="534" t="s">
        <v>64</v>
      </c>
      <c r="B1577" s="534"/>
      <c r="C1577" s="41">
        <v>43208</v>
      </c>
      <c r="D1577" s="40" t="s">
        <v>720</v>
      </c>
      <c r="E1577" s="40">
        <v>199660</v>
      </c>
      <c r="F1577" s="40" t="s">
        <v>47</v>
      </c>
      <c r="G1577" s="135">
        <v>10.44</v>
      </c>
      <c r="H1577" s="329">
        <v>18285.12</v>
      </c>
      <c r="I1577" s="329">
        <v>9766.69</v>
      </c>
    </row>
    <row r="1578" spans="1:9" x14ac:dyDescent="0.25">
      <c r="A1578" s="534" t="s">
        <v>77</v>
      </c>
      <c r="B1578" s="534"/>
      <c r="C1578" s="41">
        <v>43208</v>
      </c>
      <c r="D1578" s="40" t="s">
        <v>321</v>
      </c>
      <c r="E1578" s="40">
        <v>199662</v>
      </c>
      <c r="F1578" s="40" t="s">
        <v>90</v>
      </c>
      <c r="G1578" s="135">
        <v>9.3000000000000007</v>
      </c>
      <c r="H1578" s="329">
        <v>18285.12</v>
      </c>
      <c r="I1578" s="329">
        <v>9766.69</v>
      </c>
    </row>
    <row r="1579" spans="1:9" x14ac:dyDescent="0.25">
      <c r="A1579" s="534" t="s">
        <v>68</v>
      </c>
      <c r="B1579" s="534"/>
      <c r="C1579" s="41">
        <v>43208</v>
      </c>
      <c r="D1579" s="40" t="s">
        <v>447</v>
      </c>
      <c r="E1579" s="40">
        <v>199685</v>
      </c>
      <c r="F1579" s="40" t="s">
        <v>85</v>
      </c>
      <c r="G1579" s="135">
        <v>15.39</v>
      </c>
      <c r="H1579" s="329">
        <v>18285.12</v>
      </c>
      <c r="I1579" s="329">
        <v>9766.69</v>
      </c>
    </row>
    <row r="1580" spans="1:9" x14ac:dyDescent="0.25">
      <c r="A1580" s="534" t="s">
        <v>64</v>
      </c>
      <c r="B1580" s="534"/>
      <c r="C1580" s="41">
        <v>43208</v>
      </c>
      <c r="D1580" s="40" t="s">
        <v>196</v>
      </c>
      <c r="E1580" s="40">
        <v>199704</v>
      </c>
      <c r="F1580" s="40" t="s">
        <v>55</v>
      </c>
      <c r="G1580" s="135">
        <v>1.25</v>
      </c>
      <c r="H1580" s="329">
        <v>18285.12</v>
      </c>
      <c r="I1580" s="329">
        <v>9766.69</v>
      </c>
    </row>
    <row r="1581" spans="1:9" x14ac:dyDescent="0.25">
      <c r="A1581" s="534" t="s">
        <v>64</v>
      </c>
      <c r="B1581" s="534"/>
      <c r="C1581" s="41">
        <v>43208</v>
      </c>
      <c r="D1581" s="40" t="s">
        <v>375</v>
      </c>
      <c r="E1581" s="40">
        <v>199709</v>
      </c>
      <c r="F1581" s="40" t="s">
        <v>47</v>
      </c>
      <c r="G1581" s="135">
        <v>8.3699999999999992</v>
      </c>
      <c r="H1581" s="329">
        <v>18285.12</v>
      </c>
      <c r="I1581" s="329">
        <v>9766.69</v>
      </c>
    </row>
    <row r="1582" spans="1:9" x14ac:dyDescent="0.25">
      <c r="A1582" s="534" t="s">
        <v>77</v>
      </c>
      <c r="B1582" s="534"/>
      <c r="C1582" s="41">
        <v>43208</v>
      </c>
      <c r="D1582" s="40" t="s">
        <v>548</v>
      </c>
      <c r="E1582" s="40">
        <v>199714</v>
      </c>
      <c r="F1582" s="40" t="s">
        <v>90</v>
      </c>
      <c r="G1582" s="135">
        <v>10.73</v>
      </c>
      <c r="H1582" s="329">
        <v>18285.12</v>
      </c>
      <c r="I1582" s="329">
        <v>9766.69</v>
      </c>
    </row>
    <row r="1583" spans="1:9" x14ac:dyDescent="0.25">
      <c r="A1583" s="534" t="s">
        <v>66</v>
      </c>
      <c r="B1583" s="534"/>
      <c r="C1583" s="41">
        <v>43208</v>
      </c>
      <c r="D1583" s="40" t="s">
        <v>549</v>
      </c>
      <c r="E1583" s="40">
        <v>199715</v>
      </c>
      <c r="F1583" s="40" t="s">
        <v>50</v>
      </c>
      <c r="G1583" s="135">
        <v>13.22</v>
      </c>
      <c r="H1583" s="329">
        <v>18285.12</v>
      </c>
      <c r="I1583" s="329">
        <v>9766.69</v>
      </c>
    </row>
    <row r="1584" spans="1:9" x14ac:dyDescent="0.25">
      <c r="A1584" s="534" t="s">
        <v>86</v>
      </c>
      <c r="B1584" s="534"/>
      <c r="C1584" s="41">
        <v>43208</v>
      </c>
      <c r="D1584" s="40" t="s">
        <v>220</v>
      </c>
      <c r="E1584" s="40">
        <v>199744</v>
      </c>
      <c r="F1584" s="40" t="s">
        <v>193</v>
      </c>
      <c r="G1584" s="135">
        <v>7.42</v>
      </c>
      <c r="H1584" s="329">
        <v>18285.12</v>
      </c>
      <c r="I1584" s="329">
        <v>9766.69</v>
      </c>
    </row>
    <row r="1585" spans="1:9" x14ac:dyDescent="0.25">
      <c r="A1585" s="534" t="s">
        <v>86</v>
      </c>
      <c r="B1585" s="534"/>
      <c r="C1585" s="41">
        <v>43208</v>
      </c>
      <c r="D1585" s="40" t="s">
        <v>267</v>
      </c>
      <c r="E1585" s="40">
        <v>199745</v>
      </c>
      <c r="F1585" s="40" t="s">
        <v>47</v>
      </c>
      <c r="G1585" s="135">
        <v>7.14</v>
      </c>
      <c r="H1585" s="329">
        <v>18285.12</v>
      </c>
      <c r="I1585" s="329">
        <v>9766.69</v>
      </c>
    </row>
    <row r="1586" spans="1:9" x14ac:dyDescent="0.25">
      <c r="A1586" s="534" t="s">
        <v>86</v>
      </c>
      <c r="B1586" s="534"/>
      <c r="C1586" s="41">
        <v>43208</v>
      </c>
      <c r="D1586" s="40" t="s">
        <v>721</v>
      </c>
      <c r="E1586" s="40">
        <v>199746</v>
      </c>
      <c r="F1586" s="40" t="s">
        <v>437</v>
      </c>
      <c r="G1586" s="135">
        <v>6.47</v>
      </c>
      <c r="H1586" s="329">
        <v>18285.12</v>
      </c>
      <c r="I1586" s="329">
        <v>9766.69</v>
      </c>
    </row>
    <row r="1587" spans="1:9" x14ac:dyDescent="0.25">
      <c r="A1587" s="534" t="s">
        <v>86</v>
      </c>
      <c r="B1587" s="534"/>
      <c r="C1587" s="41">
        <v>43208</v>
      </c>
      <c r="D1587" s="40" t="s">
        <v>722</v>
      </c>
      <c r="E1587" s="40">
        <v>199747</v>
      </c>
      <c r="F1587" s="40" t="s">
        <v>50</v>
      </c>
      <c r="G1587" s="135">
        <v>7.16</v>
      </c>
      <c r="H1587" s="329">
        <v>18285.12</v>
      </c>
      <c r="I1587" s="329">
        <v>9766.69</v>
      </c>
    </row>
    <row r="1588" spans="1:9" x14ac:dyDescent="0.25">
      <c r="A1588" s="534" t="s">
        <v>100</v>
      </c>
      <c r="B1588" s="534"/>
      <c r="C1588" s="41">
        <v>43209</v>
      </c>
      <c r="D1588" s="40" t="s">
        <v>424</v>
      </c>
      <c r="E1588" s="40">
        <v>199782</v>
      </c>
      <c r="F1588" s="40" t="s">
        <v>723</v>
      </c>
      <c r="G1588" s="135">
        <v>11.43</v>
      </c>
      <c r="H1588" s="329">
        <v>18285.12</v>
      </c>
      <c r="I1588" s="329">
        <v>9766.69</v>
      </c>
    </row>
    <row r="1589" spans="1:9" x14ac:dyDescent="0.25">
      <c r="A1589" s="534" t="s">
        <v>94</v>
      </c>
      <c r="B1589" s="534"/>
      <c r="C1589" s="41">
        <v>43209</v>
      </c>
      <c r="D1589" s="40" t="s">
        <v>161</v>
      </c>
      <c r="E1589" s="40">
        <v>199785</v>
      </c>
      <c r="F1589" s="40" t="s">
        <v>47</v>
      </c>
      <c r="G1589" s="135">
        <v>15.4</v>
      </c>
      <c r="H1589" s="329">
        <v>18285.12</v>
      </c>
      <c r="I1589" s="329">
        <v>9766.69</v>
      </c>
    </row>
    <row r="1590" spans="1:9" x14ac:dyDescent="0.25">
      <c r="A1590" s="534" t="s">
        <v>96</v>
      </c>
      <c r="B1590" s="534"/>
      <c r="C1590" s="41">
        <v>43209</v>
      </c>
      <c r="D1590" s="40" t="s">
        <v>70</v>
      </c>
      <c r="E1590" s="40">
        <v>199789</v>
      </c>
      <c r="F1590" s="40" t="s">
        <v>85</v>
      </c>
      <c r="G1590" s="135">
        <v>13.67</v>
      </c>
      <c r="H1590" s="329">
        <v>18285.12</v>
      </c>
      <c r="I1590" s="329">
        <v>9766.69</v>
      </c>
    </row>
    <row r="1591" spans="1:9" x14ac:dyDescent="0.25">
      <c r="A1591" s="534" t="s">
        <v>98</v>
      </c>
      <c r="B1591" s="534"/>
      <c r="C1591" s="41">
        <v>43209</v>
      </c>
      <c r="D1591" s="40" t="s">
        <v>236</v>
      </c>
      <c r="E1591" s="40">
        <v>199796</v>
      </c>
      <c r="F1591" s="40" t="s">
        <v>50</v>
      </c>
      <c r="G1591" s="135">
        <v>15.64</v>
      </c>
      <c r="H1591" s="329">
        <v>18285.12</v>
      </c>
      <c r="I1591" s="329">
        <v>9766.69</v>
      </c>
    </row>
    <row r="1592" spans="1:9" x14ac:dyDescent="0.25">
      <c r="A1592" s="534" t="s">
        <v>94</v>
      </c>
      <c r="B1592" s="534"/>
      <c r="C1592" s="41">
        <v>43209</v>
      </c>
      <c r="D1592" s="40" t="s">
        <v>565</v>
      </c>
      <c r="E1592" s="40">
        <v>199817</v>
      </c>
      <c r="F1592" s="40" t="s">
        <v>55</v>
      </c>
      <c r="G1592" s="135">
        <v>0.81</v>
      </c>
      <c r="H1592" s="329">
        <v>18285.12</v>
      </c>
      <c r="I1592" s="329">
        <v>9766.69</v>
      </c>
    </row>
    <row r="1593" spans="1:9" x14ac:dyDescent="0.25">
      <c r="A1593" s="534" t="s">
        <v>94</v>
      </c>
      <c r="B1593" s="534"/>
      <c r="C1593" s="41">
        <v>43209</v>
      </c>
      <c r="D1593" s="40" t="s">
        <v>724</v>
      </c>
      <c r="E1593" s="40">
        <v>199823</v>
      </c>
      <c r="F1593" s="40" t="s">
        <v>47</v>
      </c>
      <c r="G1593" s="135">
        <v>6.24</v>
      </c>
      <c r="H1593" s="329">
        <v>18285.12</v>
      </c>
      <c r="I1593" s="329">
        <v>9766.69</v>
      </c>
    </row>
    <row r="1594" spans="1:9" x14ac:dyDescent="0.25">
      <c r="A1594" s="534" t="s">
        <v>100</v>
      </c>
      <c r="B1594" s="534"/>
      <c r="C1594" s="41">
        <v>43209</v>
      </c>
      <c r="D1594" s="40" t="s">
        <v>663</v>
      </c>
      <c r="E1594" s="40">
        <v>199824</v>
      </c>
      <c r="F1594" s="40" t="s">
        <v>723</v>
      </c>
      <c r="G1594" s="135">
        <v>6.86</v>
      </c>
      <c r="H1594" s="329">
        <v>18285.12</v>
      </c>
      <c r="I1594" s="329">
        <v>9766.69</v>
      </c>
    </row>
    <row r="1595" spans="1:9" x14ac:dyDescent="0.25">
      <c r="A1595" s="534" t="s">
        <v>96</v>
      </c>
      <c r="B1595" s="534"/>
      <c r="C1595" s="41">
        <v>43209</v>
      </c>
      <c r="D1595" s="40" t="s">
        <v>725</v>
      </c>
      <c r="E1595" s="40">
        <v>199838</v>
      </c>
      <c r="F1595" s="40" t="s">
        <v>85</v>
      </c>
      <c r="G1595" s="135">
        <v>6.99</v>
      </c>
      <c r="H1595" s="329">
        <v>18285.12</v>
      </c>
      <c r="I1595" s="329">
        <v>9766.69</v>
      </c>
    </row>
    <row r="1596" spans="1:9" x14ac:dyDescent="0.25">
      <c r="A1596" s="534" t="s">
        <v>48</v>
      </c>
      <c r="B1596" s="534"/>
      <c r="C1596" s="41">
        <v>43210</v>
      </c>
      <c r="D1596" s="40" t="s">
        <v>386</v>
      </c>
      <c r="E1596" s="40">
        <v>199933</v>
      </c>
      <c r="F1596" s="40" t="s">
        <v>90</v>
      </c>
      <c r="G1596" s="135">
        <v>12.59</v>
      </c>
      <c r="H1596" s="329">
        <v>18285.12</v>
      </c>
      <c r="I1596" s="329">
        <v>9766.69</v>
      </c>
    </row>
    <row r="1597" spans="1:9" x14ac:dyDescent="0.25">
      <c r="A1597" s="534" t="s">
        <v>48</v>
      </c>
      <c r="B1597" s="534"/>
      <c r="C1597" s="41">
        <v>43210</v>
      </c>
      <c r="D1597" s="40" t="s">
        <v>222</v>
      </c>
      <c r="E1597" s="40">
        <v>199935</v>
      </c>
      <c r="F1597" s="40" t="s">
        <v>544</v>
      </c>
      <c r="G1597" s="135">
        <v>5.52</v>
      </c>
      <c r="H1597" s="329">
        <v>18285.12</v>
      </c>
      <c r="I1597" s="329">
        <v>9766.69</v>
      </c>
    </row>
    <row r="1598" spans="1:9" x14ac:dyDescent="0.25">
      <c r="A1598" s="534" t="s">
        <v>45</v>
      </c>
      <c r="B1598" s="534"/>
      <c r="C1598" s="41">
        <v>43210</v>
      </c>
      <c r="D1598" s="40" t="s">
        <v>309</v>
      </c>
      <c r="E1598" s="40">
        <v>199937</v>
      </c>
      <c r="F1598" s="40" t="s">
        <v>47</v>
      </c>
      <c r="G1598" s="135">
        <v>16.22</v>
      </c>
      <c r="H1598" s="329">
        <v>18285.12</v>
      </c>
      <c r="I1598" s="329">
        <v>9766.69</v>
      </c>
    </row>
    <row r="1599" spans="1:9" x14ac:dyDescent="0.25">
      <c r="A1599" s="534" t="s">
        <v>42</v>
      </c>
      <c r="B1599" s="534"/>
      <c r="C1599" s="41">
        <v>43210</v>
      </c>
      <c r="D1599" s="40" t="s">
        <v>329</v>
      </c>
      <c r="E1599" s="40">
        <v>199939</v>
      </c>
      <c r="F1599" s="40" t="s">
        <v>44</v>
      </c>
      <c r="G1599" s="135">
        <v>14.28</v>
      </c>
      <c r="H1599" s="329">
        <v>18285.12</v>
      </c>
      <c r="I1599" s="329">
        <v>9766.69</v>
      </c>
    </row>
    <row r="1600" spans="1:9" x14ac:dyDescent="0.25">
      <c r="A1600" s="534" t="s">
        <v>51</v>
      </c>
      <c r="B1600" s="534"/>
      <c r="C1600" s="41">
        <v>43210</v>
      </c>
      <c r="D1600" s="40" t="s">
        <v>284</v>
      </c>
      <c r="E1600" s="40">
        <v>199942</v>
      </c>
      <c r="F1600" s="40" t="s">
        <v>85</v>
      </c>
      <c r="G1600" s="135">
        <v>15.11</v>
      </c>
      <c r="H1600" s="329">
        <v>18285.12</v>
      </c>
      <c r="I1600" s="329">
        <v>9766.69</v>
      </c>
    </row>
    <row r="1601" spans="1:9" x14ac:dyDescent="0.25">
      <c r="A1601" s="534" t="s">
        <v>45</v>
      </c>
      <c r="B1601" s="534"/>
      <c r="C1601" s="41">
        <v>43210</v>
      </c>
      <c r="D1601" s="40" t="s">
        <v>57</v>
      </c>
      <c r="E1601" s="40">
        <v>199978</v>
      </c>
      <c r="F1601" s="40" t="s">
        <v>55</v>
      </c>
      <c r="G1601" s="135">
        <v>1.44</v>
      </c>
      <c r="H1601" s="329">
        <v>18285.12</v>
      </c>
      <c r="I1601" s="329">
        <v>9766.69</v>
      </c>
    </row>
    <row r="1602" spans="1:9" x14ac:dyDescent="0.25">
      <c r="A1602" s="534" t="s">
        <v>48</v>
      </c>
      <c r="B1602" s="534"/>
      <c r="C1602" s="41">
        <v>43210</v>
      </c>
      <c r="D1602" s="40" t="s">
        <v>381</v>
      </c>
      <c r="E1602" s="40">
        <v>200021</v>
      </c>
      <c r="F1602" s="40" t="s">
        <v>90</v>
      </c>
      <c r="G1602" s="135">
        <v>13.64</v>
      </c>
      <c r="H1602" s="329">
        <v>18285.12</v>
      </c>
      <c r="I1602" s="329">
        <v>9766.69</v>
      </c>
    </row>
    <row r="1603" spans="1:9" x14ac:dyDescent="0.25">
      <c r="A1603" s="534" t="s">
        <v>51</v>
      </c>
      <c r="B1603" s="534"/>
      <c r="C1603" s="41">
        <v>43210</v>
      </c>
      <c r="D1603" s="40" t="s">
        <v>127</v>
      </c>
      <c r="E1603" s="40">
        <v>200023</v>
      </c>
      <c r="F1603" s="40" t="s">
        <v>85</v>
      </c>
      <c r="G1603" s="135">
        <v>12.16</v>
      </c>
      <c r="H1603" s="329">
        <v>18285.12</v>
      </c>
      <c r="I1603" s="329">
        <v>9766.69</v>
      </c>
    </row>
    <row r="1604" spans="1:9" x14ac:dyDescent="0.25">
      <c r="A1604" s="534" t="s">
        <v>42</v>
      </c>
      <c r="B1604" s="534"/>
      <c r="C1604" s="41">
        <v>43210</v>
      </c>
      <c r="D1604" s="40" t="s">
        <v>726</v>
      </c>
      <c r="E1604" s="40">
        <v>200024</v>
      </c>
      <c r="F1604" s="40" t="s">
        <v>44</v>
      </c>
      <c r="G1604" s="135">
        <v>12.95</v>
      </c>
      <c r="H1604" s="329">
        <v>18285.12</v>
      </c>
      <c r="I1604" s="329">
        <v>9766.69</v>
      </c>
    </row>
    <row r="1605" spans="1:9" x14ac:dyDescent="0.25">
      <c r="A1605" s="534" t="s">
        <v>45</v>
      </c>
      <c r="B1605" s="534"/>
      <c r="C1605" s="41">
        <v>43210</v>
      </c>
      <c r="D1605" s="40" t="s">
        <v>612</v>
      </c>
      <c r="E1605" s="40">
        <v>200040</v>
      </c>
      <c r="F1605" s="40" t="s">
        <v>47</v>
      </c>
      <c r="G1605" s="135">
        <v>10.75</v>
      </c>
      <c r="H1605" s="329">
        <v>18285.12</v>
      </c>
      <c r="I1605" s="329">
        <v>9766.69</v>
      </c>
    </row>
    <row r="1606" spans="1:9" x14ac:dyDescent="0.25">
      <c r="A1606" s="534" t="s">
        <v>86</v>
      </c>
      <c r="B1606" s="534"/>
      <c r="C1606" s="41">
        <v>43210</v>
      </c>
      <c r="D1606" s="40" t="s">
        <v>135</v>
      </c>
      <c r="E1606" s="40">
        <v>200062</v>
      </c>
      <c r="F1606" s="40" t="s">
        <v>50</v>
      </c>
      <c r="G1606" s="135">
        <v>8.11</v>
      </c>
      <c r="H1606" s="329">
        <v>18285.12</v>
      </c>
      <c r="I1606" s="329">
        <v>9766.69</v>
      </c>
    </row>
    <row r="1607" spans="1:9" x14ac:dyDescent="0.25">
      <c r="A1607" s="534" t="s">
        <v>86</v>
      </c>
      <c r="B1607" s="534"/>
      <c r="C1607" s="41">
        <v>43210</v>
      </c>
      <c r="D1607" s="40" t="s">
        <v>727</v>
      </c>
      <c r="E1607" s="40">
        <v>200063</v>
      </c>
      <c r="F1607" s="40" t="s">
        <v>449</v>
      </c>
      <c r="G1607" s="135">
        <v>7.1</v>
      </c>
      <c r="H1607" s="329">
        <v>18285.12</v>
      </c>
      <c r="I1607" s="329">
        <v>9766.69</v>
      </c>
    </row>
    <row r="1608" spans="1:9" x14ac:dyDescent="0.25">
      <c r="A1608" s="534" t="s">
        <v>86</v>
      </c>
      <c r="B1608" s="534"/>
      <c r="C1608" s="41">
        <v>43210</v>
      </c>
      <c r="D1608" s="40" t="s">
        <v>715</v>
      </c>
      <c r="E1608" s="40">
        <v>200065</v>
      </c>
      <c r="F1608" s="40" t="s">
        <v>44</v>
      </c>
      <c r="G1608" s="135">
        <v>7.47</v>
      </c>
      <c r="H1608" s="329">
        <v>18285.12</v>
      </c>
      <c r="I1608" s="329">
        <v>9766.69</v>
      </c>
    </row>
    <row r="1609" spans="1:9" ht="15.75" thickBot="1" x14ac:dyDescent="0.3">
      <c r="A1609" s="534" t="s">
        <v>86</v>
      </c>
      <c r="B1609" s="534"/>
      <c r="C1609" s="41">
        <v>43210</v>
      </c>
      <c r="D1609" s="40" t="s">
        <v>715</v>
      </c>
      <c r="E1609" s="40">
        <v>200064</v>
      </c>
      <c r="F1609" s="40" t="s">
        <v>47</v>
      </c>
      <c r="G1609" s="135">
        <v>8.4600000000000009</v>
      </c>
      <c r="H1609" s="329">
        <v>18285.12</v>
      </c>
      <c r="I1609" s="329">
        <v>9766.69</v>
      </c>
    </row>
    <row r="1610" spans="1:9" ht="15.75" thickBot="1" x14ac:dyDescent="0.3">
      <c r="F1610" s="219" t="s">
        <v>590</v>
      </c>
      <c r="G1610" s="220">
        <v>831.04000000000008</v>
      </c>
      <c r="H1610" s="331">
        <v>15195666.1248</v>
      </c>
      <c r="I1610" s="331">
        <v>8116510.0576000009</v>
      </c>
    </row>
    <row r="1611" spans="1:9" ht="21.75" thickBot="1" x14ac:dyDescent="0.4">
      <c r="F1611" s="222" t="s">
        <v>591</v>
      </c>
      <c r="G1611" s="223">
        <v>-4.32</v>
      </c>
      <c r="H1611" s="538">
        <v>-78991.718399999998</v>
      </c>
      <c r="I1611" s="539"/>
    </row>
    <row r="1612" spans="1:9" ht="19.5" thickBot="1" x14ac:dyDescent="0.35">
      <c r="F1612" s="226" t="s">
        <v>151</v>
      </c>
      <c r="G1612" s="220">
        <v>826.72</v>
      </c>
      <c r="H1612" s="514">
        <v>23233184.474000003</v>
      </c>
      <c r="I1612" s="515"/>
    </row>
    <row r="1614" spans="1:9" x14ac:dyDescent="0.25">
      <c r="I1614" s="260"/>
    </row>
    <row r="1616" spans="1:9" x14ac:dyDescent="0.25">
      <c r="G1616" s="43"/>
    </row>
    <row r="1617" spans="1:9" x14ac:dyDescent="0.25">
      <c r="B1617" s="31"/>
      <c r="C1617" s="31"/>
      <c r="D1617" s="31"/>
      <c r="E1617" s="32"/>
      <c r="F1617" s="32"/>
      <c r="G1617" s="43"/>
    </row>
    <row r="1618" spans="1:9" ht="23.25" x14ac:dyDescent="0.35">
      <c r="A1618" s="516" t="s">
        <v>28</v>
      </c>
      <c r="B1618" s="516"/>
      <c r="C1618" s="516"/>
      <c r="D1618" s="516"/>
      <c r="E1618" s="516"/>
      <c r="F1618" s="516"/>
      <c r="G1618" s="516"/>
      <c r="H1618" s="516"/>
    </row>
    <row r="1619" spans="1:9" ht="19.5" x14ac:dyDescent="0.3">
      <c r="A1619" s="517" t="s">
        <v>485</v>
      </c>
      <c r="B1619" s="517"/>
      <c r="C1619" s="517"/>
      <c r="D1619" s="517"/>
      <c r="E1619" s="517"/>
      <c r="F1619" s="517"/>
      <c r="G1619" s="517"/>
      <c r="H1619" s="517"/>
    </row>
    <row r="1620" spans="1:9" ht="15.75" x14ac:dyDescent="0.25">
      <c r="A1620" s="33"/>
      <c r="B1620" s="33"/>
      <c r="C1620" s="33"/>
      <c r="D1620" s="33"/>
      <c r="E1620" s="34"/>
      <c r="F1620" s="34"/>
      <c r="G1620" s="33"/>
      <c r="H1620" s="35"/>
    </row>
    <row r="1621" spans="1:9" ht="15.75" x14ac:dyDescent="0.25">
      <c r="A1621" s="33"/>
      <c r="B1621" s="33"/>
      <c r="C1621" s="33"/>
      <c r="D1621" s="33"/>
      <c r="E1621" s="34"/>
      <c r="F1621" s="34"/>
      <c r="G1621" s="33"/>
      <c r="H1621" s="35"/>
    </row>
    <row r="1622" spans="1:9" ht="15.75" x14ac:dyDescent="0.25">
      <c r="A1622" s="36" t="s">
        <v>30</v>
      </c>
      <c r="B1622" s="36">
        <v>2766</v>
      </c>
      <c r="C1622" s="33"/>
      <c r="D1622" s="31"/>
      <c r="E1622" s="34"/>
      <c r="F1622" s="34"/>
      <c r="G1622" s="37"/>
      <c r="H1622" s="35"/>
    </row>
    <row r="1623" spans="1:9" ht="15.75" x14ac:dyDescent="0.25">
      <c r="A1623" s="38" t="s">
        <v>31</v>
      </c>
      <c r="B1623" s="39">
        <v>43217</v>
      </c>
      <c r="C1623" s="33"/>
      <c r="D1623" s="31"/>
      <c r="E1623" s="34"/>
      <c r="F1623" s="34"/>
      <c r="G1623" s="37"/>
      <c r="H1623" s="35"/>
    </row>
    <row r="1624" spans="1:9" ht="16.5" thickBot="1" x14ac:dyDescent="0.3">
      <c r="A1624" s="37" t="s">
        <v>32</v>
      </c>
      <c r="B1624" s="518" t="s">
        <v>33</v>
      </c>
      <c r="C1624" s="518"/>
      <c r="D1624" s="518"/>
      <c r="E1624" s="34"/>
      <c r="F1624" s="34"/>
      <c r="G1624" s="37"/>
      <c r="H1624" s="35"/>
    </row>
    <row r="1625" spans="1:9" ht="32.25" thickBot="1" x14ac:dyDescent="0.3">
      <c r="A1625" s="520" t="s">
        <v>34</v>
      </c>
      <c r="B1625" s="521"/>
      <c r="C1625" s="44" t="s">
        <v>35</v>
      </c>
      <c r="D1625" s="44" t="s">
        <v>36</v>
      </c>
      <c r="E1625" s="44" t="s">
        <v>37</v>
      </c>
      <c r="F1625" s="44" t="s">
        <v>38</v>
      </c>
      <c r="G1625" s="46" t="s">
        <v>39</v>
      </c>
      <c r="H1625" s="44" t="s">
        <v>40</v>
      </c>
      <c r="I1625" s="44" t="s">
        <v>41</v>
      </c>
    </row>
    <row r="1626" spans="1:9" x14ac:dyDescent="0.25">
      <c r="A1626" s="535" t="s">
        <v>66</v>
      </c>
      <c r="B1626" s="535"/>
      <c r="C1626" s="66">
        <v>43211</v>
      </c>
      <c r="D1626" s="45" t="s">
        <v>729</v>
      </c>
      <c r="E1626" s="45">
        <v>200089</v>
      </c>
      <c r="F1626" s="45" t="s">
        <v>50</v>
      </c>
      <c r="G1626" s="134">
        <v>9.5500000000000007</v>
      </c>
      <c r="H1626" s="67">
        <v>18285.12</v>
      </c>
      <c r="I1626" s="67">
        <v>9766.69</v>
      </c>
    </row>
    <row r="1627" spans="1:9" x14ac:dyDescent="0.25">
      <c r="A1627" s="534" t="s">
        <v>64</v>
      </c>
      <c r="B1627" s="534"/>
      <c r="C1627" s="41">
        <v>43211</v>
      </c>
      <c r="D1627" s="40" t="s">
        <v>46</v>
      </c>
      <c r="E1627" s="40">
        <v>200096</v>
      </c>
      <c r="F1627" s="40" t="s">
        <v>47</v>
      </c>
      <c r="G1627" s="134">
        <v>14.42</v>
      </c>
      <c r="H1627" s="48">
        <v>18285.12</v>
      </c>
      <c r="I1627" s="48">
        <v>9766.69</v>
      </c>
    </row>
    <row r="1628" spans="1:9" x14ac:dyDescent="0.25">
      <c r="A1628" s="534" t="s">
        <v>68</v>
      </c>
      <c r="B1628" s="534"/>
      <c r="C1628" s="41">
        <v>43211</v>
      </c>
      <c r="D1628" s="40" t="s">
        <v>188</v>
      </c>
      <c r="E1628" s="40">
        <v>200097</v>
      </c>
      <c r="F1628" s="40" t="s">
        <v>85</v>
      </c>
      <c r="G1628" s="134">
        <v>10.48</v>
      </c>
      <c r="H1628" s="48">
        <v>18285.12</v>
      </c>
      <c r="I1628" s="48">
        <v>9766.69</v>
      </c>
    </row>
    <row r="1629" spans="1:9" x14ac:dyDescent="0.25">
      <c r="A1629" s="534" t="s">
        <v>77</v>
      </c>
      <c r="B1629" s="534"/>
      <c r="C1629" s="41">
        <v>43211</v>
      </c>
      <c r="D1629" s="40" t="s">
        <v>497</v>
      </c>
      <c r="E1629" s="40">
        <v>200106</v>
      </c>
      <c r="F1629" s="40" t="s">
        <v>44</v>
      </c>
      <c r="G1629" s="134">
        <v>14.09</v>
      </c>
      <c r="H1629" s="48">
        <v>18285.12</v>
      </c>
      <c r="I1629" s="48">
        <v>9766.69</v>
      </c>
    </row>
    <row r="1630" spans="1:9" x14ac:dyDescent="0.25">
      <c r="A1630" s="536" t="s">
        <v>730</v>
      </c>
      <c r="B1630" s="536"/>
      <c r="C1630" s="317">
        <v>43211</v>
      </c>
      <c r="D1630" s="215" t="s">
        <v>583</v>
      </c>
      <c r="E1630" s="215">
        <v>200131</v>
      </c>
      <c r="F1630" s="215" t="s">
        <v>587</v>
      </c>
      <c r="G1630" s="319">
        <v>2.21</v>
      </c>
      <c r="H1630" s="218">
        <v>18285.12</v>
      </c>
      <c r="I1630" s="218">
        <v>9766.69</v>
      </c>
    </row>
    <row r="1631" spans="1:9" x14ac:dyDescent="0.25">
      <c r="A1631" s="534" t="s">
        <v>64</v>
      </c>
      <c r="B1631" s="534"/>
      <c r="C1631" s="41">
        <v>43211</v>
      </c>
      <c r="D1631" s="40" t="s">
        <v>720</v>
      </c>
      <c r="E1631" s="40">
        <v>200152</v>
      </c>
      <c r="F1631" s="40" t="s">
        <v>47</v>
      </c>
      <c r="G1631" s="134">
        <v>10.28</v>
      </c>
      <c r="H1631" s="48">
        <v>18285.12</v>
      </c>
      <c r="I1631" s="48">
        <v>9766.69</v>
      </c>
    </row>
    <row r="1632" spans="1:9" x14ac:dyDescent="0.25">
      <c r="A1632" s="534" t="s">
        <v>68</v>
      </c>
      <c r="B1632" s="534"/>
      <c r="C1632" s="41">
        <v>43211</v>
      </c>
      <c r="D1632" s="40" t="s">
        <v>365</v>
      </c>
      <c r="E1632" s="40">
        <v>200153</v>
      </c>
      <c r="F1632" s="40" t="s">
        <v>85</v>
      </c>
      <c r="G1632" s="134">
        <v>10.74</v>
      </c>
      <c r="H1632" s="48">
        <v>18285.12</v>
      </c>
      <c r="I1632" s="48">
        <v>9766.69</v>
      </c>
    </row>
    <row r="1633" spans="1:9" x14ac:dyDescent="0.25">
      <c r="A1633" s="534" t="s">
        <v>64</v>
      </c>
      <c r="B1633" s="534"/>
      <c r="C1633" s="41">
        <v>43211</v>
      </c>
      <c r="D1633" s="40" t="s">
        <v>331</v>
      </c>
      <c r="E1633" s="40">
        <v>200157</v>
      </c>
      <c r="F1633" s="40" t="s">
        <v>55</v>
      </c>
      <c r="G1633" s="134">
        <v>1.52</v>
      </c>
      <c r="H1633" s="48">
        <v>18285.12</v>
      </c>
      <c r="I1633" s="48">
        <v>9766.69</v>
      </c>
    </row>
    <row r="1634" spans="1:9" x14ac:dyDescent="0.25">
      <c r="A1634" s="534" t="s">
        <v>66</v>
      </c>
      <c r="B1634" s="534"/>
      <c r="C1634" s="41">
        <v>43211</v>
      </c>
      <c r="D1634" s="40" t="s">
        <v>143</v>
      </c>
      <c r="E1634" s="40">
        <v>200167</v>
      </c>
      <c r="F1634" s="40" t="s">
        <v>90</v>
      </c>
      <c r="G1634" s="134">
        <v>15.65</v>
      </c>
      <c r="H1634" s="48">
        <v>18285.12</v>
      </c>
      <c r="I1634" s="48">
        <v>9766.69</v>
      </c>
    </row>
    <row r="1635" spans="1:9" x14ac:dyDescent="0.25">
      <c r="A1635" s="534" t="s">
        <v>77</v>
      </c>
      <c r="B1635" s="534"/>
      <c r="C1635" s="41">
        <v>43211</v>
      </c>
      <c r="D1635" s="40" t="s">
        <v>112</v>
      </c>
      <c r="E1635" s="40">
        <v>200168</v>
      </c>
      <c r="F1635" s="40" t="s">
        <v>44</v>
      </c>
      <c r="G1635" s="134">
        <v>12.32</v>
      </c>
      <c r="H1635" s="48">
        <v>18285.12</v>
      </c>
      <c r="I1635" s="48">
        <v>9766.69</v>
      </c>
    </row>
    <row r="1636" spans="1:9" x14ac:dyDescent="0.25">
      <c r="A1636" s="534" t="s">
        <v>731</v>
      </c>
      <c r="B1636" s="534"/>
      <c r="C1636" s="41">
        <v>43211</v>
      </c>
      <c r="D1636" s="40" t="s">
        <v>732</v>
      </c>
      <c r="E1636" s="40">
        <v>200183</v>
      </c>
      <c r="F1636" s="40" t="s">
        <v>47</v>
      </c>
      <c r="G1636" s="134">
        <v>6.34</v>
      </c>
      <c r="H1636" s="48">
        <v>18285.12</v>
      </c>
      <c r="I1636" s="48">
        <v>9766.69</v>
      </c>
    </row>
    <row r="1637" spans="1:9" x14ac:dyDescent="0.25">
      <c r="A1637" s="534" t="s">
        <v>731</v>
      </c>
      <c r="B1637" s="534"/>
      <c r="C1637" s="41">
        <v>43211</v>
      </c>
      <c r="D1637" s="40" t="s">
        <v>733</v>
      </c>
      <c r="E1637" s="40">
        <v>200184</v>
      </c>
      <c r="F1637" s="40" t="s">
        <v>449</v>
      </c>
      <c r="G1637" s="134">
        <v>3.92</v>
      </c>
      <c r="H1637" s="48">
        <v>18285.12</v>
      </c>
      <c r="I1637" s="48">
        <v>9766.69</v>
      </c>
    </row>
    <row r="1638" spans="1:9" x14ac:dyDescent="0.25">
      <c r="A1638" s="534" t="s">
        <v>734</v>
      </c>
      <c r="B1638" s="534"/>
      <c r="C1638" s="41">
        <v>43213</v>
      </c>
      <c r="D1638" s="40" t="s">
        <v>735</v>
      </c>
      <c r="E1638" s="40">
        <v>200196</v>
      </c>
      <c r="F1638" s="40" t="s">
        <v>736</v>
      </c>
      <c r="G1638" s="134">
        <v>0.54</v>
      </c>
      <c r="H1638" s="48">
        <v>18285.12</v>
      </c>
      <c r="I1638" s="48">
        <v>9766.69</v>
      </c>
    </row>
    <row r="1639" spans="1:9" x14ac:dyDescent="0.25">
      <c r="A1639" s="534" t="s">
        <v>98</v>
      </c>
      <c r="B1639" s="534"/>
      <c r="C1639" s="41">
        <v>43213</v>
      </c>
      <c r="D1639" s="40" t="s">
        <v>386</v>
      </c>
      <c r="E1639" s="40">
        <v>200208</v>
      </c>
      <c r="F1639" s="40" t="s">
        <v>50</v>
      </c>
      <c r="G1639" s="134">
        <v>15.19</v>
      </c>
      <c r="H1639" s="48">
        <v>18285.12</v>
      </c>
      <c r="I1639" s="48">
        <v>9766.69</v>
      </c>
    </row>
    <row r="1640" spans="1:9" x14ac:dyDescent="0.25">
      <c r="A1640" s="534" t="s">
        <v>94</v>
      </c>
      <c r="B1640" s="534"/>
      <c r="C1640" s="41">
        <v>43213</v>
      </c>
      <c r="D1640" s="40" t="s">
        <v>234</v>
      </c>
      <c r="E1640" s="40">
        <v>200215</v>
      </c>
      <c r="F1640" s="40" t="s">
        <v>47</v>
      </c>
      <c r="G1640" s="134">
        <v>16.25</v>
      </c>
      <c r="H1640" s="48">
        <v>18285.12</v>
      </c>
      <c r="I1640" s="48">
        <v>9766.69</v>
      </c>
    </row>
    <row r="1641" spans="1:9" x14ac:dyDescent="0.25">
      <c r="A1641" s="534" t="s">
        <v>96</v>
      </c>
      <c r="B1641" s="534"/>
      <c r="C1641" s="41">
        <v>43213</v>
      </c>
      <c r="D1641" s="40" t="s">
        <v>523</v>
      </c>
      <c r="E1641" s="40">
        <v>200222</v>
      </c>
      <c r="F1641" s="40" t="s">
        <v>44</v>
      </c>
      <c r="G1641" s="134">
        <v>15.01</v>
      </c>
      <c r="H1641" s="48">
        <v>18285.12</v>
      </c>
      <c r="I1641" s="48">
        <v>9766.69</v>
      </c>
    </row>
    <row r="1642" spans="1:9" x14ac:dyDescent="0.25">
      <c r="A1642" s="534" t="s">
        <v>100</v>
      </c>
      <c r="B1642" s="534"/>
      <c r="C1642" s="41">
        <v>43213</v>
      </c>
      <c r="D1642" s="40" t="s">
        <v>438</v>
      </c>
      <c r="E1642" s="40">
        <v>200233</v>
      </c>
      <c r="F1642" s="40" t="s">
        <v>90</v>
      </c>
      <c r="G1642" s="134">
        <v>14.44</v>
      </c>
      <c r="H1642" s="48">
        <v>18285.12</v>
      </c>
      <c r="I1642" s="48">
        <v>9766.69</v>
      </c>
    </row>
    <row r="1643" spans="1:9" x14ac:dyDescent="0.25">
      <c r="A1643" s="534" t="s">
        <v>94</v>
      </c>
      <c r="B1643" s="534"/>
      <c r="C1643" s="41">
        <v>43213</v>
      </c>
      <c r="D1643" s="40" t="s">
        <v>538</v>
      </c>
      <c r="E1643" s="40">
        <v>200252</v>
      </c>
      <c r="F1643" s="40" t="s">
        <v>55</v>
      </c>
      <c r="G1643" s="134">
        <v>1.36</v>
      </c>
      <c r="H1643" s="48">
        <v>18285.12</v>
      </c>
      <c r="I1643" s="48">
        <v>9766.69</v>
      </c>
    </row>
    <row r="1644" spans="1:9" x14ac:dyDescent="0.25">
      <c r="A1644" s="534" t="s">
        <v>94</v>
      </c>
      <c r="B1644" s="534"/>
      <c r="C1644" s="41">
        <v>43213</v>
      </c>
      <c r="D1644" s="40" t="s">
        <v>181</v>
      </c>
      <c r="E1644" s="40">
        <v>200280</v>
      </c>
      <c r="F1644" s="40" t="s">
        <v>47</v>
      </c>
      <c r="G1644" s="134">
        <v>11.93</v>
      </c>
      <c r="H1644" s="48">
        <v>18285.12</v>
      </c>
      <c r="I1644" s="48">
        <v>9766.69</v>
      </c>
    </row>
    <row r="1645" spans="1:9" x14ac:dyDescent="0.25">
      <c r="A1645" s="534" t="s">
        <v>96</v>
      </c>
      <c r="B1645" s="534"/>
      <c r="C1645" s="41">
        <v>43213</v>
      </c>
      <c r="D1645" s="40" t="s">
        <v>313</v>
      </c>
      <c r="E1645" s="40">
        <v>200283</v>
      </c>
      <c r="F1645" s="40" t="s">
        <v>44</v>
      </c>
      <c r="G1645" s="134">
        <v>10.85</v>
      </c>
      <c r="H1645" s="48">
        <v>18285.12</v>
      </c>
      <c r="I1645" s="48">
        <v>9766.69</v>
      </c>
    </row>
    <row r="1646" spans="1:9" x14ac:dyDescent="0.25">
      <c r="A1646" s="534" t="s">
        <v>98</v>
      </c>
      <c r="B1646" s="534"/>
      <c r="C1646" s="41">
        <v>43213</v>
      </c>
      <c r="D1646" s="40" t="s">
        <v>112</v>
      </c>
      <c r="E1646" s="40">
        <v>200290</v>
      </c>
      <c r="F1646" s="40" t="s">
        <v>50</v>
      </c>
      <c r="G1646" s="134">
        <v>15.55</v>
      </c>
      <c r="H1646" s="48">
        <v>18285.12</v>
      </c>
      <c r="I1646" s="48">
        <v>9766.69</v>
      </c>
    </row>
    <row r="1647" spans="1:9" x14ac:dyDescent="0.25">
      <c r="A1647" s="534" t="s">
        <v>100</v>
      </c>
      <c r="B1647" s="534"/>
      <c r="C1647" s="41">
        <v>43213</v>
      </c>
      <c r="D1647" s="40" t="s">
        <v>713</v>
      </c>
      <c r="E1647" s="40">
        <v>200308</v>
      </c>
      <c r="F1647" s="40" t="s">
        <v>90</v>
      </c>
      <c r="G1647" s="134">
        <v>12.72</v>
      </c>
      <c r="H1647" s="48">
        <v>18285.12</v>
      </c>
      <c r="I1647" s="48">
        <v>9766.69</v>
      </c>
    </row>
    <row r="1648" spans="1:9" x14ac:dyDescent="0.25">
      <c r="A1648" s="534" t="s">
        <v>96</v>
      </c>
      <c r="B1648" s="534"/>
      <c r="C1648" s="41">
        <v>43213</v>
      </c>
      <c r="D1648" s="40" t="s">
        <v>470</v>
      </c>
      <c r="E1648" s="40">
        <v>200315</v>
      </c>
      <c r="F1648" s="40" t="s">
        <v>44</v>
      </c>
      <c r="G1648" s="134">
        <v>4.5999999999999996</v>
      </c>
      <c r="H1648" s="48">
        <v>18285.12</v>
      </c>
      <c r="I1648" s="48">
        <v>9766.69</v>
      </c>
    </row>
    <row r="1649" spans="1:9" x14ac:dyDescent="0.25">
      <c r="A1649" s="534" t="s">
        <v>86</v>
      </c>
      <c r="B1649" s="534"/>
      <c r="C1649" s="41">
        <v>43213</v>
      </c>
      <c r="D1649" s="40" t="s">
        <v>133</v>
      </c>
      <c r="E1649" s="40">
        <v>200348</v>
      </c>
      <c r="F1649" s="40" t="s">
        <v>449</v>
      </c>
      <c r="G1649" s="134">
        <v>8.01</v>
      </c>
      <c r="H1649" s="48">
        <v>18285.12</v>
      </c>
      <c r="I1649" s="48">
        <v>9766.69</v>
      </c>
    </row>
    <row r="1650" spans="1:9" x14ac:dyDescent="0.25">
      <c r="A1650" s="534" t="s">
        <v>86</v>
      </c>
      <c r="B1650" s="534"/>
      <c r="C1650" s="41">
        <v>43213</v>
      </c>
      <c r="D1650" s="40" t="s">
        <v>318</v>
      </c>
      <c r="E1650" s="40">
        <v>200349</v>
      </c>
      <c r="F1650" s="40" t="s">
        <v>55</v>
      </c>
      <c r="G1650" s="134">
        <v>0.45</v>
      </c>
      <c r="H1650" s="48">
        <v>18285.12</v>
      </c>
      <c r="I1650" s="48">
        <v>9766.69</v>
      </c>
    </row>
    <row r="1651" spans="1:9" x14ac:dyDescent="0.25">
      <c r="A1651" s="534" t="s">
        <v>86</v>
      </c>
      <c r="B1651" s="534"/>
      <c r="C1651" s="41">
        <v>43213</v>
      </c>
      <c r="D1651" s="40" t="s">
        <v>420</v>
      </c>
      <c r="E1651" s="40">
        <v>200350</v>
      </c>
      <c r="F1651" s="40" t="s">
        <v>437</v>
      </c>
      <c r="G1651" s="134">
        <v>9.27</v>
      </c>
      <c r="H1651" s="48">
        <v>18285.12</v>
      </c>
      <c r="I1651" s="48">
        <v>9766.69</v>
      </c>
    </row>
    <row r="1652" spans="1:9" x14ac:dyDescent="0.25">
      <c r="A1652" s="534" t="s">
        <v>86</v>
      </c>
      <c r="B1652" s="534"/>
      <c r="C1652" s="41">
        <v>43213</v>
      </c>
      <c r="D1652" s="40" t="s">
        <v>722</v>
      </c>
      <c r="E1652" s="40">
        <v>200351</v>
      </c>
      <c r="F1652" s="40" t="s">
        <v>44</v>
      </c>
      <c r="G1652" s="134">
        <v>9.01</v>
      </c>
      <c r="H1652" s="48">
        <v>18285.12</v>
      </c>
      <c r="I1652" s="48">
        <v>9766.69</v>
      </c>
    </row>
    <row r="1653" spans="1:9" x14ac:dyDescent="0.25">
      <c r="A1653" s="534" t="s">
        <v>86</v>
      </c>
      <c r="B1653" s="534"/>
      <c r="C1653" s="41">
        <v>43213</v>
      </c>
      <c r="D1653" s="40" t="s">
        <v>737</v>
      </c>
      <c r="E1653" s="40">
        <v>200352</v>
      </c>
      <c r="F1653" s="40" t="s">
        <v>47</v>
      </c>
      <c r="G1653" s="134">
        <v>10.49</v>
      </c>
      <c r="H1653" s="48">
        <v>18285.12</v>
      </c>
      <c r="I1653" s="48">
        <v>9766.69</v>
      </c>
    </row>
    <row r="1654" spans="1:9" x14ac:dyDescent="0.25">
      <c r="A1654" s="534" t="s">
        <v>45</v>
      </c>
      <c r="B1654" s="534"/>
      <c r="C1654" s="41">
        <v>43214</v>
      </c>
      <c r="D1654" s="40" t="s">
        <v>443</v>
      </c>
      <c r="E1654" s="40">
        <v>200373</v>
      </c>
      <c r="F1654" s="40" t="s">
        <v>47</v>
      </c>
      <c r="G1654" s="134">
        <v>15.44</v>
      </c>
      <c r="H1654" s="48">
        <v>18285.12</v>
      </c>
      <c r="I1654" s="48">
        <v>9766.69</v>
      </c>
    </row>
    <row r="1655" spans="1:9" x14ac:dyDescent="0.25">
      <c r="A1655" s="534" t="s">
        <v>42</v>
      </c>
      <c r="B1655" s="534"/>
      <c r="C1655" s="41">
        <v>43214</v>
      </c>
      <c r="D1655" s="40" t="s">
        <v>233</v>
      </c>
      <c r="E1655" s="40">
        <v>200377</v>
      </c>
      <c r="F1655" s="40" t="s">
        <v>44</v>
      </c>
      <c r="G1655" s="134">
        <v>14.06</v>
      </c>
      <c r="H1655" s="48">
        <v>18285.12</v>
      </c>
      <c r="I1655" s="48">
        <v>9766.69</v>
      </c>
    </row>
    <row r="1656" spans="1:9" x14ac:dyDescent="0.25">
      <c r="A1656" s="534" t="s">
        <v>48</v>
      </c>
      <c r="B1656" s="534"/>
      <c r="C1656" s="41">
        <v>43214</v>
      </c>
      <c r="D1656" s="40" t="s">
        <v>738</v>
      </c>
      <c r="E1656" s="40">
        <v>200378</v>
      </c>
      <c r="F1656" s="40" t="s">
        <v>50</v>
      </c>
      <c r="G1656" s="134">
        <v>15.16</v>
      </c>
      <c r="H1656" s="48">
        <v>18285.12</v>
      </c>
      <c r="I1656" s="48">
        <v>9766.69</v>
      </c>
    </row>
    <row r="1657" spans="1:9" x14ac:dyDescent="0.25">
      <c r="A1657" s="534" t="s">
        <v>51</v>
      </c>
      <c r="B1657" s="534"/>
      <c r="C1657" s="41">
        <v>43214</v>
      </c>
      <c r="D1657" s="40" t="s">
        <v>137</v>
      </c>
      <c r="E1657" s="40">
        <v>200387</v>
      </c>
      <c r="F1657" s="40" t="s">
        <v>90</v>
      </c>
      <c r="G1657" s="134">
        <v>14.25</v>
      </c>
      <c r="H1657" s="48">
        <v>18285.12</v>
      </c>
      <c r="I1657" s="48">
        <v>9766.69</v>
      </c>
    </row>
    <row r="1658" spans="1:9" x14ac:dyDescent="0.25">
      <c r="A1658" s="534" t="s">
        <v>45</v>
      </c>
      <c r="B1658" s="534"/>
      <c r="C1658" s="41">
        <v>43214</v>
      </c>
      <c r="D1658" s="40" t="s">
        <v>492</v>
      </c>
      <c r="E1658" s="40">
        <v>200427</v>
      </c>
      <c r="F1658" s="40" t="s">
        <v>218</v>
      </c>
      <c r="G1658" s="134">
        <v>15.58</v>
      </c>
      <c r="H1658" s="48">
        <v>18285.12</v>
      </c>
      <c r="I1658" s="48">
        <v>9766.69</v>
      </c>
    </row>
    <row r="1659" spans="1:9" x14ac:dyDescent="0.25">
      <c r="A1659" s="534" t="s">
        <v>42</v>
      </c>
      <c r="B1659" s="534"/>
      <c r="C1659" s="41">
        <v>43214</v>
      </c>
      <c r="D1659" s="40" t="s">
        <v>213</v>
      </c>
      <c r="E1659" s="40">
        <v>200435</v>
      </c>
      <c r="F1659" s="40" t="s">
        <v>44</v>
      </c>
      <c r="G1659" s="134">
        <v>13.29</v>
      </c>
      <c r="H1659" s="48">
        <v>18285.12</v>
      </c>
      <c r="I1659" s="48">
        <v>9766.69</v>
      </c>
    </row>
    <row r="1660" spans="1:9" x14ac:dyDescent="0.25">
      <c r="A1660" s="534" t="s">
        <v>48</v>
      </c>
      <c r="B1660" s="534"/>
      <c r="C1660" s="41">
        <v>43214</v>
      </c>
      <c r="D1660" s="40" t="s">
        <v>247</v>
      </c>
      <c r="E1660" s="40">
        <v>200437</v>
      </c>
      <c r="F1660" s="40" t="s">
        <v>50</v>
      </c>
      <c r="G1660" s="134">
        <v>11.66</v>
      </c>
      <c r="H1660" s="48">
        <v>18285.12</v>
      </c>
      <c r="I1660" s="48">
        <v>9766.69</v>
      </c>
    </row>
    <row r="1661" spans="1:9" x14ac:dyDescent="0.25">
      <c r="A1661" s="534" t="s">
        <v>45</v>
      </c>
      <c r="B1661" s="534"/>
      <c r="C1661" s="41">
        <v>43214</v>
      </c>
      <c r="D1661" s="40" t="s">
        <v>112</v>
      </c>
      <c r="E1661" s="40">
        <v>200452</v>
      </c>
      <c r="F1661" s="40" t="s">
        <v>63</v>
      </c>
      <c r="G1661" s="134">
        <v>1.1299999999999999</v>
      </c>
      <c r="H1661" s="48">
        <v>18285.12</v>
      </c>
      <c r="I1661" s="48">
        <v>9766.69</v>
      </c>
    </row>
    <row r="1662" spans="1:9" x14ac:dyDescent="0.25">
      <c r="A1662" s="534" t="s">
        <v>51</v>
      </c>
      <c r="B1662" s="534"/>
      <c r="C1662" s="41">
        <v>43214</v>
      </c>
      <c r="D1662" s="40" t="s">
        <v>127</v>
      </c>
      <c r="E1662" s="40">
        <v>200456</v>
      </c>
      <c r="F1662" s="40" t="s">
        <v>90</v>
      </c>
      <c r="G1662" s="134">
        <v>15.41</v>
      </c>
      <c r="H1662" s="48">
        <v>18285.12</v>
      </c>
      <c r="I1662" s="48">
        <v>9766.69</v>
      </c>
    </row>
    <row r="1663" spans="1:9" x14ac:dyDescent="0.25">
      <c r="A1663" s="536" t="s">
        <v>730</v>
      </c>
      <c r="B1663" s="536"/>
      <c r="C1663" s="317">
        <v>43214</v>
      </c>
      <c r="D1663" s="215" t="s">
        <v>642</v>
      </c>
      <c r="E1663" s="215">
        <v>200475</v>
      </c>
      <c r="F1663" s="215" t="s">
        <v>587</v>
      </c>
      <c r="G1663" s="319">
        <v>1.7</v>
      </c>
      <c r="H1663" s="218">
        <v>18285.12</v>
      </c>
      <c r="I1663" s="218">
        <v>9766.69</v>
      </c>
    </row>
    <row r="1664" spans="1:9" x14ac:dyDescent="0.25">
      <c r="A1664" s="534" t="s">
        <v>45</v>
      </c>
      <c r="B1664" s="534"/>
      <c r="C1664" s="41">
        <v>43214</v>
      </c>
      <c r="D1664" s="40" t="s">
        <v>739</v>
      </c>
      <c r="E1664" s="40">
        <v>200484</v>
      </c>
      <c r="F1664" s="40" t="s">
        <v>218</v>
      </c>
      <c r="G1664" s="134">
        <v>12.99</v>
      </c>
      <c r="H1664" s="48">
        <v>18285.12</v>
      </c>
      <c r="I1664" s="48">
        <v>9766.69</v>
      </c>
    </row>
    <row r="1665" spans="1:9" x14ac:dyDescent="0.25">
      <c r="A1665" s="534" t="s">
        <v>42</v>
      </c>
      <c r="B1665" s="534"/>
      <c r="C1665" s="41">
        <v>43214</v>
      </c>
      <c r="D1665" s="40" t="s">
        <v>385</v>
      </c>
      <c r="E1665" s="40">
        <v>200491</v>
      </c>
      <c r="F1665" s="40" t="s">
        <v>44</v>
      </c>
      <c r="G1665" s="134">
        <v>11.41</v>
      </c>
      <c r="H1665" s="48">
        <v>18285.12</v>
      </c>
      <c r="I1665" s="48">
        <v>9766.69</v>
      </c>
    </row>
    <row r="1666" spans="1:9" x14ac:dyDescent="0.25">
      <c r="A1666" s="534" t="s">
        <v>51</v>
      </c>
      <c r="B1666" s="534"/>
      <c r="C1666" s="41">
        <v>43214</v>
      </c>
      <c r="D1666" s="40" t="s">
        <v>456</v>
      </c>
      <c r="E1666" s="40">
        <v>200493</v>
      </c>
      <c r="F1666" s="40" t="s">
        <v>90</v>
      </c>
      <c r="G1666" s="134">
        <v>5.54</v>
      </c>
      <c r="H1666" s="48">
        <v>18285.12</v>
      </c>
      <c r="I1666" s="48">
        <v>9766.69</v>
      </c>
    </row>
    <row r="1667" spans="1:9" x14ac:dyDescent="0.25">
      <c r="A1667" s="534" t="s">
        <v>48</v>
      </c>
      <c r="B1667" s="534"/>
      <c r="C1667" s="41">
        <v>43214</v>
      </c>
      <c r="D1667" s="40" t="s">
        <v>623</v>
      </c>
      <c r="E1667" s="40">
        <v>200497</v>
      </c>
      <c r="F1667" s="40" t="s">
        <v>50</v>
      </c>
      <c r="G1667" s="134">
        <v>10.68</v>
      </c>
      <c r="H1667" s="48">
        <v>18285.12</v>
      </c>
      <c r="I1667" s="48">
        <v>9766.69</v>
      </c>
    </row>
    <row r="1668" spans="1:9" x14ac:dyDescent="0.25">
      <c r="A1668" s="534" t="s">
        <v>64</v>
      </c>
      <c r="B1668" s="534"/>
      <c r="C1668" s="41">
        <v>43215</v>
      </c>
      <c r="D1668" s="40" t="s">
        <v>431</v>
      </c>
      <c r="E1668" s="40">
        <v>200552</v>
      </c>
      <c r="F1668" s="40" t="s">
        <v>47</v>
      </c>
      <c r="G1668" s="134">
        <v>15.2</v>
      </c>
      <c r="H1668" s="48">
        <v>18285.12</v>
      </c>
      <c r="I1668" s="48">
        <v>9766.69</v>
      </c>
    </row>
    <row r="1669" spans="1:9" x14ac:dyDescent="0.25">
      <c r="A1669" s="534" t="s">
        <v>68</v>
      </c>
      <c r="B1669" s="534"/>
      <c r="C1669" s="41">
        <v>43215</v>
      </c>
      <c r="D1669" s="40" t="s">
        <v>209</v>
      </c>
      <c r="E1669" s="40">
        <v>200556</v>
      </c>
      <c r="F1669" s="40" t="s">
        <v>90</v>
      </c>
      <c r="G1669" s="134">
        <v>13.97</v>
      </c>
      <c r="H1669" s="48">
        <v>18285.12</v>
      </c>
      <c r="I1669" s="48">
        <v>9766.69</v>
      </c>
    </row>
    <row r="1670" spans="1:9" x14ac:dyDescent="0.25">
      <c r="A1670" s="534" t="s">
        <v>66</v>
      </c>
      <c r="B1670" s="534"/>
      <c r="C1670" s="41">
        <v>43215</v>
      </c>
      <c r="D1670" s="40" t="s">
        <v>255</v>
      </c>
      <c r="E1670" s="40">
        <v>200558</v>
      </c>
      <c r="F1670" s="40" t="s">
        <v>50</v>
      </c>
      <c r="G1670" s="134">
        <v>14.13</v>
      </c>
      <c r="H1670" s="48">
        <v>18285.12</v>
      </c>
      <c r="I1670" s="48">
        <v>9766.69</v>
      </c>
    </row>
    <row r="1671" spans="1:9" x14ac:dyDescent="0.25">
      <c r="A1671" s="534" t="s">
        <v>77</v>
      </c>
      <c r="B1671" s="534"/>
      <c r="C1671" s="41">
        <v>43215</v>
      </c>
      <c r="D1671" s="40" t="s">
        <v>177</v>
      </c>
      <c r="E1671" s="40">
        <v>200562</v>
      </c>
      <c r="F1671" s="40" t="s">
        <v>44</v>
      </c>
      <c r="G1671" s="134">
        <v>14.3</v>
      </c>
      <c r="H1671" s="48">
        <v>18285.12</v>
      </c>
      <c r="I1671" s="48">
        <v>9766.69</v>
      </c>
    </row>
    <row r="1672" spans="1:9" x14ac:dyDescent="0.25">
      <c r="A1672" s="534" t="s">
        <v>64</v>
      </c>
      <c r="B1672" s="534"/>
      <c r="C1672" s="41">
        <v>43215</v>
      </c>
      <c r="D1672" s="40" t="s">
        <v>740</v>
      </c>
      <c r="E1672" s="40">
        <v>200607</v>
      </c>
      <c r="F1672" s="40" t="s">
        <v>544</v>
      </c>
      <c r="G1672" s="134">
        <v>7.84</v>
      </c>
      <c r="H1672" s="48">
        <v>18285.12</v>
      </c>
      <c r="I1672" s="48">
        <v>9766.69</v>
      </c>
    </row>
    <row r="1673" spans="1:9" x14ac:dyDescent="0.25">
      <c r="A1673" s="534" t="s">
        <v>77</v>
      </c>
      <c r="B1673" s="534"/>
      <c r="C1673" s="41">
        <v>43215</v>
      </c>
      <c r="D1673" s="40" t="s">
        <v>622</v>
      </c>
      <c r="E1673" s="40">
        <v>200620</v>
      </c>
      <c r="F1673" s="40" t="s">
        <v>44</v>
      </c>
      <c r="G1673" s="134">
        <v>10.14</v>
      </c>
      <c r="H1673" s="48">
        <v>18285.12</v>
      </c>
      <c r="I1673" s="48">
        <v>9766.69</v>
      </c>
    </row>
    <row r="1674" spans="1:9" x14ac:dyDescent="0.25">
      <c r="A1674" s="534" t="s">
        <v>64</v>
      </c>
      <c r="B1674" s="534"/>
      <c r="C1674" s="41">
        <v>43215</v>
      </c>
      <c r="D1674" s="40" t="s">
        <v>165</v>
      </c>
      <c r="E1674" s="40">
        <v>200624</v>
      </c>
      <c r="F1674" s="40" t="s">
        <v>55</v>
      </c>
      <c r="G1674" s="134">
        <v>1.2</v>
      </c>
      <c r="H1674" s="48">
        <v>18285.12</v>
      </c>
      <c r="I1674" s="48">
        <v>9766.69</v>
      </c>
    </row>
    <row r="1675" spans="1:9" x14ac:dyDescent="0.25">
      <c r="A1675" s="534" t="s">
        <v>68</v>
      </c>
      <c r="B1675" s="534"/>
      <c r="C1675" s="41">
        <v>43215</v>
      </c>
      <c r="D1675" s="40" t="s">
        <v>249</v>
      </c>
      <c r="E1675" s="40">
        <v>200631</v>
      </c>
      <c r="F1675" s="40" t="s">
        <v>90</v>
      </c>
      <c r="G1675" s="134">
        <v>14.79</v>
      </c>
      <c r="H1675" s="48">
        <v>18285.12</v>
      </c>
      <c r="I1675" s="48">
        <v>9766.69</v>
      </c>
    </row>
    <row r="1676" spans="1:9" x14ac:dyDescent="0.25">
      <c r="A1676" s="534" t="s">
        <v>64</v>
      </c>
      <c r="B1676" s="534"/>
      <c r="C1676" s="41">
        <v>43215</v>
      </c>
      <c r="D1676" s="40" t="s">
        <v>279</v>
      </c>
      <c r="E1676" s="40">
        <v>200640</v>
      </c>
      <c r="F1676" s="40" t="s">
        <v>47</v>
      </c>
      <c r="G1676" s="134">
        <v>15.17</v>
      </c>
      <c r="H1676" s="48">
        <v>18285.12</v>
      </c>
      <c r="I1676" s="48">
        <v>9766.69</v>
      </c>
    </row>
    <row r="1677" spans="1:9" x14ac:dyDescent="0.25">
      <c r="A1677" s="534" t="s">
        <v>66</v>
      </c>
      <c r="B1677" s="534"/>
      <c r="C1677" s="41">
        <v>43215</v>
      </c>
      <c r="D1677" s="40" t="s">
        <v>614</v>
      </c>
      <c r="E1677" s="40">
        <v>200655</v>
      </c>
      <c r="F1677" s="40" t="s">
        <v>50</v>
      </c>
      <c r="G1677" s="134">
        <v>12.74</v>
      </c>
      <c r="H1677" s="48">
        <v>18285.12</v>
      </c>
      <c r="I1677" s="48">
        <v>9766.69</v>
      </c>
    </row>
    <row r="1678" spans="1:9" x14ac:dyDescent="0.25">
      <c r="A1678" s="534" t="s">
        <v>77</v>
      </c>
      <c r="B1678" s="534"/>
      <c r="C1678" s="41">
        <v>43215</v>
      </c>
      <c r="D1678" s="40" t="s">
        <v>618</v>
      </c>
      <c r="E1678" s="40">
        <v>200660</v>
      </c>
      <c r="F1678" s="40" t="s">
        <v>44</v>
      </c>
      <c r="G1678" s="134">
        <v>8.3800000000000008</v>
      </c>
      <c r="H1678" s="48">
        <v>18285.12</v>
      </c>
      <c r="I1678" s="48">
        <v>9766.69</v>
      </c>
    </row>
    <row r="1679" spans="1:9" x14ac:dyDescent="0.25">
      <c r="A1679" s="534" t="s">
        <v>66</v>
      </c>
      <c r="B1679" s="534"/>
      <c r="C1679" s="41">
        <v>43215</v>
      </c>
      <c r="D1679" s="40" t="s">
        <v>741</v>
      </c>
      <c r="E1679" s="40">
        <v>200680</v>
      </c>
      <c r="F1679" s="40" t="s">
        <v>50</v>
      </c>
      <c r="G1679" s="134">
        <v>6.36</v>
      </c>
      <c r="H1679" s="48">
        <v>18285.12</v>
      </c>
      <c r="I1679" s="48">
        <v>9766.69</v>
      </c>
    </row>
    <row r="1680" spans="1:9" x14ac:dyDescent="0.25">
      <c r="A1680" s="534" t="s">
        <v>86</v>
      </c>
      <c r="B1680" s="534"/>
      <c r="C1680" s="41">
        <v>43215</v>
      </c>
      <c r="D1680" s="40" t="s">
        <v>199</v>
      </c>
      <c r="E1680" s="40">
        <v>200688</v>
      </c>
      <c r="F1680" s="40" t="s">
        <v>47</v>
      </c>
      <c r="G1680" s="134">
        <v>6.95</v>
      </c>
      <c r="H1680" s="48">
        <v>18285.12</v>
      </c>
      <c r="I1680" s="48">
        <v>9766.69</v>
      </c>
    </row>
    <row r="1681" spans="1:9" x14ac:dyDescent="0.25">
      <c r="A1681" s="534" t="s">
        <v>86</v>
      </c>
      <c r="B1681" s="534"/>
      <c r="C1681" s="41">
        <v>43215</v>
      </c>
      <c r="D1681" s="40" t="s">
        <v>171</v>
      </c>
      <c r="E1681" s="40">
        <v>200689</v>
      </c>
      <c r="F1681" s="40" t="s">
        <v>140</v>
      </c>
      <c r="G1681" s="134">
        <v>6.18</v>
      </c>
      <c r="H1681" s="48">
        <v>18285.12</v>
      </c>
      <c r="I1681" s="48">
        <v>9766.69</v>
      </c>
    </row>
    <row r="1682" spans="1:9" x14ac:dyDescent="0.25">
      <c r="A1682" s="534" t="s">
        <v>86</v>
      </c>
      <c r="B1682" s="534"/>
      <c r="C1682" s="41">
        <v>43215</v>
      </c>
      <c r="D1682" s="40" t="s">
        <v>265</v>
      </c>
      <c r="E1682" s="40">
        <v>200690</v>
      </c>
      <c r="F1682" s="40" t="s">
        <v>418</v>
      </c>
      <c r="G1682" s="134">
        <v>6.35</v>
      </c>
      <c r="H1682" s="48">
        <v>18285.12</v>
      </c>
      <c r="I1682" s="48">
        <v>9766.69</v>
      </c>
    </row>
    <row r="1683" spans="1:9" x14ac:dyDescent="0.25">
      <c r="A1683" s="534" t="s">
        <v>86</v>
      </c>
      <c r="B1683" s="534"/>
      <c r="C1683" s="41">
        <v>43215</v>
      </c>
      <c r="D1683" s="40" t="s">
        <v>201</v>
      </c>
      <c r="E1683" s="40">
        <v>200691</v>
      </c>
      <c r="F1683" s="40" t="s">
        <v>437</v>
      </c>
      <c r="G1683" s="134">
        <v>6.59</v>
      </c>
      <c r="H1683" s="48">
        <v>18285.12</v>
      </c>
      <c r="I1683" s="48">
        <v>9766.69</v>
      </c>
    </row>
    <row r="1684" spans="1:9" x14ac:dyDescent="0.25">
      <c r="A1684" s="534" t="s">
        <v>96</v>
      </c>
      <c r="B1684" s="534"/>
      <c r="C1684" s="41">
        <v>43216</v>
      </c>
      <c r="D1684" s="40" t="s">
        <v>363</v>
      </c>
      <c r="E1684" s="40">
        <v>200726</v>
      </c>
      <c r="F1684" s="40" t="s">
        <v>44</v>
      </c>
      <c r="G1684" s="134">
        <v>13.14</v>
      </c>
      <c r="H1684" s="48">
        <v>18285.12</v>
      </c>
      <c r="I1684" s="48">
        <v>9766.69</v>
      </c>
    </row>
    <row r="1685" spans="1:9" x14ac:dyDescent="0.25">
      <c r="A1685" s="534" t="s">
        <v>100</v>
      </c>
      <c r="B1685" s="534"/>
      <c r="C1685" s="41">
        <v>43216</v>
      </c>
      <c r="D1685" s="40" t="s">
        <v>523</v>
      </c>
      <c r="E1685" s="40">
        <v>200729</v>
      </c>
      <c r="F1685" s="40" t="s">
        <v>90</v>
      </c>
      <c r="G1685" s="134">
        <v>13.96</v>
      </c>
      <c r="H1685" s="48">
        <v>18285.12</v>
      </c>
      <c r="I1685" s="48">
        <v>9766.69</v>
      </c>
    </row>
    <row r="1686" spans="1:9" x14ac:dyDescent="0.25">
      <c r="A1686" s="534" t="s">
        <v>94</v>
      </c>
      <c r="B1686" s="534"/>
      <c r="C1686" s="41">
        <v>43216</v>
      </c>
      <c r="D1686" s="40" t="s">
        <v>269</v>
      </c>
      <c r="E1686" s="40">
        <v>200730</v>
      </c>
      <c r="F1686" s="40" t="s">
        <v>47</v>
      </c>
      <c r="G1686" s="134">
        <v>15.16</v>
      </c>
      <c r="H1686" s="48">
        <v>18285.12</v>
      </c>
      <c r="I1686" s="48">
        <v>9766.69</v>
      </c>
    </row>
    <row r="1687" spans="1:9" x14ac:dyDescent="0.25">
      <c r="A1687" s="537" t="s">
        <v>273</v>
      </c>
      <c r="B1687" s="537"/>
      <c r="C1687" s="450">
        <v>43216</v>
      </c>
      <c r="D1687" s="451" t="s">
        <v>742</v>
      </c>
      <c r="E1687" s="451">
        <v>200746</v>
      </c>
      <c r="F1687" s="451" t="s">
        <v>439</v>
      </c>
      <c r="G1687" s="452">
        <v>6.89</v>
      </c>
      <c r="H1687" s="48">
        <v>18285.12</v>
      </c>
      <c r="I1687" s="48">
        <v>9766.69</v>
      </c>
    </row>
    <row r="1688" spans="1:9" x14ac:dyDescent="0.25">
      <c r="A1688" s="534" t="s">
        <v>98</v>
      </c>
      <c r="B1688" s="534"/>
      <c r="C1688" s="41">
        <v>43216</v>
      </c>
      <c r="D1688" s="40" t="s">
        <v>627</v>
      </c>
      <c r="E1688" s="40">
        <v>200747</v>
      </c>
      <c r="F1688" s="40" t="s">
        <v>50</v>
      </c>
      <c r="G1688" s="134">
        <v>13.8</v>
      </c>
      <c r="H1688" s="48">
        <v>18285.12</v>
      </c>
      <c r="I1688" s="48">
        <v>9766.69</v>
      </c>
    </row>
    <row r="1689" spans="1:9" x14ac:dyDescent="0.25">
      <c r="A1689" s="534" t="s">
        <v>100</v>
      </c>
      <c r="B1689" s="534"/>
      <c r="C1689" s="41">
        <v>43216</v>
      </c>
      <c r="D1689" s="40" t="s">
        <v>530</v>
      </c>
      <c r="E1689" s="40">
        <v>200803</v>
      </c>
      <c r="F1689" s="40" t="s">
        <v>90</v>
      </c>
      <c r="G1689" s="134">
        <v>8.5299999999999994</v>
      </c>
      <c r="H1689" s="48">
        <v>18285.12</v>
      </c>
      <c r="I1689" s="48">
        <v>9766.69</v>
      </c>
    </row>
    <row r="1690" spans="1:9" x14ac:dyDescent="0.25">
      <c r="A1690" s="534" t="s">
        <v>96</v>
      </c>
      <c r="B1690" s="534"/>
      <c r="C1690" s="41">
        <v>43216</v>
      </c>
      <c r="D1690" s="40" t="s">
        <v>374</v>
      </c>
      <c r="E1690" s="40">
        <v>200804</v>
      </c>
      <c r="F1690" s="40" t="s">
        <v>44</v>
      </c>
      <c r="G1690" s="134">
        <v>7.69</v>
      </c>
      <c r="H1690" s="48">
        <v>18285.12</v>
      </c>
      <c r="I1690" s="48">
        <v>9766.69</v>
      </c>
    </row>
    <row r="1691" spans="1:9" x14ac:dyDescent="0.25">
      <c r="A1691" s="537" t="s">
        <v>273</v>
      </c>
      <c r="B1691" s="537"/>
      <c r="C1691" s="450">
        <v>43216</v>
      </c>
      <c r="D1691" s="451" t="s">
        <v>334</v>
      </c>
      <c r="E1691" s="451">
        <v>200808</v>
      </c>
      <c r="F1691" s="451" t="s">
        <v>439</v>
      </c>
      <c r="G1691" s="452">
        <v>5.43</v>
      </c>
      <c r="H1691" s="48">
        <v>18285.12</v>
      </c>
      <c r="I1691" s="48">
        <v>9766.69</v>
      </c>
    </row>
    <row r="1692" spans="1:9" x14ac:dyDescent="0.25">
      <c r="A1692" s="537" t="s">
        <v>273</v>
      </c>
      <c r="B1692" s="537"/>
      <c r="C1692" s="450">
        <v>43216</v>
      </c>
      <c r="D1692" s="451" t="s">
        <v>383</v>
      </c>
      <c r="E1692" s="451">
        <v>200809</v>
      </c>
      <c r="F1692" s="451" t="s">
        <v>47</v>
      </c>
      <c r="G1692" s="452">
        <v>10.220000000000001</v>
      </c>
      <c r="H1692" s="48">
        <v>18285.12</v>
      </c>
      <c r="I1692" s="48">
        <v>9766.69</v>
      </c>
    </row>
    <row r="1693" spans="1:9" x14ac:dyDescent="0.25">
      <c r="A1693" s="537" t="s">
        <v>273</v>
      </c>
      <c r="B1693" s="537"/>
      <c r="C1693" s="450">
        <v>43216</v>
      </c>
      <c r="D1693" s="451" t="s">
        <v>605</v>
      </c>
      <c r="E1693" s="451">
        <v>200835</v>
      </c>
      <c r="F1693" s="451" t="s">
        <v>50</v>
      </c>
      <c r="G1693" s="452">
        <v>9.93</v>
      </c>
      <c r="H1693" s="48">
        <v>18285.12</v>
      </c>
      <c r="I1693" s="48">
        <v>9766.69</v>
      </c>
    </row>
    <row r="1694" spans="1:9" x14ac:dyDescent="0.25">
      <c r="A1694" s="534" t="s">
        <v>48</v>
      </c>
      <c r="B1694" s="534"/>
      <c r="C1694" s="41">
        <v>43217</v>
      </c>
      <c r="D1694" s="40" t="s">
        <v>743</v>
      </c>
      <c r="E1694" s="40">
        <v>200871</v>
      </c>
      <c r="F1694" s="40" t="s">
        <v>50</v>
      </c>
      <c r="G1694" s="134">
        <v>13.64</v>
      </c>
      <c r="H1694" s="48">
        <v>18285.12</v>
      </c>
      <c r="I1694" s="48">
        <v>9766.69</v>
      </c>
    </row>
    <row r="1695" spans="1:9" x14ac:dyDescent="0.25">
      <c r="A1695" s="534" t="s">
        <v>42</v>
      </c>
      <c r="B1695" s="534"/>
      <c r="C1695" s="41">
        <v>43217</v>
      </c>
      <c r="D1695" s="40" t="s">
        <v>52</v>
      </c>
      <c r="E1695" s="40">
        <v>200882</v>
      </c>
      <c r="F1695" s="40" t="s">
        <v>90</v>
      </c>
      <c r="G1695" s="134">
        <v>14.27</v>
      </c>
      <c r="H1695" s="48">
        <v>18285.12</v>
      </c>
      <c r="I1695" s="48">
        <v>9766.69</v>
      </c>
    </row>
    <row r="1696" spans="1:9" x14ac:dyDescent="0.25">
      <c r="A1696" s="534" t="s">
        <v>45</v>
      </c>
      <c r="B1696" s="534"/>
      <c r="C1696" s="41">
        <v>43217</v>
      </c>
      <c r="D1696" s="40" t="s">
        <v>348</v>
      </c>
      <c r="E1696" s="40">
        <v>200885</v>
      </c>
      <c r="F1696" s="40" t="s">
        <v>47</v>
      </c>
      <c r="G1696" s="134">
        <v>16.079999999999998</v>
      </c>
      <c r="H1696" s="48">
        <v>18285.12</v>
      </c>
      <c r="I1696" s="48">
        <v>9766.69</v>
      </c>
    </row>
    <row r="1697" spans="1:9" x14ac:dyDescent="0.25">
      <c r="A1697" s="534" t="s">
        <v>51</v>
      </c>
      <c r="B1697" s="534"/>
      <c r="C1697" s="41">
        <v>43217</v>
      </c>
      <c r="D1697" s="40" t="s">
        <v>408</v>
      </c>
      <c r="E1697" s="40">
        <v>200891</v>
      </c>
      <c r="F1697" s="40" t="s">
        <v>85</v>
      </c>
      <c r="G1697" s="134">
        <v>15.78</v>
      </c>
      <c r="H1697" s="48">
        <v>18285.12</v>
      </c>
      <c r="I1697" s="48">
        <v>9766.69</v>
      </c>
    </row>
    <row r="1698" spans="1:9" x14ac:dyDescent="0.25">
      <c r="A1698" s="534" t="s">
        <v>45</v>
      </c>
      <c r="B1698" s="534"/>
      <c r="C1698" s="41">
        <v>43217</v>
      </c>
      <c r="D1698" s="40" t="s">
        <v>390</v>
      </c>
      <c r="E1698" s="40">
        <v>200918</v>
      </c>
      <c r="F1698" s="40" t="s">
        <v>55</v>
      </c>
      <c r="G1698" s="134">
        <v>0.81</v>
      </c>
      <c r="H1698" s="48">
        <v>18285.12</v>
      </c>
      <c r="I1698" s="48">
        <v>9766.69</v>
      </c>
    </row>
    <row r="1699" spans="1:9" x14ac:dyDescent="0.25">
      <c r="A1699" s="534" t="s">
        <v>48</v>
      </c>
      <c r="B1699" s="534"/>
      <c r="C1699" s="41">
        <v>43217</v>
      </c>
      <c r="D1699" s="40" t="s">
        <v>213</v>
      </c>
      <c r="E1699" s="40">
        <v>200937</v>
      </c>
      <c r="F1699" s="40" t="s">
        <v>50</v>
      </c>
      <c r="G1699" s="134">
        <v>13.26</v>
      </c>
      <c r="H1699" s="48">
        <v>18285.12</v>
      </c>
      <c r="I1699" s="48">
        <v>9766.69</v>
      </c>
    </row>
    <row r="1700" spans="1:9" x14ac:dyDescent="0.25">
      <c r="A1700" s="534" t="s">
        <v>744</v>
      </c>
      <c r="B1700" s="534"/>
      <c r="C1700" s="41">
        <v>43217</v>
      </c>
      <c r="D1700" s="40" t="s">
        <v>112</v>
      </c>
      <c r="E1700" s="40">
        <v>200953</v>
      </c>
      <c r="F1700" s="40" t="s">
        <v>104</v>
      </c>
      <c r="G1700" s="134">
        <v>6.16</v>
      </c>
      <c r="H1700" s="48">
        <v>18285.12</v>
      </c>
      <c r="I1700" s="48">
        <v>9766.69</v>
      </c>
    </row>
    <row r="1701" spans="1:9" x14ac:dyDescent="0.25">
      <c r="A1701" s="534" t="s">
        <v>42</v>
      </c>
      <c r="B1701" s="534"/>
      <c r="C1701" s="41">
        <v>43217</v>
      </c>
      <c r="D1701" s="40" t="s">
        <v>745</v>
      </c>
      <c r="E1701" s="40">
        <v>200955</v>
      </c>
      <c r="F1701" s="40" t="s">
        <v>47</v>
      </c>
      <c r="G1701" s="134">
        <v>14.64</v>
      </c>
      <c r="H1701" s="48">
        <v>18285.12</v>
      </c>
      <c r="I1701" s="48">
        <v>9766.69</v>
      </c>
    </row>
    <row r="1702" spans="1:9" x14ac:dyDescent="0.25">
      <c r="A1702" s="534" t="s">
        <v>45</v>
      </c>
      <c r="B1702" s="534"/>
      <c r="C1702" s="41">
        <v>43217</v>
      </c>
      <c r="D1702" s="40" t="s">
        <v>166</v>
      </c>
      <c r="E1702" s="40">
        <v>200956</v>
      </c>
      <c r="F1702" s="40" t="s">
        <v>90</v>
      </c>
      <c r="G1702" s="134">
        <v>13.72</v>
      </c>
      <c r="H1702" s="48">
        <v>18285.12</v>
      </c>
      <c r="I1702" s="48">
        <v>9766.69</v>
      </c>
    </row>
    <row r="1703" spans="1:9" x14ac:dyDescent="0.25">
      <c r="A1703" s="534" t="s">
        <v>51</v>
      </c>
      <c r="B1703" s="534"/>
      <c r="C1703" s="41">
        <v>43217</v>
      </c>
      <c r="D1703" s="40" t="s">
        <v>713</v>
      </c>
      <c r="E1703" s="40">
        <v>200962</v>
      </c>
      <c r="F1703" s="40" t="s">
        <v>85</v>
      </c>
      <c r="G1703" s="134">
        <v>10.75</v>
      </c>
      <c r="H1703" s="48">
        <v>18285.12</v>
      </c>
      <c r="I1703" s="48">
        <v>9766.69</v>
      </c>
    </row>
    <row r="1704" spans="1:9" x14ac:dyDescent="0.25">
      <c r="A1704" s="534" t="s">
        <v>744</v>
      </c>
      <c r="B1704" s="534"/>
      <c r="C1704" s="41">
        <v>43217</v>
      </c>
      <c r="D1704" s="40" t="s">
        <v>197</v>
      </c>
      <c r="E1704" s="40">
        <v>200969</v>
      </c>
      <c r="F1704" s="40" t="s">
        <v>104</v>
      </c>
      <c r="G1704" s="134">
        <v>7.4</v>
      </c>
      <c r="H1704" s="48">
        <v>18285.12</v>
      </c>
      <c r="I1704" s="48">
        <v>9766.69</v>
      </c>
    </row>
    <row r="1705" spans="1:9" x14ac:dyDescent="0.25">
      <c r="A1705" s="534" t="s">
        <v>48</v>
      </c>
      <c r="B1705" s="534"/>
      <c r="C1705" s="41">
        <v>43217</v>
      </c>
      <c r="D1705" s="40" t="s">
        <v>369</v>
      </c>
      <c r="E1705" s="40">
        <v>200972</v>
      </c>
      <c r="F1705" s="40" t="s">
        <v>50</v>
      </c>
      <c r="G1705" s="134">
        <v>6.85</v>
      </c>
      <c r="H1705" s="48">
        <v>18285.12</v>
      </c>
      <c r="I1705" s="48">
        <v>9766.69</v>
      </c>
    </row>
    <row r="1706" spans="1:9" x14ac:dyDescent="0.25">
      <c r="A1706" s="534" t="s">
        <v>86</v>
      </c>
      <c r="B1706" s="534"/>
      <c r="C1706" s="41">
        <v>43217</v>
      </c>
      <c r="D1706" s="40" t="s">
        <v>134</v>
      </c>
      <c r="E1706" s="40">
        <v>200991</v>
      </c>
      <c r="F1706" s="40" t="s">
        <v>193</v>
      </c>
      <c r="G1706" s="134">
        <v>7.86</v>
      </c>
      <c r="H1706" s="48">
        <v>18285.12</v>
      </c>
      <c r="I1706" s="48">
        <v>9766.69</v>
      </c>
    </row>
    <row r="1707" spans="1:9" x14ac:dyDescent="0.25">
      <c r="A1707" s="534" t="s">
        <v>86</v>
      </c>
      <c r="B1707" s="534"/>
      <c r="C1707" s="41">
        <v>43217</v>
      </c>
      <c r="D1707" s="40" t="s">
        <v>746</v>
      </c>
      <c r="E1707" s="40">
        <v>200992</v>
      </c>
      <c r="F1707" s="40" t="s">
        <v>47</v>
      </c>
      <c r="G1707" s="134">
        <v>8.7200000000000006</v>
      </c>
      <c r="H1707" s="48">
        <v>18285.12</v>
      </c>
      <c r="I1707" s="48">
        <v>9766.69</v>
      </c>
    </row>
    <row r="1708" spans="1:9" x14ac:dyDescent="0.25">
      <c r="A1708" s="534" t="s">
        <v>86</v>
      </c>
      <c r="B1708" s="534"/>
      <c r="C1708" s="41">
        <v>43217</v>
      </c>
      <c r="D1708" s="40" t="s">
        <v>747</v>
      </c>
      <c r="E1708" s="40">
        <v>200993</v>
      </c>
      <c r="F1708" s="40" t="s">
        <v>140</v>
      </c>
      <c r="G1708" s="134">
        <v>8.06</v>
      </c>
      <c r="H1708" s="48">
        <v>18285.12</v>
      </c>
      <c r="I1708" s="48">
        <v>9766.69</v>
      </c>
    </row>
    <row r="1709" spans="1:9" ht="15.75" thickBot="1" x14ac:dyDescent="0.3">
      <c r="A1709" s="534" t="s">
        <v>86</v>
      </c>
      <c r="B1709" s="534"/>
      <c r="C1709" s="41">
        <v>43217</v>
      </c>
      <c r="D1709" s="40" t="s">
        <v>748</v>
      </c>
      <c r="E1709" s="40">
        <v>200994</v>
      </c>
      <c r="F1709" s="40" t="s">
        <v>79</v>
      </c>
      <c r="G1709" s="135">
        <v>7.7</v>
      </c>
      <c r="H1709" s="48">
        <v>18285.12</v>
      </c>
      <c r="I1709" s="48">
        <v>9766.69</v>
      </c>
    </row>
    <row r="1710" spans="1:9" ht="15.75" thickBot="1" x14ac:dyDescent="0.3">
      <c r="A1710" s="43"/>
      <c r="F1710" s="219" t="s">
        <v>590</v>
      </c>
      <c r="G1710" s="220">
        <v>856.23</v>
      </c>
      <c r="H1710" s="348">
        <v>15656268.297599999</v>
      </c>
      <c r="I1710" s="348">
        <v>8362532.9787000008</v>
      </c>
    </row>
    <row r="1711" spans="1:9" ht="21.75" thickBot="1" x14ac:dyDescent="0.4">
      <c r="F1711" s="222" t="s">
        <v>591</v>
      </c>
      <c r="G1711" s="223">
        <v>-3.91</v>
      </c>
      <c r="H1711" s="540">
        <v>-71494.819199999998</v>
      </c>
      <c r="I1711" s="541"/>
    </row>
    <row r="1712" spans="1:9" ht="19.5" thickBot="1" x14ac:dyDescent="0.35">
      <c r="F1712" s="226" t="s">
        <v>151</v>
      </c>
      <c r="G1712" s="220">
        <v>852.32</v>
      </c>
      <c r="H1712" s="514">
        <v>23947306.457099997</v>
      </c>
      <c r="I1712" s="515"/>
    </row>
    <row r="1714" spans="1:9" x14ac:dyDescent="0.25">
      <c r="I1714" s="260"/>
    </row>
    <row r="1716" spans="1:9" x14ac:dyDescent="0.25">
      <c r="G1716" s="43"/>
    </row>
    <row r="1717" spans="1:9" x14ac:dyDescent="0.25">
      <c r="B1717" s="31"/>
      <c r="C1717" s="31"/>
      <c r="D1717" s="31"/>
      <c r="E1717" s="32"/>
      <c r="F1717" s="32"/>
      <c r="G1717" s="43"/>
    </row>
    <row r="1718" spans="1:9" ht="23.25" x14ac:dyDescent="0.35">
      <c r="A1718" s="516" t="s">
        <v>28</v>
      </c>
      <c r="B1718" s="516"/>
      <c r="C1718" s="516"/>
      <c r="D1718" s="516"/>
      <c r="E1718" s="516"/>
      <c r="F1718" s="516"/>
      <c r="G1718" s="516"/>
      <c r="H1718" s="516"/>
    </row>
    <row r="1719" spans="1:9" ht="19.5" x14ac:dyDescent="0.3">
      <c r="A1719" s="517" t="s">
        <v>485</v>
      </c>
      <c r="B1719" s="517"/>
      <c r="C1719" s="517"/>
      <c r="D1719" s="517"/>
      <c r="E1719" s="517"/>
      <c r="F1719" s="517"/>
      <c r="G1719" s="517"/>
      <c r="H1719" s="517"/>
    </row>
    <row r="1720" spans="1:9" ht="15.75" x14ac:dyDescent="0.25">
      <c r="A1720" s="33"/>
      <c r="B1720" s="33"/>
      <c r="C1720" s="33"/>
      <c r="D1720" s="33"/>
      <c r="E1720" s="34"/>
      <c r="F1720" s="34"/>
      <c r="G1720" s="33"/>
      <c r="H1720" s="35"/>
    </row>
    <row r="1721" spans="1:9" ht="15.75" x14ac:dyDescent="0.25">
      <c r="A1721" s="33"/>
      <c r="B1721" s="33"/>
      <c r="C1721" s="33"/>
      <c r="D1721" s="33"/>
      <c r="E1721" s="34"/>
      <c r="F1721" s="34"/>
      <c r="G1721" s="33"/>
      <c r="H1721" s="35"/>
    </row>
    <row r="1722" spans="1:9" ht="15.75" x14ac:dyDescent="0.25">
      <c r="A1722" s="36" t="s">
        <v>30</v>
      </c>
      <c r="B1722" s="36">
        <v>2771</v>
      </c>
      <c r="C1722" s="33"/>
      <c r="D1722" s="31"/>
      <c r="E1722" s="34"/>
      <c r="F1722" s="34"/>
      <c r="G1722" s="37"/>
      <c r="H1722" s="35"/>
    </row>
    <row r="1723" spans="1:9" ht="15.75" x14ac:dyDescent="0.25">
      <c r="A1723" s="38" t="s">
        <v>31</v>
      </c>
      <c r="B1723" s="39">
        <v>43220</v>
      </c>
      <c r="C1723" s="33"/>
      <c r="D1723" s="31"/>
      <c r="E1723" s="34"/>
      <c r="F1723" s="34"/>
      <c r="G1723" s="37"/>
      <c r="H1723" s="35"/>
    </row>
    <row r="1724" spans="1:9" ht="16.5" thickBot="1" x14ac:dyDescent="0.3">
      <c r="A1724" s="37" t="s">
        <v>32</v>
      </c>
      <c r="B1724" s="518" t="s">
        <v>33</v>
      </c>
      <c r="C1724" s="518"/>
      <c r="D1724" s="518"/>
      <c r="E1724" s="34"/>
      <c r="F1724" s="34"/>
      <c r="G1724" s="37"/>
      <c r="H1724" s="35"/>
    </row>
    <row r="1725" spans="1:9" ht="32.25" thickBot="1" x14ac:dyDescent="0.3">
      <c r="A1725" s="520" t="s">
        <v>34</v>
      </c>
      <c r="B1725" s="521"/>
      <c r="C1725" s="44" t="s">
        <v>35</v>
      </c>
      <c r="D1725" s="44" t="s">
        <v>36</v>
      </c>
      <c r="E1725" s="44" t="s">
        <v>37</v>
      </c>
      <c r="F1725" s="44" t="s">
        <v>38</v>
      </c>
      <c r="G1725" s="46" t="s">
        <v>39</v>
      </c>
      <c r="H1725" s="44" t="s">
        <v>40</v>
      </c>
      <c r="I1725" s="44" t="s">
        <v>41</v>
      </c>
    </row>
    <row r="1726" spans="1:9" x14ac:dyDescent="0.25">
      <c r="A1726" s="535" t="s">
        <v>77</v>
      </c>
      <c r="B1726" s="535"/>
      <c r="C1726" s="66">
        <v>43218</v>
      </c>
      <c r="D1726" s="45" t="s">
        <v>254</v>
      </c>
      <c r="E1726" s="45">
        <v>201009</v>
      </c>
      <c r="F1726" s="45" t="s">
        <v>90</v>
      </c>
      <c r="G1726" s="134">
        <v>14.31</v>
      </c>
      <c r="H1726" s="67">
        <v>18285.12</v>
      </c>
      <c r="I1726" s="67">
        <v>9766.69</v>
      </c>
    </row>
    <row r="1727" spans="1:9" x14ac:dyDescent="0.25">
      <c r="A1727" s="534" t="s">
        <v>64</v>
      </c>
      <c r="B1727" s="534"/>
      <c r="C1727" s="41">
        <v>43218</v>
      </c>
      <c r="D1727" s="40" t="s">
        <v>431</v>
      </c>
      <c r="E1727" s="40">
        <v>201011</v>
      </c>
      <c r="F1727" s="40" t="s">
        <v>47</v>
      </c>
      <c r="G1727" s="134">
        <v>14.5</v>
      </c>
      <c r="H1727" s="48">
        <v>18285.12</v>
      </c>
      <c r="I1727" s="48">
        <v>9766.69</v>
      </c>
    </row>
    <row r="1728" spans="1:9" x14ac:dyDescent="0.25">
      <c r="A1728" s="534" t="s">
        <v>66</v>
      </c>
      <c r="B1728" s="534"/>
      <c r="C1728" s="41">
        <v>43218</v>
      </c>
      <c r="D1728" s="40" t="s">
        <v>120</v>
      </c>
      <c r="E1728" s="40">
        <v>201018</v>
      </c>
      <c r="F1728" s="40" t="s">
        <v>50</v>
      </c>
      <c r="G1728" s="134">
        <v>13.98</v>
      </c>
      <c r="H1728" s="48">
        <v>18285.12</v>
      </c>
      <c r="I1728" s="48">
        <v>9766.69</v>
      </c>
    </row>
    <row r="1729" spans="1:9" x14ac:dyDescent="0.25">
      <c r="A1729" s="534" t="s">
        <v>68</v>
      </c>
      <c r="B1729" s="534"/>
      <c r="C1729" s="41">
        <v>43218</v>
      </c>
      <c r="D1729" s="40" t="s">
        <v>202</v>
      </c>
      <c r="E1729" s="40">
        <v>201023</v>
      </c>
      <c r="F1729" s="40" t="s">
        <v>85</v>
      </c>
      <c r="G1729" s="134">
        <v>11.71</v>
      </c>
      <c r="H1729" s="48">
        <v>18285.12</v>
      </c>
      <c r="I1729" s="48">
        <v>9766.69</v>
      </c>
    </row>
    <row r="1730" spans="1:9" x14ac:dyDescent="0.25">
      <c r="A1730" s="536" t="s">
        <v>657</v>
      </c>
      <c r="B1730" s="536"/>
      <c r="C1730" s="317">
        <v>43218</v>
      </c>
      <c r="D1730" s="215" t="s">
        <v>351</v>
      </c>
      <c r="E1730" s="215">
        <v>201054</v>
      </c>
      <c r="F1730" s="215" t="s">
        <v>587</v>
      </c>
      <c r="G1730" s="319">
        <v>3.06</v>
      </c>
      <c r="H1730" s="218">
        <v>18285.12</v>
      </c>
      <c r="I1730" s="218">
        <v>9766.69</v>
      </c>
    </row>
    <row r="1731" spans="1:9" x14ac:dyDescent="0.25">
      <c r="A1731" s="534" t="s">
        <v>64</v>
      </c>
      <c r="B1731" s="534"/>
      <c r="C1731" s="41">
        <v>43218</v>
      </c>
      <c r="D1731" s="40" t="s">
        <v>474</v>
      </c>
      <c r="E1731" s="40">
        <v>201057</v>
      </c>
      <c r="F1731" s="40" t="s">
        <v>55</v>
      </c>
      <c r="G1731" s="134">
        <v>1.4</v>
      </c>
      <c r="H1731" s="48">
        <v>18285.12</v>
      </c>
      <c r="I1731" s="48">
        <v>9766.69</v>
      </c>
    </row>
    <row r="1732" spans="1:9" x14ac:dyDescent="0.25">
      <c r="A1732" s="534" t="s">
        <v>77</v>
      </c>
      <c r="B1732" s="534"/>
      <c r="C1732" s="41">
        <v>43218</v>
      </c>
      <c r="D1732" s="40" t="s">
        <v>391</v>
      </c>
      <c r="E1732" s="40">
        <v>201059</v>
      </c>
      <c r="F1732" s="40" t="s">
        <v>90</v>
      </c>
      <c r="G1732" s="134">
        <v>12.39</v>
      </c>
      <c r="H1732" s="48">
        <v>18285.12</v>
      </c>
      <c r="I1732" s="48">
        <v>9766.69</v>
      </c>
    </row>
    <row r="1733" spans="1:9" x14ac:dyDescent="0.25">
      <c r="A1733" s="534" t="s">
        <v>64</v>
      </c>
      <c r="B1733" s="534"/>
      <c r="C1733" s="41">
        <v>43218</v>
      </c>
      <c r="D1733" s="40" t="s">
        <v>670</v>
      </c>
      <c r="E1733" s="40">
        <v>201063</v>
      </c>
      <c r="F1733" s="40" t="s">
        <v>47</v>
      </c>
      <c r="G1733" s="134">
        <v>10.57</v>
      </c>
      <c r="H1733" s="48">
        <v>18285.12</v>
      </c>
      <c r="I1733" s="48">
        <v>9766.69</v>
      </c>
    </row>
    <row r="1734" spans="1:9" x14ac:dyDescent="0.25">
      <c r="A1734" s="534" t="s">
        <v>68</v>
      </c>
      <c r="B1734" s="534"/>
      <c r="C1734" s="41">
        <v>43218</v>
      </c>
      <c r="D1734" s="40" t="s">
        <v>751</v>
      </c>
      <c r="E1734" s="40">
        <v>201077</v>
      </c>
      <c r="F1734" s="40" t="s">
        <v>85</v>
      </c>
      <c r="G1734" s="134">
        <v>11.32</v>
      </c>
      <c r="H1734" s="48">
        <v>18285.12</v>
      </c>
      <c r="I1734" s="48">
        <v>9766.69</v>
      </c>
    </row>
    <row r="1735" spans="1:9" x14ac:dyDescent="0.25">
      <c r="A1735" s="534" t="s">
        <v>66</v>
      </c>
      <c r="B1735" s="534"/>
      <c r="C1735" s="41">
        <v>43218</v>
      </c>
      <c r="D1735" s="40" t="s">
        <v>239</v>
      </c>
      <c r="E1735" s="40">
        <v>201082</v>
      </c>
      <c r="F1735" s="40" t="s">
        <v>50</v>
      </c>
      <c r="G1735" s="134">
        <v>13.54</v>
      </c>
      <c r="H1735" s="48">
        <v>18285.12</v>
      </c>
      <c r="I1735" s="48">
        <v>9766.69</v>
      </c>
    </row>
    <row r="1736" spans="1:9" x14ac:dyDescent="0.25">
      <c r="A1736" s="534" t="s">
        <v>708</v>
      </c>
      <c r="B1736" s="534"/>
      <c r="C1736" s="41">
        <v>43218</v>
      </c>
      <c r="D1736" s="40" t="s">
        <v>752</v>
      </c>
      <c r="E1736" s="40">
        <v>201096</v>
      </c>
      <c r="F1736" s="40" t="s">
        <v>50</v>
      </c>
      <c r="G1736" s="134">
        <v>6.14</v>
      </c>
      <c r="H1736" s="48">
        <v>18285.12</v>
      </c>
      <c r="I1736" s="48">
        <v>9766.69</v>
      </c>
    </row>
    <row r="1737" spans="1:9" x14ac:dyDescent="0.25">
      <c r="A1737" s="534" t="s">
        <v>708</v>
      </c>
      <c r="B1737" s="534"/>
      <c r="C1737" s="41">
        <v>43218</v>
      </c>
      <c r="D1737" s="40" t="s">
        <v>753</v>
      </c>
      <c r="E1737" s="40">
        <v>201097</v>
      </c>
      <c r="F1737" s="40" t="s">
        <v>47</v>
      </c>
      <c r="G1737" s="134">
        <v>6.27</v>
      </c>
      <c r="H1737" s="48">
        <v>18285.12</v>
      </c>
      <c r="I1737" s="48">
        <v>9766.69</v>
      </c>
    </row>
    <row r="1738" spans="1:9" x14ac:dyDescent="0.25">
      <c r="A1738" s="534" t="s">
        <v>98</v>
      </c>
      <c r="B1738" s="534"/>
      <c r="C1738" s="41">
        <v>43220</v>
      </c>
      <c r="D1738" s="40" t="s">
        <v>503</v>
      </c>
      <c r="E1738" s="40">
        <v>201118</v>
      </c>
      <c r="F1738" s="40" t="s">
        <v>50</v>
      </c>
      <c r="G1738" s="134">
        <v>14.79</v>
      </c>
      <c r="H1738" s="48">
        <v>18285.12</v>
      </c>
      <c r="I1738" s="48">
        <v>9766.69</v>
      </c>
    </row>
    <row r="1739" spans="1:9" x14ac:dyDescent="0.25">
      <c r="A1739" s="534" t="s">
        <v>94</v>
      </c>
      <c r="B1739" s="534"/>
      <c r="C1739" s="41">
        <v>43220</v>
      </c>
      <c r="D1739" s="40" t="s">
        <v>372</v>
      </c>
      <c r="E1739" s="40">
        <v>201135</v>
      </c>
      <c r="F1739" s="40" t="s">
        <v>47</v>
      </c>
      <c r="G1739" s="134">
        <v>16.670000000000002</v>
      </c>
      <c r="H1739" s="48">
        <v>18285.12</v>
      </c>
      <c r="I1739" s="48">
        <v>9766.69</v>
      </c>
    </row>
    <row r="1740" spans="1:9" x14ac:dyDescent="0.25">
      <c r="A1740" s="534" t="s">
        <v>100</v>
      </c>
      <c r="B1740" s="534"/>
      <c r="C1740" s="41">
        <v>43220</v>
      </c>
      <c r="D1740" s="40" t="s">
        <v>754</v>
      </c>
      <c r="E1740" s="40">
        <v>201143</v>
      </c>
      <c r="F1740" s="40" t="s">
        <v>85</v>
      </c>
      <c r="G1740" s="134">
        <v>15.04</v>
      </c>
      <c r="H1740" s="48">
        <v>18285.12</v>
      </c>
      <c r="I1740" s="48">
        <v>9766.69</v>
      </c>
    </row>
    <row r="1741" spans="1:9" x14ac:dyDescent="0.25">
      <c r="A1741" s="534" t="s">
        <v>96</v>
      </c>
      <c r="B1741" s="534"/>
      <c r="C1741" s="41">
        <v>43220</v>
      </c>
      <c r="D1741" s="40" t="s">
        <v>755</v>
      </c>
      <c r="E1741" s="40">
        <v>201151</v>
      </c>
      <c r="F1741" s="40" t="s">
        <v>90</v>
      </c>
      <c r="G1741" s="134">
        <v>16.54</v>
      </c>
      <c r="H1741" s="48">
        <v>18285.12</v>
      </c>
      <c r="I1741" s="48">
        <v>9766.69</v>
      </c>
    </row>
    <row r="1742" spans="1:9" x14ac:dyDescent="0.25">
      <c r="A1742" s="534" t="s">
        <v>94</v>
      </c>
      <c r="B1742" s="534"/>
      <c r="C1742" s="41">
        <v>43220</v>
      </c>
      <c r="D1742" s="40" t="s">
        <v>756</v>
      </c>
      <c r="E1742" s="40">
        <v>201173</v>
      </c>
      <c r="F1742" s="40" t="s">
        <v>55</v>
      </c>
      <c r="G1742" s="134">
        <v>1.56</v>
      </c>
      <c r="H1742" s="48">
        <v>18285.12</v>
      </c>
      <c r="I1742" s="48">
        <v>9766.69</v>
      </c>
    </row>
    <row r="1743" spans="1:9" x14ac:dyDescent="0.25">
      <c r="A1743" s="534" t="s">
        <v>98</v>
      </c>
      <c r="B1743" s="534"/>
      <c r="C1743" s="41">
        <v>43220</v>
      </c>
      <c r="D1743" s="40" t="s">
        <v>165</v>
      </c>
      <c r="E1743" s="40">
        <v>201198</v>
      </c>
      <c r="F1743" s="40" t="s">
        <v>50</v>
      </c>
      <c r="G1743" s="134">
        <v>15.34</v>
      </c>
      <c r="H1743" s="48">
        <v>18285.12</v>
      </c>
      <c r="I1743" s="48">
        <v>9766.69</v>
      </c>
    </row>
    <row r="1744" spans="1:9" x14ac:dyDescent="0.25">
      <c r="A1744" s="534" t="s">
        <v>94</v>
      </c>
      <c r="B1744" s="534"/>
      <c r="C1744" s="41">
        <v>43220</v>
      </c>
      <c r="D1744" s="40" t="s">
        <v>258</v>
      </c>
      <c r="E1744" s="40">
        <v>201203</v>
      </c>
      <c r="F1744" s="40" t="s">
        <v>47</v>
      </c>
      <c r="G1744" s="134">
        <v>13.71</v>
      </c>
      <c r="H1744" s="48">
        <v>18285.12</v>
      </c>
      <c r="I1744" s="48">
        <v>9766.69</v>
      </c>
    </row>
    <row r="1745" spans="1:9" x14ac:dyDescent="0.25">
      <c r="A1745" s="534" t="s">
        <v>100</v>
      </c>
      <c r="B1745" s="534"/>
      <c r="C1745" s="41">
        <v>43220</v>
      </c>
      <c r="D1745" s="40" t="s">
        <v>239</v>
      </c>
      <c r="E1745" s="40">
        <v>201206</v>
      </c>
      <c r="F1745" s="40" t="s">
        <v>85</v>
      </c>
      <c r="G1745" s="134">
        <v>11.14</v>
      </c>
      <c r="H1745" s="48">
        <v>18285.12</v>
      </c>
      <c r="I1745" s="48">
        <v>9766.69</v>
      </c>
    </row>
    <row r="1746" spans="1:9" x14ac:dyDescent="0.25">
      <c r="A1746" s="534" t="s">
        <v>96</v>
      </c>
      <c r="B1746" s="534"/>
      <c r="C1746" s="41">
        <v>43220</v>
      </c>
      <c r="D1746" s="40" t="s">
        <v>470</v>
      </c>
      <c r="E1746" s="40">
        <v>201226</v>
      </c>
      <c r="F1746" s="40" t="s">
        <v>90</v>
      </c>
      <c r="G1746" s="134">
        <v>15.87</v>
      </c>
      <c r="H1746" s="48">
        <v>18285.12</v>
      </c>
      <c r="I1746" s="48">
        <v>9766.69</v>
      </c>
    </row>
    <row r="1747" spans="1:9" x14ac:dyDescent="0.25">
      <c r="A1747" s="534" t="s">
        <v>86</v>
      </c>
      <c r="B1747" s="534"/>
      <c r="C1747" s="41">
        <v>43220</v>
      </c>
      <c r="D1747" s="40" t="s">
        <v>92</v>
      </c>
      <c r="E1747" s="40">
        <v>201264</v>
      </c>
      <c r="F1747" s="40" t="s">
        <v>170</v>
      </c>
      <c r="G1747" s="134">
        <v>0.36</v>
      </c>
      <c r="H1747" s="48">
        <v>18285.12</v>
      </c>
      <c r="I1747" s="48">
        <v>9766.69</v>
      </c>
    </row>
    <row r="1748" spans="1:9" x14ac:dyDescent="0.25">
      <c r="A1748" s="534" t="s">
        <v>86</v>
      </c>
      <c r="B1748" s="534"/>
      <c r="C1748" s="41">
        <v>43220</v>
      </c>
      <c r="D1748" s="40" t="s">
        <v>757</v>
      </c>
      <c r="E1748" s="40">
        <v>201265</v>
      </c>
      <c r="F1748" s="40" t="s">
        <v>90</v>
      </c>
      <c r="G1748" s="134">
        <v>9.56</v>
      </c>
      <c r="H1748" s="48">
        <v>18285.12</v>
      </c>
      <c r="I1748" s="48">
        <v>9766.69</v>
      </c>
    </row>
    <row r="1749" spans="1:9" x14ac:dyDescent="0.25">
      <c r="A1749" s="534" t="s">
        <v>86</v>
      </c>
      <c r="B1749" s="534"/>
      <c r="C1749" s="41">
        <v>43220</v>
      </c>
      <c r="D1749" s="40" t="s">
        <v>721</v>
      </c>
      <c r="E1749" s="40">
        <v>201267</v>
      </c>
      <c r="F1749" s="40" t="s">
        <v>47</v>
      </c>
      <c r="G1749" s="134">
        <v>10.64</v>
      </c>
      <c r="H1749" s="48">
        <v>18285.12</v>
      </c>
      <c r="I1749" s="48">
        <v>9766.69</v>
      </c>
    </row>
    <row r="1750" spans="1:9" x14ac:dyDescent="0.25">
      <c r="A1750" s="534" t="s">
        <v>86</v>
      </c>
      <c r="B1750" s="534"/>
      <c r="C1750" s="41">
        <v>43220</v>
      </c>
      <c r="D1750" s="40" t="s">
        <v>746</v>
      </c>
      <c r="E1750" s="40">
        <v>201268</v>
      </c>
      <c r="F1750" s="40" t="s">
        <v>85</v>
      </c>
      <c r="G1750" s="134">
        <v>9.5299999999999994</v>
      </c>
      <c r="H1750" s="48">
        <v>18285.12</v>
      </c>
      <c r="I1750" s="48">
        <v>9766.69</v>
      </c>
    </row>
    <row r="1751" spans="1:9" ht="15.75" thickBot="1" x14ac:dyDescent="0.3">
      <c r="A1751" s="534" t="s">
        <v>86</v>
      </c>
      <c r="B1751" s="534"/>
      <c r="C1751" s="41">
        <v>43220</v>
      </c>
      <c r="D1751" s="40" t="s">
        <v>615</v>
      </c>
      <c r="E1751" s="40">
        <v>201269</v>
      </c>
      <c r="F1751" s="40" t="s">
        <v>50</v>
      </c>
      <c r="G1751" s="134">
        <v>9.4</v>
      </c>
      <c r="H1751" s="48">
        <v>18285.12</v>
      </c>
      <c r="I1751" s="48">
        <v>9766.69</v>
      </c>
    </row>
    <row r="1752" spans="1:9" ht="15.75" thickBot="1" x14ac:dyDescent="0.3">
      <c r="A1752" s="43"/>
      <c r="F1752" s="219" t="s">
        <v>590</v>
      </c>
      <c r="G1752" s="220">
        <v>279.33999999999992</v>
      </c>
      <c r="H1752" s="336">
        <v>5107765.4207999986</v>
      </c>
      <c r="I1752" s="336">
        <v>2728227.1845999993</v>
      </c>
    </row>
    <row r="1753" spans="1:9" ht="21.75" thickBot="1" x14ac:dyDescent="0.4">
      <c r="F1753" s="222" t="s">
        <v>591</v>
      </c>
      <c r="G1753" s="223">
        <v>-3.06</v>
      </c>
      <c r="H1753" s="532">
        <v>-55952.467199999999</v>
      </c>
      <c r="I1753" s="533"/>
    </row>
    <row r="1754" spans="1:9" ht="19.5" thickBot="1" x14ac:dyDescent="0.35">
      <c r="F1754" s="226" t="s">
        <v>151</v>
      </c>
      <c r="G1754" s="220">
        <v>276.27999999999992</v>
      </c>
      <c r="H1754" s="514">
        <v>7780040.1281999983</v>
      </c>
      <c r="I1754" s="515"/>
    </row>
    <row r="1758" spans="1:9" x14ac:dyDescent="0.25">
      <c r="I1758" s="260"/>
    </row>
    <row r="1760" spans="1:9" x14ac:dyDescent="0.25">
      <c r="G1760" s="43"/>
    </row>
    <row r="1761" spans="1:9" x14ac:dyDescent="0.25">
      <c r="B1761" s="31"/>
      <c r="C1761" s="31"/>
      <c r="D1761" s="31"/>
      <c r="E1761" s="32"/>
      <c r="F1761" s="32"/>
      <c r="G1761" s="43"/>
    </row>
    <row r="1762" spans="1:9" ht="23.25" x14ac:dyDescent="0.35">
      <c r="A1762" s="516" t="s">
        <v>28</v>
      </c>
      <c r="B1762" s="516"/>
      <c r="C1762" s="516"/>
      <c r="D1762" s="516"/>
      <c r="E1762" s="516"/>
      <c r="F1762" s="516"/>
      <c r="G1762" s="516"/>
      <c r="H1762" s="516"/>
    </row>
    <row r="1763" spans="1:9" ht="19.5" x14ac:dyDescent="0.3">
      <c r="A1763" s="517" t="s">
        <v>485</v>
      </c>
      <c r="B1763" s="517"/>
      <c r="C1763" s="517"/>
      <c r="D1763" s="517"/>
      <c r="E1763" s="517"/>
      <c r="F1763" s="517"/>
      <c r="G1763" s="517"/>
      <c r="H1763" s="517"/>
    </row>
    <row r="1764" spans="1:9" ht="15.75" x14ac:dyDescent="0.25">
      <c r="A1764" s="33"/>
      <c r="B1764" s="33"/>
      <c r="C1764" s="33"/>
      <c r="D1764" s="33"/>
      <c r="E1764" s="34"/>
      <c r="F1764" s="34"/>
      <c r="G1764" s="33"/>
      <c r="H1764" s="35"/>
    </row>
    <row r="1765" spans="1:9" ht="15.75" x14ac:dyDescent="0.25">
      <c r="A1765" s="33"/>
      <c r="B1765" s="33"/>
      <c r="C1765" s="33"/>
      <c r="D1765" s="33"/>
      <c r="E1765" s="34"/>
      <c r="F1765" s="34"/>
      <c r="G1765" s="33"/>
      <c r="H1765" s="35"/>
    </row>
    <row r="1766" spans="1:9" ht="15.75" x14ac:dyDescent="0.25">
      <c r="A1766" s="36" t="s">
        <v>30</v>
      </c>
      <c r="B1766" s="36">
        <v>2779</v>
      </c>
      <c r="C1766" s="33"/>
      <c r="D1766" s="31"/>
      <c r="E1766" s="34"/>
      <c r="F1766" s="34"/>
      <c r="G1766" s="37"/>
      <c r="H1766" s="35"/>
    </row>
    <row r="1767" spans="1:9" ht="15.75" x14ac:dyDescent="0.25">
      <c r="A1767" s="38" t="s">
        <v>31</v>
      </c>
      <c r="B1767" s="39">
        <v>43224</v>
      </c>
      <c r="C1767" s="33"/>
      <c r="D1767" s="31"/>
      <c r="E1767" s="34"/>
      <c r="F1767" s="34"/>
      <c r="G1767" s="37"/>
      <c r="H1767" s="35"/>
    </row>
    <row r="1768" spans="1:9" ht="16.5" thickBot="1" x14ac:dyDescent="0.3">
      <c r="A1768" s="37" t="s">
        <v>32</v>
      </c>
      <c r="B1768" s="518" t="s">
        <v>33</v>
      </c>
      <c r="C1768" s="518"/>
      <c r="D1768" s="518"/>
      <c r="E1768" s="34"/>
      <c r="F1768" s="34"/>
      <c r="G1768" s="37"/>
      <c r="H1768" s="35"/>
    </row>
    <row r="1769" spans="1:9" ht="31.5" x14ac:dyDescent="0.25">
      <c r="A1769" s="510" t="s">
        <v>34</v>
      </c>
      <c r="B1769" s="511"/>
      <c r="C1769" s="178" t="s">
        <v>35</v>
      </c>
      <c r="D1769" s="178" t="s">
        <v>36</v>
      </c>
      <c r="E1769" s="178" t="s">
        <v>37</v>
      </c>
      <c r="F1769" s="178" t="s">
        <v>38</v>
      </c>
      <c r="G1769" s="179" t="s">
        <v>39</v>
      </c>
      <c r="H1769" s="178" t="s">
        <v>40</v>
      </c>
      <c r="I1769" s="178" t="s">
        <v>41</v>
      </c>
    </row>
    <row r="1770" spans="1:9" x14ac:dyDescent="0.25">
      <c r="A1770" s="180" t="s">
        <v>48</v>
      </c>
      <c r="B1770" s="343"/>
      <c r="C1770" s="41">
        <v>43221</v>
      </c>
      <c r="D1770" s="40" t="s">
        <v>515</v>
      </c>
      <c r="E1770" s="40">
        <v>201278</v>
      </c>
      <c r="F1770" s="40" t="s">
        <v>50</v>
      </c>
      <c r="G1770" s="135">
        <v>13.72</v>
      </c>
      <c r="H1770" s="48">
        <v>18285.12</v>
      </c>
      <c r="I1770" s="48">
        <v>9766.69</v>
      </c>
    </row>
    <row r="1771" spans="1:9" x14ac:dyDescent="0.25">
      <c r="A1771" s="180" t="s">
        <v>45</v>
      </c>
      <c r="B1771" s="343"/>
      <c r="C1771" s="41">
        <v>43221</v>
      </c>
      <c r="D1771" s="40" t="s">
        <v>453</v>
      </c>
      <c r="E1771" s="40">
        <v>201282</v>
      </c>
      <c r="F1771" s="40" t="s">
        <v>47</v>
      </c>
      <c r="G1771" s="135">
        <v>13.92</v>
      </c>
      <c r="H1771" s="48">
        <v>18285.12</v>
      </c>
      <c r="I1771" s="48">
        <v>9766.69</v>
      </c>
    </row>
    <row r="1772" spans="1:9" x14ac:dyDescent="0.25">
      <c r="A1772" s="180" t="s">
        <v>42</v>
      </c>
      <c r="B1772" s="343"/>
      <c r="C1772" s="41">
        <v>43221</v>
      </c>
      <c r="D1772" s="40" t="s">
        <v>121</v>
      </c>
      <c r="E1772" s="40">
        <v>201291</v>
      </c>
      <c r="F1772" s="40" t="s">
        <v>90</v>
      </c>
      <c r="G1772" s="135">
        <v>13.67</v>
      </c>
      <c r="H1772" s="48">
        <v>18285.12</v>
      </c>
      <c r="I1772" s="48">
        <v>9766.69</v>
      </c>
    </row>
    <row r="1773" spans="1:9" x14ac:dyDescent="0.25">
      <c r="A1773" s="180" t="s">
        <v>51</v>
      </c>
      <c r="B1773" s="343"/>
      <c r="C1773" s="41">
        <v>43221</v>
      </c>
      <c r="D1773" s="40" t="s">
        <v>209</v>
      </c>
      <c r="E1773" s="40">
        <v>201292</v>
      </c>
      <c r="F1773" s="40" t="s">
        <v>85</v>
      </c>
      <c r="G1773" s="135">
        <v>15.42</v>
      </c>
      <c r="H1773" s="48">
        <v>18285.12</v>
      </c>
      <c r="I1773" s="48">
        <v>9766.69</v>
      </c>
    </row>
    <row r="1774" spans="1:9" x14ac:dyDescent="0.25">
      <c r="A1774" s="180" t="s">
        <v>45</v>
      </c>
      <c r="B1774" s="343"/>
      <c r="C1774" s="41">
        <v>43221</v>
      </c>
      <c r="D1774" s="40" t="s">
        <v>110</v>
      </c>
      <c r="E1774" s="40">
        <v>201320</v>
      </c>
      <c r="F1774" s="40" t="s">
        <v>55</v>
      </c>
      <c r="G1774" s="135">
        <v>1.01</v>
      </c>
      <c r="H1774" s="48">
        <v>18285.12</v>
      </c>
      <c r="I1774" s="48">
        <v>9766.69</v>
      </c>
    </row>
    <row r="1775" spans="1:9" x14ac:dyDescent="0.25">
      <c r="A1775" s="180" t="s">
        <v>48</v>
      </c>
      <c r="B1775" s="343"/>
      <c r="C1775" s="41">
        <v>43221</v>
      </c>
      <c r="D1775" s="40" t="s">
        <v>207</v>
      </c>
      <c r="E1775" s="40">
        <v>201336</v>
      </c>
      <c r="F1775" s="40" t="s">
        <v>50</v>
      </c>
      <c r="G1775" s="135">
        <v>12.64</v>
      </c>
      <c r="H1775" s="48">
        <v>18285.12</v>
      </c>
      <c r="I1775" s="48">
        <v>9766.69</v>
      </c>
    </row>
    <row r="1776" spans="1:9" x14ac:dyDescent="0.25">
      <c r="A1776" s="180" t="s">
        <v>42</v>
      </c>
      <c r="B1776" s="343"/>
      <c r="C1776" s="41">
        <v>43221</v>
      </c>
      <c r="D1776" s="40" t="s">
        <v>492</v>
      </c>
      <c r="E1776" s="40">
        <v>201337</v>
      </c>
      <c r="F1776" s="40" t="s">
        <v>79</v>
      </c>
      <c r="G1776" s="135">
        <v>16.47</v>
      </c>
      <c r="H1776" s="48">
        <v>18285.12</v>
      </c>
      <c r="I1776" s="48">
        <v>9766.69</v>
      </c>
    </row>
    <row r="1777" spans="1:9" x14ac:dyDescent="0.25">
      <c r="A1777" s="180" t="s">
        <v>45</v>
      </c>
      <c r="B1777" s="343"/>
      <c r="C1777" s="41">
        <v>43221</v>
      </c>
      <c r="D1777" s="40" t="s">
        <v>725</v>
      </c>
      <c r="E1777" s="40">
        <v>201342</v>
      </c>
      <c r="F1777" s="40" t="s">
        <v>47</v>
      </c>
      <c r="G1777" s="135">
        <v>16.88</v>
      </c>
      <c r="H1777" s="48">
        <v>18285.12</v>
      </c>
      <c r="I1777" s="48">
        <v>9766.69</v>
      </c>
    </row>
    <row r="1778" spans="1:9" x14ac:dyDescent="0.25">
      <c r="A1778" s="180" t="s">
        <v>51</v>
      </c>
      <c r="B1778" s="343"/>
      <c r="C1778" s="41">
        <v>43221</v>
      </c>
      <c r="D1778" s="40" t="s">
        <v>461</v>
      </c>
      <c r="E1778" s="40">
        <v>201346</v>
      </c>
      <c r="F1778" s="40" t="s">
        <v>85</v>
      </c>
      <c r="G1778" s="135">
        <v>10.41</v>
      </c>
      <c r="H1778" s="48">
        <v>18285.12</v>
      </c>
      <c r="I1778" s="48">
        <v>9766.69</v>
      </c>
    </row>
    <row r="1779" spans="1:9" x14ac:dyDescent="0.25">
      <c r="A1779" s="326" t="s">
        <v>584</v>
      </c>
      <c r="B1779" s="340"/>
      <c r="C1779" s="317">
        <v>43221</v>
      </c>
      <c r="D1779" s="215" t="s">
        <v>555</v>
      </c>
      <c r="E1779" s="215">
        <v>201348</v>
      </c>
      <c r="F1779" s="215" t="s">
        <v>587</v>
      </c>
      <c r="G1779" s="319">
        <v>1.63</v>
      </c>
      <c r="H1779" s="218">
        <v>18285.12</v>
      </c>
      <c r="I1779" s="218">
        <v>9766.69</v>
      </c>
    </row>
    <row r="1780" spans="1:9" x14ac:dyDescent="0.25">
      <c r="A1780" s="180" t="s">
        <v>45</v>
      </c>
      <c r="B1780" s="343"/>
      <c r="C1780" s="41">
        <v>43221</v>
      </c>
      <c r="D1780" s="40" t="s">
        <v>475</v>
      </c>
      <c r="E1780" s="40">
        <v>201352</v>
      </c>
      <c r="F1780" s="40" t="s">
        <v>90</v>
      </c>
      <c r="G1780" s="135">
        <v>12.61</v>
      </c>
      <c r="H1780" s="48">
        <v>18285.12</v>
      </c>
      <c r="I1780" s="48">
        <v>9766.69</v>
      </c>
    </row>
    <row r="1781" spans="1:9" x14ac:dyDescent="0.25">
      <c r="A1781" s="180" t="s">
        <v>64</v>
      </c>
      <c r="B1781" s="343"/>
      <c r="C1781" s="41">
        <v>43222</v>
      </c>
      <c r="D1781" s="40" t="s">
        <v>233</v>
      </c>
      <c r="E1781" s="40">
        <v>201400</v>
      </c>
      <c r="F1781" s="40" t="s">
        <v>47</v>
      </c>
      <c r="G1781" s="135">
        <v>15.35</v>
      </c>
      <c r="H1781" s="48">
        <v>18285.12</v>
      </c>
      <c r="I1781" s="48">
        <v>9766.69</v>
      </c>
    </row>
    <row r="1782" spans="1:9" x14ac:dyDescent="0.25">
      <c r="A1782" s="180" t="s">
        <v>77</v>
      </c>
      <c r="B1782" s="343"/>
      <c r="C1782" s="41">
        <v>43222</v>
      </c>
      <c r="D1782" s="40" t="s">
        <v>503</v>
      </c>
      <c r="E1782" s="40">
        <v>201401</v>
      </c>
      <c r="F1782" s="40" t="s">
        <v>44</v>
      </c>
      <c r="G1782" s="135">
        <v>13.79</v>
      </c>
      <c r="H1782" s="48">
        <v>18285.12</v>
      </c>
      <c r="I1782" s="48">
        <v>9766.69</v>
      </c>
    </row>
    <row r="1783" spans="1:9" x14ac:dyDescent="0.25">
      <c r="A1783" s="180" t="s">
        <v>68</v>
      </c>
      <c r="B1783" s="343"/>
      <c r="C1783" s="41">
        <v>43222</v>
      </c>
      <c r="D1783" s="40" t="s">
        <v>528</v>
      </c>
      <c r="E1783" s="40">
        <v>201404</v>
      </c>
      <c r="F1783" s="40" t="s">
        <v>85</v>
      </c>
      <c r="G1783" s="135">
        <v>14.97</v>
      </c>
      <c r="H1783" s="48">
        <v>18285.12</v>
      </c>
      <c r="I1783" s="48">
        <v>9766.69</v>
      </c>
    </row>
    <row r="1784" spans="1:9" x14ac:dyDescent="0.25">
      <c r="A1784" s="180" t="s">
        <v>64</v>
      </c>
      <c r="B1784" s="343"/>
      <c r="C1784" s="41">
        <v>43222</v>
      </c>
      <c r="D1784" s="40" t="s">
        <v>760</v>
      </c>
      <c r="E1784" s="40">
        <v>201446</v>
      </c>
      <c r="F1784" s="40" t="s">
        <v>47</v>
      </c>
      <c r="G1784" s="135">
        <v>12.09</v>
      </c>
      <c r="H1784" s="48">
        <v>18285.12</v>
      </c>
      <c r="I1784" s="48">
        <v>9766.69</v>
      </c>
    </row>
    <row r="1785" spans="1:9" x14ac:dyDescent="0.25">
      <c r="A1785" s="180" t="s">
        <v>77</v>
      </c>
      <c r="B1785" s="343"/>
      <c r="C1785" s="41">
        <v>43222</v>
      </c>
      <c r="D1785" s="40" t="s">
        <v>493</v>
      </c>
      <c r="E1785" s="40">
        <v>201451</v>
      </c>
      <c r="F1785" s="40" t="s">
        <v>44</v>
      </c>
      <c r="G1785" s="135">
        <v>13.78</v>
      </c>
      <c r="H1785" s="48">
        <v>18285.12</v>
      </c>
      <c r="I1785" s="48">
        <v>9766.69</v>
      </c>
    </row>
    <row r="1786" spans="1:9" x14ac:dyDescent="0.25">
      <c r="A1786" s="180" t="s">
        <v>66</v>
      </c>
      <c r="B1786" s="343"/>
      <c r="C1786" s="41">
        <v>43222</v>
      </c>
      <c r="D1786" s="40" t="s">
        <v>447</v>
      </c>
      <c r="E1786" s="40">
        <v>201474</v>
      </c>
      <c r="F1786" s="40" t="s">
        <v>90</v>
      </c>
      <c r="G1786" s="135">
        <v>15.26</v>
      </c>
      <c r="H1786" s="48">
        <v>18285.12</v>
      </c>
      <c r="I1786" s="48">
        <v>9766.69</v>
      </c>
    </row>
    <row r="1787" spans="1:9" x14ac:dyDescent="0.25">
      <c r="A1787" s="180" t="s">
        <v>68</v>
      </c>
      <c r="B1787" s="343"/>
      <c r="C1787" s="41">
        <v>43222</v>
      </c>
      <c r="D1787" s="40" t="s">
        <v>314</v>
      </c>
      <c r="E1787" s="40">
        <v>201478</v>
      </c>
      <c r="F1787" s="40" t="s">
        <v>85</v>
      </c>
      <c r="G1787" s="135">
        <v>15.19</v>
      </c>
      <c r="H1787" s="48">
        <v>18285.12</v>
      </c>
      <c r="I1787" s="48">
        <v>9766.69</v>
      </c>
    </row>
    <row r="1788" spans="1:9" x14ac:dyDescent="0.25">
      <c r="A1788" s="180" t="s">
        <v>64</v>
      </c>
      <c r="B1788" s="343"/>
      <c r="C1788" s="41">
        <v>43222</v>
      </c>
      <c r="D1788" s="40" t="s">
        <v>761</v>
      </c>
      <c r="E1788" s="40">
        <v>201487</v>
      </c>
      <c r="F1788" s="40" t="s">
        <v>55</v>
      </c>
      <c r="G1788" s="135">
        <v>1.45</v>
      </c>
      <c r="H1788" s="48">
        <v>18285.12</v>
      </c>
      <c r="I1788" s="48">
        <v>9766.69</v>
      </c>
    </row>
    <row r="1789" spans="1:9" x14ac:dyDescent="0.25">
      <c r="A1789" s="180" t="s">
        <v>77</v>
      </c>
      <c r="B1789" s="343"/>
      <c r="C1789" s="41">
        <v>43222</v>
      </c>
      <c r="D1789" s="40" t="s">
        <v>130</v>
      </c>
      <c r="E1789" s="40">
        <v>201510</v>
      </c>
      <c r="F1789" s="40" t="s">
        <v>44</v>
      </c>
      <c r="G1789" s="135">
        <v>13.23</v>
      </c>
      <c r="H1789" s="48">
        <v>18285.12</v>
      </c>
      <c r="I1789" s="48">
        <v>9766.69</v>
      </c>
    </row>
    <row r="1790" spans="1:9" x14ac:dyDescent="0.25">
      <c r="A1790" s="180" t="s">
        <v>64</v>
      </c>
      <c r="B1790" s="343"/>
      <c r="C1790" s="41">
        <v>43222</v>
      </c>
      <c r="D1790" s="40" t="s">
        <v>762</v>
      </c>
      <c r="E1790" s="40">
        <v>201513</v>
      </c>
      <c r="F1790" s="40" t="s">
        <v>47</v>
      </c>
      <c r="G1790" s="135">
        <v>13.5</v>
      </c>
      <c r="H1790" s="48">
        <v>18285.12</v>
      </c>
      <c r="I1790" s="48">
        <v>9766.69</v>
      </c>
    </row>
    <row r="1791" spans="1:9" x14ac:dyDescent="0.25">
      <c r="A1791" s="180" t="s">
        <v>66</v>
      </c>
      <c r="B1791" s="343"/>
      <c r="C1791" s="41">
        <v>43222</v>
      </c>
      <c r="D1791" s="40" t="s">
        <v>325</v>
      </c>
      <c r="E1791" s="40">
        <v>201519</v>
      </c>
      <c r="F1791" s="40" t="s">
        <v>90</v>
      </c>
      <c r="G1791" s="135">
        <v>11.02</v>
      </c>
      <c r="H1791" s="48">
        <v>18285.12</v>
      </c>
      <c r="I1791" s="48">
        <v>9766.69</v>
      </c>
    </row>
    <row r="1792" spans="1:9" x14ac:dyDescent="0.25">
      <c r="A1792" s="180" t="s">
        <v>86</v>
      </c>
      <c r="B1792" s="343"/>
      <c r="C1792" s="41">
        <v>43222</v>
      </c>
      <c r="D1792" s="40" t="s">
        <v>89</v>
      </c>
      <c r="E1792" s="40">
        <v>201539</v>
      </c>
      <c r="F1792" s="40" t="s">
        <v>193</v>
      </c>
      <c r="G1792" s="135">
        <v>7.78</v>
      </c>
      <c r="H1792" s="48">
        <v>18285.12</v>
      </c>
      <c r="I1792" s="48">
        <v>9766.69</v>
      </c>
    </row>
    <row r="1793" spans="1:9" x14ac:dyDescent="0.25">
      <c r="A1793" s="180" t="s">
        <v>86</v>
      </c>
      <c r="B1793" s="343"/>
      <c r="C1793" s="41">
        <v>43222</v>
      </c>
      <c r="D1793" s="40" t="s">
        <v>265</v>
      </c>
      <c r="E1793" s="40">
        <v>201541</v>
      </c>
      <c r="F1793" s="40" t="s">
        <v>344</v>
      </c>
      <c r="G1793" s="135">
        <v>7.11</v>
      </c>
      <c r="H1793" s="48">
        <v>18285.12</v>
      </c>
      <c r="I1793" s="48">
        <v>9766.69</v>
      </c>
    </row>
    <row r="1794" spans="1:9" x14ac:dyDescent="0.25">
      <c r="A1794" s="180" t="s">
        <v>86</v>
      </c>
      <c r="B1794" s="343"/>
      <c r="C1794" s="41">
        <v>43222</v>
      </c>
      <c r="D1794" s="40" t="s">
        <v>133</v>
      </c>
      <c r="E1794" s="40">
        <v>201542</v>
      </c>
      <c r="F1794" s="40" t="s">
        <v>140</v>
      </c>
      <c r="G1794" s="135">
        <v>7.12</v>
      </c>
      <c r="H1794" s="48">
        <v>18285.12</v>
      </c>
      <c r="I1794" s="48">
        <v>9766.69</v>
      </c>
    </row>
    <row r="1795" spans="1:9" x14ac:dyDescent="0.25">
      <c r="A1795" s="180" t="s">
        <v>86</v>
      </c>
      <c r="B1795" s="343"/>
      <c r="C1795" s="41">
        <v>43222</v>
      </c>
      <c r="D1795" s="40" t="s">
        <v>757</v>
      </c>
      <c r="E1795" s="40">
        <v>201543</v>
      </c>
      <c r="F1795" s="40" t="s">
        <v>449</v>
      </c>
      <c r="G1795" s="135">
        <v>5.82</v>
      </c>
      <c r="H1795" s="48">
        <v>18285.12</v>
      </c>
      <c r="I1795" s="48">
        <v>9766.69</v>
      </c>
    </row>
    <row r="1796" spans="1:9" x14ac:dyDescent="0.25">
      <c r="A1796" s="180" t="s">
        <v>66</v>
      </c>
      <c r="B1796" s="343"/>
      <c r="C1796" s="41">
        <v>43223</v>
      </c>
      <c r="D1796" s="40" t="s">
        <v>118</v>
      </c>
      <c r="E1796" s="40">
        <v>201583</v>
      </c>
      <c r="F1796" s="40" t="s">
        <v>50</v>
      </c>
      <c r="G1796" s="135">
        <v>3.21</v>
      </c>
      <c r="H1796" s="48">
        <v>18285.12</v>
      </c>
      <c r="I1796" s="48">
        <v>9766.69</v>
      </c>
    </row>
    <row r="1797" spans="1:9" x14ac:dyDescent="0.25">
      <c r="A1797" s="180" t="s">
        <v>96</v>
      </c>
      <c r="B1797" s="343"/>
      <c r="C1797" s="41">
        <v>43223</v>
      </c>
      <c r="D1797" s="40" t="s">
        <v>210</v>
      </c>
      <c r="E1797" s="40">
        <v>201580</v>
      </c>
      <c r="F1797" s="40" t="s">
        <v>44</v>
      </c>
      <c r="G1797" s="135">
        <v>13.4</v>
      </c>
      <c r="H1797" s="48">
        <v>18285.12</v>
      </c>
      <c r="I1797" s="48">
        <v>9766.69</v>
      </c>
    </row>
    <row r="1798" spans="1:9" x14ac:dyDescent="0.25">
      <c r="A1798" s="180" t="s">
        <v>100</v>
      </c>
      <c r="B1798" s="343"/>
      <c r="C1798" s="41">
        <v>43223</v>
      </c>
      <c r="D1798" s="40" t="s">
        <v>621</v>
      </c>
      <c r="E1798" s="40">
        <v>201581</v>
      </c>
      <c r="F1798" s="40" t="s">
        <v>85</v>
      </c>
      <c r="G1798" s="135">
        <v>13.14</v>
      </c>
      <c r="H1798" s="48">
        <v>18285.12</v>
      </c>
      <c r="I1798" s="48">
        <v>9766.69</v>
      </c>
    </row>
    <row r="1799" spans="1:9" x14ac:dyDescent="0.25">
      <c r="A1799" s="180" t="s">
        <v>98</v>
      </c>
      <c r="B1799" s="343"/>
      <c r="C1799" s="41">
        <v>43223</v>
      </c>
      <c r="D1799" s="40" t="s">
        <v>284</v>
      </c>
      <c r="E1799" s="40">
        <v>201582</v>
      </c>
      <c r="F1799" s="40" t="s">
        <v>50</v>
      </c>
      <c r="G1799" s="135">
        <v>14.36</v>
      </c>
      <c r="H1799" s="48">
        <v>18285.12</v>
      </c>
      <c r="I1799" s="48">
        <v>9766.69</v>
      </c>
    </row>
    <row r="1800" spans="1:9" x14ac:dyDescent="0.25">
      <c r="A1800" s="180" t="s">
        <v>94</v>
      </c>
      <c r="B1800" s="343"/>
      <c r="C1800" s="41">
        <v>43223</v>
      </c>
      <c r="D1800" s="40" t="s">
        <v>763</v>
      </c>
      <c r="E1800" s="40">
        <v>201585</v>
      </c>
      <c r="F1800" s="40" t="s">
        <v>47</v>
      </c>
      <c r="G1800" s="135">
        <v>15.85</v>
      </c>
      <c r="H1800" s="48">
        <v>18285.12</v>
      </c>
      <c r="I1800" s="48">
        <v>9766.69</v>
      </c>
    </row>
    <row r="1801" spans="1:9" x14ac:dyDescent="0.25">
      <c r="A1801" s="180" t="s">
        <v>94</v>
      </c>
      <c r="B1801" s="343"/>
      <c r="C1801" s="41">
        <v>43223</v>
      </c>
      <c r="D1801" s="40" t="s">
        <v>204</v>
      </c>
      <c r="E1801" s="40">
        <v>201587</v>
      </c>
      <c r="F1801" s="40" t="s">
        <v>55</v>
      </c>
      <c r="G1801" s="135">
        <v>0.67</v>
      </c>
      <c r="H1801" s="48">
        <v>18285.12</v>
      </c>
      <c r="I1801" s="48">
        <v>9766.69</v>
      </c>
    </row>
    <row r="1802" spans="1:9" x14ac:dyDescent="0.25">
      <c r="A1802" s="180" t="s">
        <v>100</v>
      </c>
      <c r="B1802" s="343"/>
      <c r="C1802" s="41">
        <v>43223</v>
      </c>
      <c r="D1802" s="40" t="s">
        <v>527</v>
      </c>
      <c r="E1802" s="40">
        <v>201614</v>
      </c>
      <c r="F1802" s="40" t="s">
        <v>85</v>
      </c>
      <c r="G1802" s="135">
        <v>5.0599999999999996</v>
      </c>
      <c r="H1802" s="48">
        <v>18285.12</v>
      </c>
      <c r="I1802" s="48">
        <v>9766.69</v>
      </c>
    </row>
    <row r="1803" spans="1:9" x14ac:dyDescent="0.25">
      <c r="A1803" s="180" t="s">
        <v>98</v>
      </c>
      <c r="B1803" s="343"/>
      <c r="C1803" s="41">
        <v>43223</v>
      </c>
      <c r="D1803" s="40" t="s">
        <v>617</v>
      </c>
      <c r="E1803" s="40">
        <v>201616</v>
      </c>
      <c r="F1803" s="40" t="s">
        <v>50</v>
      </c>
      <c r="G1803" s="135">
        <v>6.24</v>
      </c>
      <c r="H1803" s="48">
        <v>18285.12</v>
      </c>
      <c r="I1803" s="48">
        <v>9766.69</v>
      </c>
    </row>
    <row r="1804" spans="1:9" x14ac:dyDescent="0.25">
      <c r="A1804" s="180" t="s">
        <v>96</v>
      </c>
      <c r="B1804" s="343"/>
      <c r="C1804" s="41">
        <v>43223</v>
      </c>
      <c r="D1804" s="40" t="s">
        <v>740</v>
      </c>
      <c r="E1804" s="40">
        <v>201620</v>
      </c>
      <c r="F1804" s="40" t="s">
        <v>44</v>
      </c>
      <c r="G1804" s="135">
        <v>9.0500000000000007</v>
      </c>
      <c r="H1804" s="48">
        <v>18285.12</v>
      </c>
      <c r="I1804" s="48">
        <v>9766.69</v>
      </c>
    </row>
    <row r="1805" spans="1:9" x14ac:dyDescent="0.25">
      <c r="A1805" s="180" t="s">
        <v>94</v>
      </c>
      <c r="B1805" s="343"/>
      <c r="C1805" s="41">
        <v>43223</v>
      </c>
      <c r="D1805" s="40" t="s">
        <v>445</v>
      </c>
      <c r="E1805" s="40">
        <v>201623</v>
      </c>
      <c r="F1805" s="40" t="s">
        <v>47</v>
      </c>
      <c r="G1805" s="135">
        <v>7.53</v>
      </c>
      <c r="H1805" s="48">
        <v>18285.12</v>
      </c>
      <c r="I1805" s="48">
        <v>9766.69</v>
      </c>
    </row>
    <row r="1806" spans="1:9" x14ac:dyDescent="0.25">
      <c r="A1806" s="180" t="s">
        <v>48</v>
      </c>
      <c r="B1806" s="343"/>
      <c r="C1806" s="41">
        <v>43224</v>
      </c>
      <c r="D1806" s="40" t="s">
        <v>602</v>
      </c>
      <c r="E1806" s="40">
        <v>201721</v>
      </c>
      <c r="F1806" s="40" t="s">
        <v>50</v>
      </c>
      <c r="G1806" s="135">
        <v>13.67</v>
      </c>
      <c r="H1806" s="48">
        <v>18285.12</v>
      </c>
      <c r="I1806" s="48">
        <v>9766.69</v>
      </c>
    </row>
    <row r="1807" spans="1:9" x14ac:dyDescent="0.25">
      <c r="A1807" s="180" t="s">
        <v>51</v>
      </c>
      <c r="B1807" s="343"/>
      <c r="C1807" s="41">
        <v>43224</v>
      </c>
      <c r="D1807" s="40" t="s">
        <v>328</v>
      </c>
      <c r="E1807" s="40">
        <v>201728</v>
      </c>
      <c r="F1807" s="40" t="s">
        <v>90</v>
      </c>
      <c r="G1807" s="135">
        <v>13.48</v>
      </c>
      <c r="H1807" s="48">
        <v>18285.12</v>
      </c>
      <c r="I1807" s="48">
        <v>9766.69</v>
      </c>
    </row>
    <row r="1808" spans="1:9" x14ac:dyDescent="0.25">
      <c r="A1808" s="180" t="s">
        <v>42</v>
      </c>
      <c r="B1808" s="343"/>
      <c r="C1808" s="41">
        <v>43224</v>
      </c>
      <c r="D1808" s="40" t="s">
        <v>69</v>
      </c>
      <c r="E1808" s="40">
        <v>201738</v>
      </c>
      <c r="F1808" s="40" t="s">
        <v>44</v>
      </c>
      <c r="G1808" s="135">
        <v>14.49</v>
      </c>
      <c r="H1808" s="48">
        <v>18285.12</v>
      </c>
      <c r="I1808" s="48">
        <v>9766.69</v>
      </c>
    </row>
    <row r="1809" spans="1:9" x14ac:dyDescent="0.25">
      <c r="A1809" s="180" t="s">
        <v>45</v>
      </c>
      <c r="B1809" s="343"/>
      <c r="C1809" s="41">
        <v>43224</v>
      </c>
      <c r="D1809" s="40" t="s">
        <v>161</v>
      </c>
      <c r="E1809" s="40">
        <v>201741</v>
      </c>
      <c r="F1809" s="40" t="s">
        <v>47</v>
      </c>
      <c r="G1809" s="135">
        <v>15.53</v>
      </c>
      <c r="H1809" s="48">
        <v>18285.12</v>
      </c>
      <c r="I1809" s="48">
        <v>9766.69</v>
      </c>
    </row>
    <row r="1810" spans="1:9" x14ac:dyDescent="0.25">
      <c r="A1810" s="180" t="s">
        <v>48</v>
      </c>
      <c r="B1810" s="343"/>
      <c r="C1810" s="41">
        <v>43224</v>
      </c>
      <c r="D1810" s="40" t="s">
        <v>725</v>
      </c>
      <c r="E1810" s="40">
        <v>201781</v>
      </c>
      <c r="F1810" s="40" t="s">
        <v>44</v>
      </c>
      <c r="G1810" s="135">
        <v>11.57</v>
      </c>
      <c r="H1810" s="48">
        <v>18285.12</v>
      </c>
      <c r="I1810" s="48">
        <v>9766.69</v>
      </c>
    </row>
    <row r="1811" spans="1:9" x14ac:dyDescent="0.25">
      <c r="A1811" s="180" t="s">
        <v>48</v>
      </c>
      <c r="B1811" s="343"/>
      <c r="C1811" s="41">
        <v>43224</v>
      </c>
      <c r="D1811" s="40" t="s">
        <v>180</v>
      </c>
      <c r="E1811" s="40">
        <v>201784</v>
      </c>
      <c r="F1811" s="40" t="s">
        <v>50</v>
      </c>
      <c r="G1811" s="135">
        <v>13.69</v>
      </c>
      <c r="H1811" s="48">
        <v>18285.12</v>
      </c>
      <c r="I1811" s="48">
        <v>9766.69</v>
      </c>
    </row>
    <row r="1812" spans="1:9" x14ac:dyDescent="0.25">
      <c r="A1812" s="180" t="s">
        <v>45</v>
      </c>
      <c r="B1812" s="343"/>
      <c r="C1812" s="41">
        <v>43224</v>
      </c>
      <c r="D1812" s="40" t="s">
        <v>426</v>
      </c>
      <c r="E1812" s="40">
        <v>201802</v>
      </c>
      <c r="F1812" s="40" t="s">
        <v>764</v>
      </c>
      <c r="G1812" s="135">
        <v>0.92</v>
      </c>
      <c r="H1812" s="48">
        <v>18285.12</v>
      </c>
      <c r="I1812" s="48">
        <v>9766.69</v>
      </c>
    </row>
    <row r="1813" spans="1:9" x14ac:dyDescent="0.25">
      <c r="A1813" s="180" t="s">
        <v>51</v>
      </c>
      <c r="B1813" s="343"/>
      <c r="C1813" s="41">
        <v>43224</v>
      </c>
      <c r="D1813" s="40" t="s">
        <v>239</v>
      </c>
      <c r="E1813" s="40">
        <v>201804</v>
      </c>
      <c r="F1813" s="40" t="s">
        <v>90</v>
      </c>
      <c r="G1813" s="135">
        <v>15.07</v>
      </c>
      <c r="H1813" s="48">
        <v>18285.12</v>
      </c>
      <c r="I1813" s="48">
        <v>9766.69</v>
      </c>
    </row>
    <row r="1814" spans="1:9" x14ac:dyDescent="0.25">
      <c r="A1814" s="180" t="s">
        <v>51</v>
      </c>
      <c r="B1814" s="343"/>
      <c r="C1814" s="41">
        <v>43224</v>
      </c>
      <c r="D1814" s="40" t="s">
        <v>62</v>
      </c>
      <c r="E1814" s="40">
        <v>201835</v>
      </c>
      <c r="F1814" s="40" t="s">
        <v>47</v>
      </c>
      <c r="G1814" s="135">
        <v>16.170000000000002</v>
      </c>
      <c r="H1814" s="48">
        <v>18285.12</v>
      </c>
      <c r="I1814" s="48">
        <v>9766.69</v>
      </c>
    </row>
    <row r="1815" spans="1:9" x14ac:dyDescent="0.25">
      <c r="A1815" s="180" t="s">
        <v>42</v>
      </c>
      <c r="B1815" s="343"/>
      <c r="C1815" s="41">
        <v>43224</v>
      </c>
      <c r="D1815" s="40" t="s">
        <v>765</v>
      </c>
      <c r="E1815" s="40">
        <v>201848</v>
      </c>
      <c r="F1815" s="40" t="s">
        <v>44</v>
      </c>
      <c r="G1815" s="135">
        <v>15.47</v>
      </c>
      <c r="H1815" s="48">
        <v>18285.12</v>
      </c>
      <c r="I1815" s="48">
        <v>9766.69</v>
      </c>
    </row>
    <row r="1816" spans="1:9" x14ac:dyDescent="0.25">
      <c r="A1816" s="180" t="s">
        <v>48</v>
      </c>
      <c r="B1816" s="343"/>
      <c r="C1816" s="41">
        <v>43224</v>
      </c>
      <c r="D1816" s="40" t="s">
        <v>766</v>
      </c>
      <c r="E1816" s="40">
        <v>201850</v>
      </c>
      <c r="F1816" s="40" t="s">
        <v>50</v>
      </c>
      <c r="G1816" s="135">
        <v>13.49</v>
      </c>
      <c r="H1816" s="48">
        <v>18285.12</v>
      </c>
      <c r="I1816" s="48">
        <v>9766.69</v>
      </c>
    </row>
    <row r="1817" spans="1:9" x14ac:dyDescent="0.25">
      <c r="A1817" s="180" t="s">
        <v>64</v>
      </c>
      <c r="B1817" s="343"/>
      <c r="C1817" s="41">
        <v>43224</v>
      </c>
      <c r="D1817" s="40" t="s">
        <v>665</v>
      </c>
      <c r="E1817" s="40">
        <v>201851</v>
      </c>
      <c r="F1817" s="40" t="s">
        <v>90</v>
      </c>
      <c r="G1817" s="135">
        <v>11.11</v>
      </c>
      <c r="H1817" s="48">
        <v>18285.12</v>
      </c>
      <c r="I1817" s="48">
        <v>9766.69</v>
      </c>
    </row>
    <row r="1818" spans="1:9" x14ac:dyDescent="0.25">
      <c r="A1818" s="180" t="s">
        <v>86</v>
      </c>
      <c r="B1818" s="343"/>
      <c r="C1818" s="41">
        <v>43224</v>
      </c>
      <c r="D1818" s="40" t="s">
        <v>173</v>
      </c>
      <c r="E1818" s="40">
        <v>201861</v>
      </c>
      <c r="F1818" s="40" t="s">
        <v>193</v>
      </c>
      <c r="G1818" s="135">
        <v>7.41</v>
      </c>
      <c r="H1818" s="48">
        <v>18285.12</v>
      </c>
      <c r="I1818" s="48">
        <v>9766.69</v>
      </c>
    </row>
    <row r="1819" spans="1:9" x14ac:dyDescent="0.25">
      <c r="A1819" s="180" t="s">
        <v>86</v>
      </c>
      <c r="B1819" s="343"/>
      <c r="C1819" s="41">
        <v>43224</v>
      </c>
      <c r="D1819" s="40" t="s">
        <v>551</v>
      </c>
      <c r="E1819" s="40">
        <v>201862</v>
      </c>
      <c r="F1819" s="40" t="s">
        <v>437</v>
      </c>
      <c r="G1819" s="135">
        <v>7.36</v>
      </c>
      <c r="H1819" s="48">
        <v>18285.12</v>
      </c>
      <c r="I1819" s="48">
        <v>9766.69</v>
      </c>
    </row>
    <row r="1820" spans="1:9" x14ac:dyDescent="0.25">
      <c r="A1820" s="180" t="s">
        <v>86</v>
      </c>
      <c r="B1820" s="343"/>
      <c r="C1820" s="41">
        <v>43224</v>
      </c>
      <c r="D1820" s="40" t="s">
        <v>581</v>
      </c>
      <c r="E1820" s="40">
        <v>201863</v>
      </c>
      <c r="F1820" s="40" t="s">
        <v>403</v>
      </c>
      <c r="G1820" s="135">
        <v>7.51</v>
      </c>
      <c r="H1820" s="48">
        <v>18285.12</v>
      </c>
      <c r="I1820" s="48">
        <v>9766.69</v>
      </c>
    </row>
    <row r="1821" spans="1:9" ht="15.75" thickBot="1" x14ac:dyDescent="0.3">
      <c r="A1821" s="180" t="s">
        <v>86</v>
      </c>
      <c r="B1821" s="343"/>
      <c r="C1821" s="41">
        <v>43224</v>
      </c>
      <c r="D1821" s="40" t="s">
        <v>419</v>
      </c>
      <c r="E1821" s="40">
        <v>201864</v>
      </c>
      <c r="F1821" s="40" t="s">
        <v>140</v>
      </c>
      <c r="G1821" s="135">
        <v>8</v>
      </c>
      <c r="H1821" s="48">
        <v>18285.12</v>
      </c>
      <c r="I1821" s="48">
        <v>9766.69</v>
      </c>
    </row>
    <row r="1822" spans="1:9" ht="15.75" thickBot="1" x14ac:dyDescent="0.3">
      <c r="F1822" s="219" t="s">
        <v>590</v>
      </c>
      <c r="G1822" s="220">
        <v>569.29</v>
      </c>
      <c r="H1822" s="327">
        <v>10409535.964799998</v>
      </c>
      <c r="I1822" s="327">
        <v>5560078.9501</v>
      </c>
    </row>
    <row r="1823" spans="1:9" ht="21.75" thickBot="1" x14ac:dyDescent="0.4">
      <c r="F1823" s="222" t="s">
        <v>591</v>
      </c>
      <c r="G1823" s="223">
        <v>-1.63</v>
      </c>
      <c r="H1823" s="530">
        <v>-29804.745599999995</v>
      </c>
      <c r="I1823" s="531"/>
    </row>
    <row r="1824" spans="1:9" ht="19.5" thickBot="1" x14ac:dyDescent="0.35">
      <c r="F1824" s="226" t="s">
        <v>151</v>
      </c>
      <c r="G1824" s="220">
        <v>567.66</v>
      </c>
      <c r="H1824" s="514">
        <v>15939810.169299997</v>
      </c>
      <c r="I1824" s="515"/>
    </row>
    <row r="1826" spans="1:9" x14ac:dyDescent="0.25">
      <c r="I1826" s="260"/>
    </row>
    <row r="1828" spans="1:9" x14ac:dyDescent="0.25">
      <c r="G1828" s="43"/>
    </row>
    <row r="1829" spans="1:9" x14ac:dyDescent="0.25">
      <c r="B1829" s="31"/>
      <c r="C1829" s="31"/>
      <c r="D1829" s="31"/>
      <c r="E1829" s="32"/>
      <c r="F1829" s="32"/>
      <c r="G1829" s="43"/>
    </row>
    <row r="1830" spans="1:9" ht="23.25" x14ac:dyDescent="0.35">
      <c r="A1830" s="516" t="s">
        <v>28</v>
      </c>
      <c r="B1830" s="516"/>
      <c r="C1830" s="516"/>
      <c r="D1830" s="516"/>
      <c r="E1830" s="516"/>
      <c r="F1830" s="516"/>
      <c r="G1830" s="516"/>
      <c r="H1830" s="516"/>
    </row>
    <row r="1831" spans="1:9" ht="19.5" x14ac:dyDescent="0.3">
      <c r="A1831" s="517" t="s">
        <v>485</v>
      </c>
      <c r="B1831" s="517"/>
      <c r="C1831" s="517"/>
      <c r="D1831" s="517"/>
      <c r="E1831" s="517"/>
      <c r="F1831" s="517"/>
      <c r="G1831" s="517"/>
      <c r="H1831" s="517"/>
    </row>
    <row r="1832" spans="1:9" ht="15.75" x14ac:dyDescent="0.25">
      <c r="A1832" s="33"/>
      <c r="B1832" s="33"/>
      <c r="C1832" s="33"/>
      <c r="D1832" s="33"/>
      <c r="E1832" s="34"/>
      <c r="F1832" s="34"/>
      <c r="G1832" s="33"/>
      <c r="H1832" s="35"/>
    </row>
    <row r="1833" spans="1:9" ht="15.75" x14ac:dyDescent="0.25">
      <c r="A1833" s="33"/>
      <c r="B1833" s="33"/>
      <c r="C1833" s="33"/>
      <c r="D1833" s="33"/>
      <c r="E1833" s="34"/>
      <c r="F1833" s="34"/>
      <c r="G1833" s="33"/>
      <c r="H1833" s="35"/>
    </row>
    <row r="1834" spans="1:9" ht="15.75" x14ac:dyDescent="0.25">
      <c r="A1834" s="36" t="s">
        <v>30</v>
      </c>
      <c r="B1834" s="36">
        <v>2785</v>
      </c>
      <c r="C1834" s="33"/>
      <c r="D1834" s="31"/>
      <c r="E1834" s="34"/>
      <c r="F1834" s="34"/>
      <c r="G1834" s="37"/>
      <c r="H1834" s="35"/>
    </row>
    <row r="1835" spans="1:9" ht="15.75" x14ac:dyDescent="0.25">
      <c r="A1835" s="38" t="s">
        <v>31</v>
      </c>
      <c r="B1835" s="39">
        <v>43231</v>
      </c>
      <c r="C1835" s="33"/>
      <c r="D1835" s="31"/>
      <c r="E1835" s="34"/>
      <c r="F1835" s="34"/>
      <c r="G1835" s="37"/>
      <c r="H1835" s="35"/>
    </row>
    <row r="1836" spans="1:9" ht="16.5" thickBot="1" x14ac:dyDescent="0.3">
      <c r="A1836" s="37" t="s">
        <v>32</v>
      </c>
      <c r="B1836" s="518" t="s">
        <v>33</v>
      </c>
      <c r="C1836" s="518"/>
      <c r="D1836" s="518"/>
      <c r="E1836" s="34"/>
      <c r="F1836" s="34"/>
      <c r="G1836" s="37"/>
      <c r="H1836" s="35"/>
    </row>
    <row r="1837" spans="1:9" ht="31.5" x14ac:dyDescent="0.25">
      <c r="A1837" s="510" t="s">
        <v>34</v>
      </c>
      <c r="B1837" s="511"/>
      <c r="C1837" s="178" t="s">
        <v>35</v>
      </c>
      <c r="D1837" s="178" t="s">
        <v>36</v>
      </c>
      <c r="E1837" s="178" t="s">
        <v>37</v>
      </c>
      <c r="F1837" s="178" t="s">
        <v>38</v>
      </c>
      <c r="G1837" s="179" t="s">
        <v>39</v>
      </c>
      <c r="H1837" s="178" t="s">
        <v>40</v>
      </c>
      <c r="I1837" s="178" t="s">
        <v>41</v>
      </c>
    </row>
    <row r="1838" spans="1:9" x14ac:dyDescent="0.25">
      <c r="A1838" s="180" t="s">
        <v>68</v>
      </c>
      <c r="B1838" s="343"/>
      <c r="C1838" s="41">
        <v>43225</v>
      </c>
      <c r="D1838" s="40" t="s">
        <v>636</v>
      </c>
      <c r="E1838" s="40">
        <v>202140</v>
      </c>
      <c r="F1838" s="40" t="s">
        <v>90</v>
      </c>
      <c r="G1838" s="135">
        <v>10.7</v>
      </c>
      <c r="H1838" s="48">
        <v>18285.12</v>
      </c>
      <c r="I1838" s="48">
        <v>9766.69</v>
      </c>
    </row>
    <row r="1839" spans="1:9" x14ac:dyDescent="0.25">
      <c r="A1839" s="180" t="s">
        <v>66</v>
      </c>
      <c r="B1839" s="343"/>
      <c r="C1839" s="41">
        <v>43225</v>
      </c>
      <c r="D1839" s="40" t="s">
        <v>607</v>
      </c>
      <c r="E1839" s="40">
        <v>202138</v>
      </c>
      <c r="F1839" s="40" t="s">
        <v>50</v>
      </c>
      <c r="G1839" s="135">
        <v>14.62</v>
      </c>
      <c r="H1839" s="48">
        <v>18285.12</v>
      </c>
      <c r="I1839" s="48">
        <v>9766.69</v>
      </c>
    </row>
    <row r="1840" spans="1:9" x14ac:dyDescent="0.25">
      <c r="A1840" s="180" t="s">
        <v>77</v>
      </c>
      <c r="B1840" s="343"/>
      <c r="C1840" s="41">
        <v>43225</v>
      </c>
      <c r="D1840" s="40" t="s">
        <v>136</v>
      </c>
      <c r="E1840" s="40">
        <v>202135</v>
      </c>
      <c r="F1840" s="40" t="s">
        <v>44</v>
      </c>
      <c r="G1840" s="135">
        <v>14.33</v>
      </c>
      <c r="H1840" s="48">
        <v>18285.12</v>
      </c>
      <c r="I1840" s="48">
        <v>9766.69</v>
      </c>
    </row>
    <row r="1841" spans="1:9" x14ac:dyDescent="0.25">
      <c r="A1841" s="180" t="s">
        <v>64</v>
      </c>
      <c r="B1841" s="343"/>
      <c r="C1841" s="41">
        <v>43225</v>
      </c>
      <c r="D1841" s="40" t="s">
        <v>337</v>
      </c>
      <c r="E1841" s="40">
        <v>202131</v>
      </c>
      <c r="F1841" s="40" t="s">
        <v>47</v>
      </c>
      <c r="G1841" s="135">
        <v>15.67</v>
      </c>
      <c r="H1841" s="48">
        <v>18285.12</v>
      </c>
      <c r="I1841" s="48">
        <v>9766.69</v>
      </c>
    </row>
    <row r="1842" spans="1:9" x14ac:dyDescent="0.25">
      <c r="A1842" s="326" t="s">
        <v>769</v>
      </c>
      <c r="B1842" s="340"/>
      <c r="C1842" s="317">
        <v>43225</v>
      </c>
      <c r="D1842" s="215" t="s">
        <v>109</v>
      </c>
      <c r="E1842" s="215">
        <v>202099</v>
      </c>
      <c r="F1842" s="215" t="s">
        <v>586</v>
      </c>
      <c r="G1842" s="319">
        <v>2.17</v>
      </c>
      <c r="H1842" s="218">
        <v>18285.12</v>
      </c>
      <c r="I1842" s="218">
        <v>9766.69</v>
      </c>
    </row>
    <row r="1843" spans="1:9" x14ac:dyDescent="0.25">
      <c r="A1843" s="180" t="s">
        <v>64</v>
      </c>
      <c r="B1843" s="343"/>
      <c r="C1843" s="41">
        <v>43225</v>
      </c>
      <c r="D1843" s="40" t="s">
        <v>670</v>
      </c>
      <c r="E1843" s="40">
        <v>202089</v>
      </c>
      <c r="F1843" s="40" t="s">
        <v>55</v>
      </c>
      <c r="G1843" s="135">
        <v>1.66</v>
      </c>
      <c r="H1843" s="48">
        <v>18285.12</v>
      </c>
      <c r="I1843" s="48">
        <v>9766.69</v>
      </c>
    </row>
    <row r="1844" spans="1:9" x14ac:dyDescent="0.25">
      <c r="A1844" s="180" t="s">
        <v>77</v>
      </c>
      <c r="B1844" s="343"/>
      <c r="C1844" s="41">
        <v>43225</v>
      </c>
      <c r="D1844" s="40" t="s">
        <v>213</v>
      </c>
      <c r="E1844" s="40">
        <v>202079</v>
      </c>
      <c r="F1844" s="40" t="s">
        <v>44</v>
      </c>
      <c r="G1844" s="135">
        <v>9.7799999999999994</v>
      </c>
      <c r="H1844" s="48">
        <v>18285.12</v>
      </c>
      <c r="I1844" s="48">
        <v>9766.69</v>
      </c>
    </row>
    <row r="1845" spans="1:9" x14ac:dyDescent="0.25">
      <c r="A1845" s="180" t="s">
        <v>66</v>
      </c>
      <c r="B1845" s="343"/>
      <c r="C1845" s="41">
        <v>43225</v>
      </c>
      <c r="D1845" s="40" t="s">
        <v>357</v>
      </c>
      <c r="E1845" s="40">
        <v>202074</v>
      </c>
      <c r="F1845" s="40" t="s">
        <v>50</v>
      </c>
      <c r="G1845" s="135">
        <v>12.89</v>
      </c>
      <c r="H1845" s="48">
        <v>18285.12</v>
      </c>
      <c r="I1845" s="48">
        <v>9766.69</v>
      </c>
    </row>
    <row r="1846" spans="1:9" x14ac:dyDescent="0.25">
      <c r="A1846" s="180" t="s">
        <v>64</v>
      </c>
      <c r="B1846" s="343"/>
      <c r="C1846" s="41">
        <v>43225</v>
      </c>
      <c r="D1846" s="40" t="s">
        <v>227</v>
      </c>
      <c r="E1846" s="40">
        <v>202068</v>
      </c>
      <c r="F1846" s="40" t="s">
        <v>47</v>
      </c>
      <c r="G1846" s="135">
        <v>10.41</v>
      </c>
      <c r="H1846" s="48">
        <v>18285.12</v>
      </c>
      <c r="I1846" s="48">
        <v>9766.69</v>
      </c>
    </row>
    <row r="1847" spans="1:9" x14ac:dyDescent="0.25">
      <c r="A1847" s="180" t="s">
        <v>68</v>
      </c>
      <c r="B1847" s="343"/>
      <c r="C1847" s="41">
        <v>43225</v>
      </c>
      <c r="D1847" s="40" t="s">
        <v>529</v>
      </c>
      <c r="E1847" s="40">
        <v>202067</v>
      </c>
      <c r="F1847" s="40" t="s">
        <v>90</v>
      </c>
      <c r="G1847" s="135">
        <v>13.08</v>
      </c>
      <c r="H1847" s="48">
        <v>18285.12</v>
      </c>
      <c r="I1847" s="48">
        <v>9766.69</v>
      </c>
    </row>
    <row r="1848" spans="1:9" x14ac:dyDescent="0.25">
      <c r="A1848" s="180" t="s">
        <v>148</v>
      </c>
      <c r="B1848" s="343"/>
      <c r="C1848" s="41">
        <v>43225</v>
      </c>
      <c r="D1848" s="40" t="s">
        <v>771</v>
      </c>
      <c r="E1848" s="40">
        <v>202058</v>
      </c>
      <c r="F1848" s="40" t="s">
        <v>140</v>
      </c>
      <c r="G1848" s="135">
        <v>5.58</v>
      </c>
      <c r="H1848" s="48">
        <v>18285.12</v>
      </c>
      <c r="I1848" s="48">
        <v>9766.69</v>
      </c>
    </row>
    <row r="1849" spans="1:9" x14ac:dyDescent="0.25">
      <c r="A1849" s="180" t="s">
        <v>148</v>
      </c>
      <c r="B1849" s="343"/>
      <c r="C1849" s="41">
        <v>43225</v>
      </c>
      <c r="D1849" s="40" t="s">
        <v>476</v>
      </c>
      <c r="E1849" s="40">
        <v>202057</v>
      </c>
      <c r="F1849" s="40" t="s">
        <v>47</v>
      </c>
      <c r="G1849" s="135">
        <v>5.22</v>
      </c>
      <c r="H1849" s="48">
        <v>18285.12</v>
      </c>
      <c r="I1849" s="48">
        <v>9766.69</v>
      </c>
    </row>
    <row r="1850" spans="1:9" x14ac:dyDescent="0.25">
      <c r="A1850" s="180" t="s">
        <v>273</v>
      </c>
      <c r="B1850" s="343"/>
      <c r="C1850" s="41">
        <v>43226</v>
      </c>
      <c r="D1850" s="40" t="s">
        <v>772</v>
      </c>
      <c r="E1850" s="40">
        <v>202045</v>
      </c>
      <c r="F1850" s="40" t="s">
        <v>218</v>
      </c>
      <c r="G1850" s="135">
        <v>3.73</v>
      </c>
      <c r="H1850" s="48">
        <v>18285.12</v>
      </c>
      <c r="I1850" s="48">
        <v>9766.69</v>
      </c>
    </row>
    <row r="1851" spans="1:9" x14ac:dyDescent="0.25">
      <c r="A1851" s="180" t="s">
        <v>273</v>
      </c>
      <c r="B1851" s="343"/>
      <c r="C1851" s="41">
        <v>43226</v>
      </c>
      <c r="D1851" s="40" t="s">
        <v>729</v>
      </c>
      <c r="E1851" s="40">
        <v>202041</v>
      </c>
      <c r="F1851" s="40" t="s">
        <v>50</v>
      </c>
      <c r="G1851" s="135">
        <v>5.0199999999999996</v>
      </c>
      <c r="H1851" s="48">
        <v>18285.12</v>
      </c>
      <c r="I1851" s="48">
        <v>9766.69</v>
      </c>
    </row>
    <row r="1852" spans="1:9" x14ac:dyDescent="0.25">
      <c r="A1852" s="180" t="s">
        <v>273</v>
      </c>
      <c r="B1852" s="343"/>
      <c r="C1852" s="41">
        <v>43226</v>
      </c>
      <c r="D1852" s="40" t="s">
        <v>602</v>
      </c>
      <c r="E1852" s="40">
        <v>202039</v>
      </c>
      <c r="F1852" s="40" t="s">
        <v>47</v>
      </c>
      <c r="G1852" s="135">
        <v>4.32</v>
      </c>
      <c r="H1852" s="48">
        <v>18285.12</v>
      </c>
      <c r="I1852" s="48">
        <v>9766.69</v>
      </c>
    </row>
    <row r="1853" spans="1:9" x14ac:dyDescent="0.25">
      <c r="A1853" s="180" t="s">
        <v>273</v>
      </c>
      <c r="B1853" s="343"/>
      <c r="C1853" s="41">
        <v>43226</v>
      </c>
      <c r="D1853" s="40" t="s">
        <v>423</v>
      </c>
      <c r="E1853" s="40">
        <v>202037</v>
      </c>
      <c r="F1853" s="40" t="s">
        <v>272</v>
      </c>
      <c r="G1853" s="135">
        <v>5.95</v>
      </c>
      <c r="H1853" s="48">
        <v>18285.12</v>
      </c>
      <c r="I1853" s="48">
        <v>9766.69</v>
      </c>
    </row>
    <row r="1854" spans="1:9" x14ac:dyDescent="0.25">
      <c r="A1854" s="180" t="s">
        <v>273</v>
      </c>
      <c r="B1854" s="343"/>
      <c r="C1854" s="41">
        <v>43226</v>
      </c>
      <c r="D1854" s="40" t="s">
        <v>223</v>
      </c>
      <c r="E1854" s="40">
        <v>202035</v>
      </c>
      <c r="F1854" s="40" t="s">
        <v>421</v>
      </c>
      <c r="G1854" s="135">
        <v>5.46</v>
      </c>
      <c r="H1854" s="48">
        <v>18285.12</v>
      </c>
      <c r="I1854" s="48">
        <v>9766.69</v>
      </c>
    </row>
    <row r="1855" spans="1:9" x14ac:dyDescent="0.25">
      <c r="A1855" s="180" t="s">
        <v>273</v>
      </c>
      <c r="B1855" s="343"/>
      <c r="C1855" s="41">
        <v>43226</v>
      </c>
      <c r="D1855" s="40" t="s">
        <v>121</v>
      </c>
      <c r="E1855" s="40">
        <v>202034</v>
      </c>
      <c r="F1855" s="40" t="s">
        <v>770</v>
      </c>
      <c r="G1855" s="135">
        <v>5.41</v>
      </c>
      <c r="H1855" s="48">
        <v>18285.12</v>
      </c>
      <c r="I1855" s="48">
        <v>9766.69</v>
      </c>
    </row>
    <row r="1856" spans="1:9" x14ac:dyDescent="0.25">
      <c r="A1856" s="180" t="s">
        <v>273</v>
      </c>
      <c r="B1856" s="343"/>
      <c r="C1856" s="41">
        <v>43226</v>
      </c>
      <c r="D1856" s="40" t="s">
        <v>203</v>
      </c>
      <c r="E1856" s="40">
        <v>202033</v>
      </c>
      <c r="F1856" s="40" t="s">
        <v>79</v>
      </c>
      <c r="G1856" s="135">
        <v>4.7</v>
      </c>
      <c r="H1856" s="48">
        <v>18285.12</v>
      </c>
      <c r="I1856" s="48">
        <v>9766.69</v>
      </c>
    </row>
    <row r="1857" spans="1:9" x14ac:dyDescent="0.25">
      <c r="A1857" s="180" t="s">
        <v>273</v>
      </c>
      <c r="B1857" s="343"/>
      <c r="C1857" s="41">
        <v>43226</v>
      </c>
      <c r="D1857" s="40" t="s">
        <v>616</v>
      </c>
      <c r="E1857" s="40">
        <v>202023</v>
      </c>
      <c r="F1857" s="40" t="s">
        <v>90</v>
      </c>
      <c r="G1857" s="135">
        <v>5.79</v>
      </c>
      <c r="H1857" s="48">
        <v>18285.12</v>
      </c>
      <c r="I1857" s="48">
        <v>9766.69</v>
      </c>
    </row>
    <row r="1858" spans="1:9" x14ac:dyDescent="0.25">
      <c r="A1858" s="180" t="s">
        <v>273</v>
      </c>
      <c r="B1858" s="343"/>
      <c r="C1858" s="41">
        <v>43226</v>
      </c>
      <c r="D1858" s="40" t="s">
        <v>407</v>
      </c>
      <c r="E1858" s="40">
        <v>202022</v>
      </c>
      <c r="F1858" s="40" t="s">
        <v>44</v>
      </c>
      <c r="G1858" s="135">
        <v>6.64</v>
      </c>
      <c r="H1858" s="48">
        <v>18285.12</v>
      </c>
      <c r="I1858" s="48">
        <v>9766.69</v>
      </c>
    </row>
    <row r="1859" spans="1:9" x14ac:dyDescent="0.25">
      <c r="A1859" s="180" t="s">
        <v>273</v>
      </c>
      <c r="B1859" s="343"/>
      <c r="C1859" s="41">
        <v>43226</v>
      </c>
      <c r="D1859" s="40" t="s">
        <v>56</v>
      </c>
      <c r="E1859" s="40">
        <v>202021</v>
      </c>
      <c r="F1859" s="40" t="s">
        <v>47</v>
      </c>
      <c r="G1859" s="135">
        <v>6.39</v>
      </c>
      <c r="H1859" s="48">
        <v>18285.12</v>
      </c>
      <c r="I1859" s="48">
        <v>9766.69</v>
      </c>
    </row>
    <row r="1860" spans="1:9" x14ac:dyDescent="0.25">
      <c r="A1860" s="180" t="s">
        <v>273</v>
      </c>
      <c r="B1860" s="343"/>
      <c r="C1860" s="41">
        <v>43226</v>
      </c>
      <c r="D1860" s="40" t="s">
        <v>321</v>
      </c>
      <c r="E1860" s="40">
        <v>202020</v>
      </c>
      <c r="F1860" s="40" t="s">
        <v>272</v>
      </c>
      <c r="G1860" s="135">
        <v>6.06</v>
      </c>
      <c r="H1860" s="48">
        <v>18285.12</v>
      </c>
      <c r="I1860" s="48">
        <v>9766.69</v>
      </c>
    </row>
    <row r="1861" spans="1:9" x14ac:dyDescent="0.25">
      <c r="A1861" s="180" t="s">
        <v>273</v>
      </c>
      <c r="B1861" s="343"/>
      <c r="C1861" s="41">
        <v>43226</v>
      </c>
      <c r="D1861" s="40" t="s">
        <v>773</v>
      </c>
      <c r="E1861" s="40">
        <v>202019</v>
      </c>
      <c r="F1861" s="40" t="s">
        <v>50</v>
      </c>
      <c r="G1861" s="135">
        <v>5.98</v>
      </c>
      <c r="H1861" s="48">
        <v>18285.12</v>
      </c>
      <c r="I1861" s="48">
        <v>9766.69</v>
      </c>
    </row>
    <row r="1862" spans="1:9" x14ac:dyDescent="0.25">
      <c r="A1862" s="180" t="s">
        <v>273</v>
      </c>
      <c r="B1862" s="343"/>
      <c r="C1862" s="41">
        <v>43226</v>
      </c>
      <c r="D1862" s="40" t="s">
        <v>774</v>
      </c>
      <c r="E1862" s="40">
        <v>202018</v>
      </c>
      <c r="F1862" s="40" t="s">
        <v>90</v>
      </c>
      <c r="G1862" s="135">
        <v>4.9800000000000004</v>
      </c>
      <c r="H1862" s="48">
        <v>18285.12</v>
      </c>
      <c r="I1862" s="48">
        <v>9766.69</v>
      </c>
    </row>
    <row r="1863" spans="1:9" x14ac:dyDescent="0.25">
      <c r="A1863" s="180" t="s">
        <v>273</v>
      </c>
      <c r="B1863" s="343"/>
      <c r="C1863" s="41">
        <v>43226</v>
      </c>
      <c r="D1863" s="40" t="s">
        <v>238</v>
      </c>
      <c r="E1863" s="40">
        <v>202017</v>
      </c>
      <c r="F1863" s="40" t="s">
        <v>218</v>
      </c>
      <c r="G1863" s="135">
        <v>5.91</v>
      </c>
      <c r="H1863" s="48">
        <v>18285.12</v>
      </c>
      <c r="I1863" s="48">
        <v>9766.69</v>
      </c>
    </row>
    <row r="1864" spans="1:9" x14ac:dyDescent="0.25">
      <c r="A1864" s="180" t="s">
        <v>273</v>
      </c>
      <c r="B1864" s="343"/>
      <c r="C1864" s="41">
        <v>43226</v>
      </c>
      <c r="D1864" s="40" t="s">
        <v>426</v>
      </c>
      <c r="E1864" s="40">
        <v>202016</v>
      </c>
      <c r="F1864" s="40" t="s">
        <v>79</v>
      </c>
      <c r="G1864" s="135">
        <v>6.19</v>
      </c>
      <c r="H1864" s="48">
        <v>18285.12</v>
      </c>
      <c r="I1864" s="48">
        <v>9766.69</v>
      </c>
    </row>
    <row r="1865" spans="1:9" x14ac:dyDescent="0.25">
      <c r="A1865" s="180" t="s">
        <v>273</v>
      </c>
      <c r="B1865" s="343"/>
      <c r="C1865" s="41">
        <v>43226</v>
      </c>
      <c r="D1865" s="40" t="s">
        <v>229</v>
      </c>
      <c r="E1865" s="40">
        <v>202015</v>
      </c>
      <c r="F1865" s="40" t="s">
        <v>421</v>
      </c>
      <c r="G1865" s="135">
        <v>7.07</v>
      </c>
      <c r="H1865" s="48">
        <v>18285.12</v>
      </c>
      <c r="I1865" s="48">
        <v>9766.69</v>
      </c>
    </row>
    <row r="1866" spans="1:9" x14ac:dyDescent="0.25">
      <c r="A1866" s="180" t="s">
        <v>273</v>
      </c>
      <c r="B1866" s="343"/>
      <c r="C1866" s="41">
        <v>43226</v>
      </c>
      <c r="D1866" s="40" t="s">
        <v>127</v>
      </c>
      <c r="E1866" s="40">
        <v>202014</v>
      </c>
      <c r="F1866" s="40" t="s">
        <v>44</v>
      </c>
      <c r="G1866" s="135">
        <v>6.94</v>
      </c>
      <c r="H1866" s="48">
        <v>18285.12</v>
      </c>
      <c r="I1866" s="48">
        <v>9766.69</v>
      </c>
    </row>
    <row r="1867" spans="1:9" x14ac:dyDescent="0.25">
      <c r="A1867" s="180" t="s">
        <v>273</v>
      </c>
      <c r="B1867" s="343"/>
      <c r="C1867" s="41">
        <v>43226</v>
      </c>
      <c r="D1867" s="40" t="s">
        <v>374</v>
      </c>
      <c r="E1867" s="40">
        <v>202013</v>
      </c>
      <c r="F1867" s="40" t="s">
        <v>193</v>
      </c>
      <c r="G1867" s="135">
        <v>5.0999999999999996</v>
      </c>
      <c r="H1867" s="48">
        <v>18285.12</v>
      </c>
      <c r="I1867" s="48">
        <v>9766.69</v>
      </c>
    </row>
    <row r="1868" spans="1:9" x14ac:dyDescent="0.25">
      <c r="A1868" s="180" t="s">
        <v>273</v>
      </c>
      <c r="B1868" s="343"/>
      <c r="C1868" s="41">
        <v>43226</v>
      </c>
      <c r="D1868" s="40" t="s">
        <v>215</v>
      </c>
      <c r="E1868" s="40">
        <v>202012</v>
      </c>
      <c r="F1868" s="40" t="s">
        <v>47</v>
      </c>
      <c r="G1868" s="135">
        <v>2.59</v>
      </c>
      <c r="H1868" s="48">
        <v>18285.12</v>
      </c>
      <c r="I1868" s="48">
        <v>9766.69</v>
      </c>
    </row>
    <row r="1869" spans="1:9" x14ac:dyDescent="0.25">
      <c r="A1869" s="180" t="s">
        <v>273</v>
      </c>
      <c r="B1869" s="343"/>
      <c r="C1869" s="41">
        <v>43226</v>
      </c>
      <c r="D1869" s="40" t="s">
        <v>434</v>
      </c>
      <c r="E1869" s="40">
        <v>202011</v>
      </c>
      <c r="F1869" s="40" t="s">
        <v>421</v>
      </c>
      <c r="G1869" s="135">
        <v>1.42</v>
      </c>
      <c r="H1869" s="48">
        <v>18285.12</v>
      </c>
      <c r="I1869" s="48">
        <v>9766.69</v>
      </c>
    </row>
    <row r="1870" spans="1:9" x14ac:dyDescent="0.25">
      <c r="A1870" s="180" t="s">
        <v>273</v>
      </c>
      <c r="B1870" s="343"/>
      <c r="C1870" s="41">
        <v>43226</v>
      </c>
      <c r="D1870" s="40" t="s">
        <v>775</v>
      </c>
      <c r="E1870" s="40">
        <v>202010</v>
      </c>
      <c r="F1870" s="40" t="s">
        <v>170</v>
      </c>
      <c r="G1870" s="135">
        <v>0.78</v>
      </c>
      <c r="H1870" s="48">
        <v>18285.12</v>
      </c>
      <c r="I1870" s="48">
        <v>9766.69</v>
      </c>
    </row>
    <row r="1871" spans="1:9" x14ac:dyDescent="0.25">
      <c r="A1871" s="180" t="s">
        <v>273</v>
      </c>
      <c r="B1871" s="343"/>
      <c r="C1871" s="41">
        <v>43226</v>
      </c>
      <c r="D1871" s="40" t="s">
        <v>494</v>
      </c>
      <c r="E1871" s="40">
        <v>202009</v>
      </c>
      <c r="F1871" s="40" t="s">
        <v>50</v>
      </c>
      <c r="G1871" s="135">
        <v>6.53</v>
      </c>
      <c r="H1871" s="48">
        <v>18285.12</v>
      </c>
      <c r="I1871" s="48">
        <v>9766.69</v>
      </c>
    </row>
    <row r="1872" spans="1:9" x14ac:dyDescent="0.25">
      <c r="A1872" s="180" t="s">
        <v>273</v>
      </c>
      <c r="B1872" s="343"/>
      <c r="C1872" s="41">
        <v>43226</v>
      </c>
      <c r="D1872" s="40" t="s">
        <v>776</v>
      </c>
      <c r="E1872" s="40">
        <v>202008</v>
      </c>
      <c r="F1872" s="40" t="s">
        <v>63</v>
      </c>
      <c r="G1872" s="135">
        <v>0.67</v>
      </c>
      <c r="H1872" s="48">
        <v>18285.12</v>
      </c>
      <c r="I1872" s="48">
        <v>9766.69</v>
      </c>
    </row>
    <row r="1873" spans="1:9" x14ac:dyDescent="0.25">
      <c r="A1873" s="180" t="s">
        <v>98</v>
      </c>
      <c r="B1873" s="343"/>
      <c r="C1873" s="41">
        <v>43227</v>
      </c>
      <c r="D1873" s="40" t="s">
        <v>328</v>
      </c>
      <c r="E1873" s="40">
        <v>201996</v>
      </c>
      <c r="F1873" s="40" t="s">
        <v>50</v>
      </c>
      <c r="G1873" s="135">
        <v>14.12</v>
      </c>
      <c r="H1873" s="48">
        <v>18285.12</v>
      </c>
      <c r="I1873" s="48">
        <v>9766.69</v>
      </c>
    </row>
    <row r="1874" spans="1:9" x14ac:dyDescent="0.25">
      <c r="A1874" s="180" t="s">
        <v>100</v>
      </c>
      <c r="B1874" s="343"/>
      <c r="C1874" s="41">
        <v>43227</v>
      </c>
      <c r="D1874" s="40" t="s">
        <v>438</v>
      </c>
      <c r="E1874" s="40">
        <v>201969</v>
      </c>
      <c r="F1874" s="40" t="s">
        <v>90</v>
      </c>
      <c r="G1874" s="135">
        <v>15.69</v>
      </c>
      <c r="H1874" s="48">
        <v>18285.12</v>
      </c>
      <c r="I1874" s="48">
        <v>9766.69</v>
      </c>
    </row>
    <row r="1875" spans="1:9" x14ac:dyDescent="0.25">
      <c r="A1875" s="180" t="s">
        <v>96</v>
      </c>
      <c r="B1875" s="343"/>
      <c r="C1875" s="41">
        <v>43227</v>
      </c>
      <c r="D1875" s="40" t="s">
        <v>270</v>
      </c>
      <c r="E1875" s="40">
        <v>201968</v>
      </c>
      <c r="F1875" s="40" t="s">
        <v>44</v>
      </c>
      <c r="G1875" s="135">
        <v>15.94</v>
      </c>
      <c r="H1875" s="48">
        <v>18285.12</v>
      </c>
      <c r="I1875" s="48">
        <v>9766.69</v>
      </c>
    </row>
    <row r="1876" spans="1:9" x14ac:dyDescent="0.25">
      <c r="A1876" s="180" t="s">
        <v>94</v>
      </c>
      <c r="B1876" s="343"/>
      <c r="C1876" s="41">
        <v>43227</v>
      </c>
      <c r="D1876" s="40" t="s">
        <v>490</v>
      </c>
      <c r="E1876" s="40">
        <v>201965</v>
      </c>
      <c r="F1876" s="40" t="s">
        <v>47</v>
      </c>
      <c r="G1876" s="135">
        <v>16</v>
      </c>
      <c r="H1876" s="48">
        <v>18285.12</v>
      </c>
      <c r="I1876" s="48">
        <v>9766.69</v>
      </c>
    </row>
    <row r="1877" spans="1:9" x14ac:dyDescent="0.25">
      <c r="A1877" s="180" t="s">
        <v>94</v>
      </c>
      <c r="B1877" s="343"/>
      <c r="C1877" s="41">
        <v>43227</v>
      </c>
      <c r="D1877" s="40" t="s">
        <v>350</v>
      </c>
      <c r="E1877" s="40">
        <v>201942</v>
      </c>
      <c r="F1877" s="40" t="s">
        <v>55</v>
      </c>
      <c r="G1877" s="135">
        <v>1.01</v>
      </c>
      <c r="H1877" s="48">
        <v>18285.12</v>
      </c>
      <c r="I1877" s="48">
        <v>9766.69</v>
      </c>
    </row>
    <row r="1878" spans="1:9" x14ac:dyDescent="0.25">
      <c r="A1878" s="180" t="s">
        <v>98</v>
      </c>
      <c r="B1878" s="343"/>
      <c r="C1878" s="41">
        <v>43227</v>
      </c>
      <c r="D1878" s="40" t="s">
        <v>447</v>
      </c>
      <c r="E1878" s="40">
        <v>201896</v>
      </c>
      <c r="F1878" s="40" t="s">
        <v>50</v>
      </c>
      <c r="G1878" s="135">
        <v>14.44</v>
      </c>
      <c r="H1878" s="48">
        <v>18285.12</v>
      </c>
      <c r="I1878" s="48">
        <v>9766.69</v>
      </c>
    </row>
    <row r="1879" spans="1:9" x14ac:dyDescent="0.25">
      <c r="A1879" s="180" t="s">
        <v>100</v>
      </c>
      <c r="B1879" s="343"/>
      <c r="C1879" s="41">
        <v>43227</v>
      </c>
      <c r="D1879" s="40" t="s">
        <v>499</v>
      </c>
      <c r="E1879" s="40">
        <v>201886</v>
      </c>
      <c r="F1879" s="40" t="s">
        <v>90</v>
      </c>
      <c r="G1879" s="135">
        <v>11.63</v>
      </c>
      <c r="H1879" s="48">
        <v>18285.12</v>
      </c>
      <c r="I1879" s="48">
        <v>9766.69</v>
      </c>
    </row>
    <row r="1880" spans="1:9" x14ac:dyDescent="0.25">
      <c r="A1880" s="180" t="s">
        <v>96</v>
      </c>
      <c r="B1880" s="343"/>
      <c r="C1880" s="41">
        <v>43227</v>
      </c>
      <c r="D1880" s="40" t="s">
        <v>383</v>
      </c>
      <c r="E1880" s="40">
        <v>201878</v>
      </c>
      <c r="F1880" s="40" t="s">
        <v>85</v>
      </c>
      <c r="G1880" s="135">
        <v>11.67</v>
      </c>
      <c r="H1880" s="48">
        <v>18285.12</v>
      </c>
      <c r="I1880" s="48">
        <v>9766.69</v>
      </c>
    </row>
    <row r="1881" spans="1:9" x14ac:dyDescent="0.25">
      <c r="A1881" s="180" t="s">
        <v>94</v>
      </c>
      <c r="B1881" s="343"/>
      <c r="C1881" s="41">
        <v>43227</v>
      </c>
      <c r="D1881" s="40" t="s">
        <v>777</v>
      </c>
      <c r="E1881" s="40">
        <v>201864</v>
      </c>
      <c r="F1881" s="40" t="s">
        <v>47</v>
      </c>
      <c r="G1881" s="135">
        <v>13.44</v>
      </c>
      <c r="H1881" s="48">
        <v>18285.12</v>
      </c>
      <c r="I1881" s="48">
        <v>9766.69</v>
      </c>
    </row>
    <row r="1882" spans="1:9" x14ac:dyDescent="0.25">
      <c r="A1882" s="180" t="s">
        <v>86</v>
      </c>
      <c r="B1882" s="343"/>
      <c r="C1882" s="41">
        <v>43227</v>
      </c>
      <c r="D1882" s="40" t="s">
        <v>370</v>
      </c>
      <c r="E1882" s="40">
        <v>201832</v>
      </c>
      <c r="F1882" s="40" t="s">
        <v>170</v>
      </c>
      <c r="G1882" s="135">
        <v>0.41</v>
      </c>
      <c r="H1882" s="48">
        <v>18285.12</v>
      </c>
      <c r="I1882" s="48">
        <v>9766.69</v>
      </c>
    </row>
    <row r="1883" spans="1:9" x14ac:dyDescent="0.25">
      <c r="A1883" s="180" t="s">
        <v>86</v>
      </c>
      <c r="B1883" s="343"/>
      <c r="C1883" s="41">
        <v>43227</v>
      </c>
      <c r="D1883" s="40" t="s">
        <v>634</v>
      </c>
      <c r="E1883" s="40">
        <v>201831</v>
      </c>
      <c r="F1883" s="40" t="s">
        <v>140</v>
      </c>
      <c r="G1883" s="135">
        <v>9.8000000000000007</v>
      </c>
      <c r="H1883" s="48">
        <v>18285.12</v>
      </c>
      <c r="I1883" s="48">
        <v>9766.69</v>
      </c>
    </row>
    <row r="1884" spans="1:9" x14ac:dyDescent="0.25">
      <c r="A1884" s="180" t="s">
        <v>86</v>
      </c>
      <c r="B1884" s="343"/>
      <c r="C1884" s="41">
        <v>43227</v>
      </c>
      <c r="D1884" s="40" t="s">
        <v>746</v>
      </c>
      <c r="E1884" s="40">
        <v>201830</v>
      </c>
      <c r="F1884" s="40" t="s">
        <v>193</v>
      </c>
      <c r="G1884" s="135">
        <v>9.68</v>
      </c>
      <c r="H1884" s="48">
        <v>18285.12</v>
      </c>
      <c r="I1884" s="48">
        <v>9766.69</v>
      </c>
    </row>
    <row r="1885" spans="1:9" x14ac:dyDescent="0.25">
      <c r="A1885" s="180" t="s">
        <v>86</v>
      </c>
      <c r="B1885" s="343"/>
      <c r="C1885" s="41">
        <v>43227</v>
      </c>
      <c r="D1885" s="40" t="s">
        <v>778</v>
      </c>
      <c r="E1885" s="40">
        <v>201826</v>
      </c>
      <c r="F1885" s="40" t="s">
        <v>85</v>
      </c>
      <c r="G1885" s="135">
        <v>9.5299999999999994</v>
      </c>
      <c r="H1885" s="48">
        <v>18285.12</v>
      </c>
      <c r="I1885" s="48">
        <v>9766.69</v>
      </c>
    </row>
    <row r="1886" spans="1:9" x14ac:dyDescent="0.25">
      <c r="A1886" s="180" t="s">
        <v>86</v>
      </c>
      <c r="B1886" s="343"/>
      <c r="C1886" s="41">
        <v>43227</v>
      </c>
      <c r="D1886" s="40" t="s">
        <v>779</v>
      </c>
      <c r="E1886" s="40">
        <v>201825</v>
      </c>
      <c r="F1886" s="40" t="s">
        <v>449</v>
      </c>
      <c r="G1886" s="135">
        <v>8.99</v>
      </c>
      <c r="H1886" s="48">
        <v>18285.12</v>
      </c>
      <c r="I1886" s="48">
        <v>9766.69</v>
      </c>
    </row>
    <row r="1887" spans="1:9" x14ac:dyDescent="0.25">
      <c r="A1887" s="180" t="s">
        <v>48</v>
      </c>
      <c r="B1887" s="343"/>
      <c r="C1887" s="41">
        <v>43228</v>
      </c>
      <c r="D1887" s="40" t="s">
        <v>423</v>
      </c>
      <c r="E1887" s="40">
        <v>201806</v>
      </c>
      <c r="F1887" s="40" t="s">
        <v>50</v>
      </c>
      <c r="G1887" s="135">
        <v>14.27</v>
      </c>
      <c r="H1887" s="48">
        <v>18285.12</v>
      </c>
      <c r="I1887" s="48">
        <v>9766.69</v>
      </c>
    </row>
    <row r="1888" spans="1:9" x14ac:dyDescent="0.25">
      <c r="A1888" s="180" t="s">
        <v>42</v>
      </c>
      <c r="B1888" s="343"/>
      <c r="C1888" s="41">
        <v>43228</v>
      </c>
      <c r="D1888" s="40" t="s">
        <v>234</v>
      </c>
      <c r="E1888" s="40">
        <v>201803</v>
      </c>
      <c r="F1888" s="40" t="s">
        <v>90</v>
      </c>
      <c r="G1888" s="135">
        <v>13.31</v>
      </c>
      <c r="H1888" s="48">
        <v>18285.12</v>
      </c>
      <c r="I1888" s="48">
        <v>9766.69</v>
      </c>
    </row>
    <row r="1889" spans="1:9" x14ac:dyDescent="0.25">
      <c r="A1889" s="180" t="s">
        <v>51</v>
      </c>
      <c r="B1889" s="343"/>
      <c r="C1889" s="41">
        <v>43228</v>
      </c>
      <c r="D1889" s="40" t="s">
        <v>52</v>
      </c>
      <c r="E1889" s="40">
        <v>201802</v>
      </c>
      <c r="F1889" s="40" t="s">
        <v>85</v>
      </c>
      <c r="G1889" s="135">
        <v>15.66</v>
      </c>
      <c r="H1889" s="48">
        <v>18285.12</v>
      </c>
      <c r="I1889" s="48">
        <v>9766.69</v>
      </c>
    </row>
    <row r="1890" spans="1:9" x14ac:dyDescent="0.25">
      <c r="A1890" s="180" t="s">
        <v>45</v>
      </c>
      <c r="B1890" s="343"/>
      <c r="C1890" s="41">
        <v>43228</v>
      </c>
      <c r="D1890" s="40" t="s">
        <v>52</v>
      </c>
      <c r="E1890" s="40">
        <v>201801</v>
      </c>
      <c r="F1890" s="40" t="s">
        <v>47</v>
      </c>
      <c r="G1890" s="135">
        <v>15.84</v>
      </c>
      <c r="H1890" s="48">
        <v>18285.12</v>
      </c>
      <c r="I1890" s="48">
        <v>9766.69</v>
      </c>
    </row>
    <row r="1891" spans="1:9" x14ac:dyDescent="0.25">
      <c r="A1891" s="180" t="s">
        <v>42</v>
      </c>
      <c r="B1891" s="343"/>
      <c r="C1891" s="41">
        <v>43228</v>
      </c>
      <c r="D1891" s="40" t="s">
        <v>445</v>
      </c>
      <c r="E1891" s="40">
        <v>201754</v>
      </c>
      <c r="F1891" s="40" t="s">
        <v>90</v>
      </c>
      <c r="G1891" s="135">
        <v>10.3</v>
      </c>
      <c r="H1891" s="48">
        <v>18285.12</v>
      </c>
      <c r="I1891" s="48">
        <v>9766.69</v>
      </c>
    </row>
    <row r="1892" spans="1:9" x14ac:dyDescent="0.25">
      <c r="A1892" s="180" t="s">
        <v>45</v>
      </c>
      <c r="B1892" s="343"/>
      <c r="C1892" s="41">
        <v>43228</v>
      </c>
      <c r="D1892" s="40" t="s">
        <v>181</v>
      </c>
      <c r="E1892" s="40">
        <v>201740</v>
      </c>
      <c r="F1892" s="40" t="s">
        <v>47</v>
      </c>
      <c r="G1892" s="135">
        <v>16.350000000000001</v>
      </c>
      <c r="H1892" s="48">
        <v>18285.12</v>
      </c>
      <c r="I1892" s="48">
        <v>9766.69</v>
      </c>
    </row>
    <row r="1893" spans="1:9" x14ac:dyDescent="0.25">
      <c r="A1893" s="180" t="s">
        <v>45</v>
      </c>
      <c r="B1893" s="343"/>
      <c r="C1893" s="41">
        <v>43228</v>
      </c>
      <c r="D1893" s="40" t="s">
        <v>357</v>
      </c>
      <c r="E1893" s="40">
        <v>201739</v>
      </c>
      <c r="F1893" s="40" t="s">
        <v>55</v>
      </c>
      <c r="G1893" s="135">
        <v>1.05</v>
      </c>
      <c r="H1893" s="48">
        <v>18285.12</v>
      </c>
      <c r="I1893" s="48">
        <v>9766.69</v>
      </c>
    </row>
    <row r="1894" spans="1:9" x14ac:dyDescent="0.25">
      <c r="A1894" s="180" t="s">
        <v>48</v>
      </c>
      <c r="B1894" s="343"/>
      <c r="C1894" s="41">
        <v>43228</v>
      </c>
      <c r="D1894" s="40" t="s">
        <v>249</v>
      </c>
      <c r="E1894" s="40">
        <v>201730</v>
      </c>
      <c r="F1894" s="40" t="s">
        <v>50</v>
      </c>
      <c r="G1894" s="135">
        <v>12.55</v>
      </c>
      <c r="H1894" s="48">
        <v>18285.12</v>
      </c>
      <c r="I1894" s="48">
        <v>9766.69</v>
      </c>
    </row>
    <row r="1895" spans="1:9" x14ac:dyDescent="0.25">
      <c r="A1895" s="180" t="s">
        <v>100</v>
      </c>
      <c r="B1895" s="343"/>
      <c r="C1895" s="41">
        <v>43228</v>
      </c>
      <c r="D1895" s="40" t="s">
        <v>194</v>
      </c>
      <c r="E1895" s="40">
        <v>201724</v>
      </c>
      <c r="F1895" s="40" t="s">
        <v>85</v>
      </c>
      <c r="G1895" s="135">
        <v>16.3</v>
      </c>
      <c r="H1895" s="48">
        <v>18285.12</v>
      </c>
      <c r="I1895" s="48">
        <v>9766.69</v>
      </c>
    </row>
    <row r="1896" spans="1:9" x14ac:dyDescent="0.25">
      <c r="A1896" s="326" t="s">
        <v>584</v>
      </c>
      <c r="B1896" s="340"/>
      <c r="C1896" s="317">
        <v>43228</v>
      </c>
      <c r="D1896" s="215" t="s">
        <v>780</v>
      </c>
      <c r="E1896" s="215">
        <v>201719</v>
      </c>
      <c r="F1896" s="215" t="s">
        <v>587</v>
      </c>
      <c r="G1896" s="319">
        <v>1.84</v>
      </c>
      <c r="H1896" s="218">
        <v>18285.12</v>
      </c>
      <c r="I1896" s="218">
        <v>9766.69</v>
      </c>
    </row>
    <row r="1897" spans="1:9" x14ac:dyDescent="0.25">
      <c r="A1897" s="180" t="s">
        <v>45</v>
      </c>
      <c r="B1897" s="343"/>
      <c r="C1897" s="41">
        <v>43228</v>
      </c>
      <c r="D1897" s="40" t="s">
        <v>781</v>
      </c>
      <c r="E1897" s="40">
        <v>201711</v>
      </c>
      <c r="F1897" s="40" t="s">
        <v>47</v>
      </c>
      <c r="G1897" s="135">
        <v>10.39</v>
      </c>
      <c r="H1897" s="48">
        <v>18285.12</v>
      </c>
      <c r="I1897" s="48">
        <v>9766.69</v>
      </c>
    </row>
    <row r="1898" spans="1:9" x14ac:dyDescent="0.25">
      <c r="A1898" s="180" t="s">
        <v>42</v>
      </c>
      <c r="B1898" s="343"/>
      <c r="C1898" s="41">
        <v>43228</v>
      </c>
      <c r="D1898" s="40" t="s">
        <v>605</v>
      </c>
      <c r="E1898" s="40">
        <v>201700</v>
      </c>
      <c r="F1898" s="40" t="s">
        <v>90</v>
      </c>
      <c r="G1898" s="135">
        <v>14.71</v>
      </c>
      <c r="H1898" s="48">
        <v>18285.12</v>
      </c>
      <c r="I1898" s="48">
        <v>9766.69</v>
      </c>
    </row>
    <row r="1899" spans="1:9" x14ac:dyDescent="0.25">
      <c r="A1899" s="180" t="s">
        <v>48</v>
      </c>
      <c r="B1899" s="343"/>
      <c r="C1899" s="41">
        <v>43228</v>
      </c>
      <c r="D1899" s="40" t="s">
        <v>782</v>
      </c>
      <c r="E1899" s="40">
        <v>201696</v>
      </c>
      <c r="F1899" s="40" t="s">
        <v>50</v>
      </c>
      <c r="G1899" s="135">
        <v>12.94</v>
      </c>
      <c r="H1899" s="48">
        <v>18285.12</v>
      </c>
      <c r="I1899" s="48">
        <v>9766.69</v>
      </c>
    </row>
    <row r="1900" spans="1:9" x14ac:dyDescent="0.25">
      <c r="A1900" s="180" t="s">
        <v>64</v>
      </c>
      <c r="B1900" s="343"/>
      <c r="C1900" s="41">
        <v>43229</v>
      </c>
      <c r="D1900" s="40" t="s">
        <v>282</v>
      </c>
      <c r="E1900" s="40">
        <v>201646</v>
      </c>
      <c r="F1900" s="40" t="s">
        <v>47</v>
      </c>
      <c r="G1900" s="135">
        <v>15.19</v>
      </c>
      <c r="H1900" s="48">
        <v>18285.12</v>
      </c>
      <c r="I1900" s="48">
        <v>9766.69</v>
      </c>
    </row>
    <row r="1901" spans="1:9" x14ac:dyDescent="0.25">
      <c r="A1901" s="180" t="s">
        <v>66</v>
      </c>
      <c r="B1901" s="343"/>
      <c r="C1901" s="41">
        <v>43229</v>
      </c>
      <c r="D1901" s="40" t="s">
        <v>221</v>
      </c>
      <c r="E1901" s="40">
        <v>201639</v>
      </c>
      <c r="F1901" s="40" t="s">
        <v>50</v>
      </c>
      <c r="G1901" s="135">
        <v>15.45</v>
      </c>
      <c r="H1901" s="48">
        <v>18285.12</v>
      </c>
      <c r="I1901" s="48">
        <v>9766.69</v>
      </c>
    </row>
    <row r="1902" spans="1:9" x14ac:dyDescent="0.25">
      <c r="A1902" s="180" t="s">
        <v>68</v>
      </c>
      <c r="B1902" s="343"/>
      <c r="C1902" s="41">
        <v>43229</v>
      </c>
      <c r="D1902" s="40" t="s">
        <v>379</v>
      </c>
      <c r="E1902" s="40">
        <v>201627</v>
      </c>
      <c r="F1902" s="40" t="s">
        <v>85</v>
      </c>
      <c r="G1902" s="135">
        <v>14.52</v>
      </c>
      <c r="H1902" s="48">
        <v>18285.12</v>
      </c>
      <c r="I1902" s="48">
        <v>9766.69</v>
      </c>
    </row>
    <row r="1903" spans="1:9" x14ac:dyDescent="0.25">
      <c r="A1903" s="180" t="s">
        <v>77</v>
      </c>
      <c r="B1903" s="343"/>
      <c r="C1903" s="41">
        <v>43229</v>
      </c>
      <c r="D1903" s="40" t="s">
        <v>203</v>
      </c>
      <c r="E1903" s="40">
        <v>201625</v>
      </c>
      <c r="F1903" s="40" t="s">
        <v>44</v>
      </c>
      <c r="G1903" s="135">
        <v>12.6</v>
      </c>
      <c r="H1903" s="48">
        <v>18285.12</v>
      </c>
      <c r="I1903" s="48">
        <v>9766.69</v>
      </c>
    </row>
    <row r="1904" spans="1:9" x14ac:dyDescent="0.25">
      <c r="A1904" s="180" t="s">
        <v>64</v>
      </c>
      <c r="B1904" s="343"/>
      <c r="C1904" s="41">
        <v>43229</v>
      </c>
      <c r="D1904" s="40" t="s">
        <v>164</v>
      </c>
      <c r="E1904" s="40">
        <v>201602</v>
      </c>
      <c r="F1904" s="40" t="s">
        <v>47</v>
      </c>
      <c r="G1904" s="135">
        <v>12.6</v>
      </c>
      <c r="H1904" s="48">
        <v>18285.12</v>
      </c>
      <c r="I1904" s="48">
        <v>9766.69</v>
      </c>
    </row>
    <row r="1905" spans="1:9" x14ac:dyDescent="0.25">
      <c r="A1905" s="180" t="s">
        <v>66</v>
      </c>
      <c r="B1905" s="343"/>
      <c r="C1905" s="41">
        <v>43229</v>
      </c>
      <c r="D1905" s="40" t="s">
        <v>446</v>
      </c>
      <c r="E1905" s="40">
        <v>201581</v>
      </c>
      <c r="F1905" s="40" t="s">
        <v>50</v>
      </c>
      <c r="G1905" s="135">
        <v>14.48</v>
      </c>
      <c r="H1905" s="48">
        <v>18285.12</v>
      </c>
      <c r="I1905" s="48">
        <v>9766.69</v>
      </c>
    </row>
    <row r="1906" spans="1:9" x14ac:dyDescent="0.25">
      <c r="A1906" s="180" t="s">
        <v>68</v>
      </c>
      <c r="B1906" s="343"/>
      <c r="C1906" s="41">
        <v>43229</v>
      </c>
      <c r="D1906" s="40" t="s">
        <v>58</v>
      </c>
      <c r="E1906" s="40">
        <v>201579</v>
      </c>
      <c r="F1906" s="40" t="s">
        <v>85</v>
      </c>
      <c r="G1906" s="135">
        <v>13.22</v>
      </c>
      <c r="H1906" s="48">
        <v>18285.12</v>
      </c>
      <c r="I1906" s="48">
        <v>9766.69</v>
      </c>
    </row>
    <row r="1907" spans="1:9" x14ac:dyDescent="0.25">
      <c r="A1907" s="180" t="s">
        <v>77</v>
      </c>
      <c r="B1907" s="343"/>
      <c r="C1907" s="41">
        <v>43229</v>
      </c>
      <c r="D1907" s="40" t="s">
        <v>322</v>
      </c>
      <c r="E1907" s="40">
        <v>201578</v>
      </c>
      <c r="F1907" s="40" t="s">
        <v>44</v>
      </c>
      <c r="G1907" s="135">
        <v>12.59</v>
      </c>
      <c r="H1907" s="48">
        <v>18285.12</v>
      </c>
      <c r="I1907" s="48">
        <v>9766.69</v>
      </c>
    </row>
    <row r="1908" spans="1:9" x14ac:dyDescent="0.25">
      <c r="A1908" s="180" t="s">
        <v>64</v>
      </c>
      <c r="B1908" s="343"/>
      <c r="C1908" s="41">
        <v>43229</v>
      </c>
      <c r="D1908" s="40" t="s">
        <v>510</v>
      </c>
      <c r="E1908" s="40">
        <v>201571</v>
      </c>
      <c r="F1908" s="40" t="s">
        <v>55</v>
      </c>
      <c r="G1908" s="135">
        <v>1.34</v>
      </c>
      <c r="H1908" s="48">
        <v>18285.12</v>
      </c>
      <c r="I1908" s="48">
        <v>9766.69</v>
      </c>
    </row>
    <row r="1909" spans="1:9" x14ac:dyDescent="0.25">
      <c r="A1909" s="180" t="s">
        <v>66</v>
      </c>
      <c r="B1909" s="343"/>
      <c r="C1909" s="41">
        <v>43229</v>
      </c>
      <c r="D1909" s="40" t="s">
        <v>471</v>
      </c>
      <c r="E1909" s="40">
        <v>201552</v>
      </c>
      <c r="F1909" s="40" t="s">
        <v>50</v>
      </c>
      <c r="G1909" s="135">
        <v>8.44</v>
      </c>
      <c r="H1909" s="48">
        <v>18285.12</v>
      </c>
      <c r="I1909" s="48">
        <v>9766.69</v>
      </c>
    </row>
    <row r="1910" spans="1:9" x14ac:dyDescent="0.25">
      <c r="A1910" s="180" t="s">
        <v>64</v>
      </c>
      <c r="B1910" s="343"/>
      <c r="C1910" s="41">
        <v>43229</v>
      </c>
      <c r="D1910" s="40" t="s">
        <v>783</v>
      </c>
      <c r="E1910" s="40">
        <v>201550</v>
      </c>
      <c r="F1910" s="40" t="s">
        <v>47</v>
      </c>
      <c r="G1910" s="135">
        <v>8.36</v>
      </c>
      <c r="H1910" s="48">
        <v>18285.12</v>
      </c>
      <c r="I1910" s="48">
        <v>9766.69</v>
      </c>
    </row>
    <row r="1911" spans="1:9" x14ac:dyDescent="0.25">
      <c r="A1911" s="180" t="s">
        <v>77</v>
      </c>
      <c r="B1911" s="343"/>
      <c r="C1911" s="41">
        <v>43229</v>
      </c>
      <c r="D1911" s="40" t="s">
        <v>741</v>
      </c>
      <c r="E1911" s="40">
        <v>201547</v>
      </c>
      <c r="F1911" s="40" t="s">
        <v>44</v>
      </c>
      <c r="G1911" s="135">
        <v>12.41</v>
      </c>
      <c r="H1911" s="48">
        <v>18285.12</v>
      </c>
      <c r="I1911" s="48">
        <v>9766.69</v>
      </c>
    </row>
    <row r="1912" spans="1:9" x14ac:dyDescent="0.25">
      <c r="A1912" s="180" t="s">
        <v>86</v>
      </c>
      <c r="B1912" s="343"/>
      <c r="C1912" s="41">
        <v>43229</v>
      </c>
      <c r="D1912" s="40" t="s">
        <v>318</v>
      </c>
      <c r="E1912" s="40">
        <v>201543</v>
      </c>
      <c r="F1912" s="40" t="s">
        <v>449</v>
      </c>
      <c r="G1912" s="135">
        <v>6.38</v>
      </c>
      <c r="H1912" s="48">
        <v>18285.12</v>
      </c>
      <c r="I1912" s="48">
        <v>9766.69</v>
      </c>
    </row>
    <row r="1913" spans="1:9" x14ac:dyDescent="0.25">
      <c r="A1913" s="180" t="s">
        <v>86</v>
      </c>
      <c r="B1913" s="343"/>
      <c r="C1913" s="41">
        <v>43229</v>
      </c>
      <c r="D1913" s="40" t="s">
        <v>134</v>
      </c>
      <c r="E1913" s="40">
        <v>201542</v>
      </c>
      <c r="F1913" s="40" t="s">
        <v>450</v>
      </c>
      <c r="G1913" s="135">
        <v>7.49</v>
      </c>
      <c r="H1913" s="48">
        <v>18285.12</v>
      </c>
      <c r="I1913" s="48">
        <v>9766.69</v>
      </c>
    </row>
    <row r="1914" spans="1:9" x14ac:dyDescent="0.25">
      <c r="A1914" s="180" t="s">
        <v>86</v>
      </c>
      <c r="B1914" s="343"/>
      <c r="C1914" s="41">
        <v>43229</v>
      </c>
      <c r="D1914" s="40" t="s">
        <v>551</v>
      </c>
      <c r="E1914" s="40">
        <v>201541</v>
      </c>
      <c r="F1914" s="40" t="s">
        <v>140</v>
      </c>
      <c r="G1914" s="135">
        <v>7.63</v>
      </c>
      <c r="H1914" s="48">
        <v>18285.12</v>
      </c>
      <c r="I1914" s="48">
        <v>9766.69</v>
      </c>
    </row>
    <row r="1915" spans="1:9" x14ac:dyDescent="0.25">
      <c r="A1915" s="180" t="s">
        <v>86</v>
      </c>
      <c r="B1915" s="343"/>
      <c r="C1915" s="41">
        <v>43229</v>
      </c>
      <c r="D1915" s="40" t="s">
        <v>135</v>
      </c>
      <c r="E1915" s="40">
        <v>201539</v>
      </c>
      <c r="F1915" s="40" t="s">
        <v>193</v>
      </c>
      <c r="G1915" s="135">
        <v>6.42</v>
      </c>
      <c r="H1915" s="48">
        <v>18285.12</v>
      </c>
      <c r="I1915" s="48">
        <v>9766.69</v>
      </c>
    </row>
    <row r="1916" spans="1:9" x14ac:dyDescent="0.25">
      <c r="A1916" s="180" t="s">
        <v>98</v>
      </c>
      <c r="B1916" s="343"/>
      <c r="C1916" s="41">
        <v>43230</v>
      </c>
      <c r="D1916" s="40" t="s">
        <v>327</v>
      </c>
      <c r="E1916" s="40">
        <v>201499</v>
      </c>
      <c r="F1916" s="40" t="s">
        <v>50</v>
      </c>
      <c r="G1916" s="135">
        <v>13.45</v>
      </c>
      <c r="H1916" s="48">
        <v>18285.12</v>
      </c>
      <c r="I1916" s="48">
        <v>9766.69</v>
      </c>
    </row>
    <row r="1917" spans="1:9" x14ac:dyDescent="0.25">
      <c r="A1917" s="180" t="s">
        <v>96</v>
      </c>
      <c r="B1917" s="343"/>
      <c r="C1917" s="41">
        <v>43230</v>
      </c>
      <c r="D1917" s="40" t="s">
        <v>245</v>
      </c>
      <c r="E1917" s="40">
        <v>201489</v>
      </c>
      <c r="F1917" s="40" t="s">
        <v>44</v>
      </c>
      <c r="G1917" s="135">
        <v>13.4</v>
      </c>
      <c r="H1917" s="48">
        <v>18285.12</v>
      </c>
      <c r="I1917" s="48">
        <v>9766.69</v>
      </c>
    </row>
    <row r="1918" spans="1:9" x14ac:dyDescent="0.25">
      <c r="A1918" s="180" t="s">
        <v>100</v>
      </c>
      <c r="B1918" s="343"/>
      <c r="C1918" s="41">
        <v>43230</v>
      </c>
      <c r="D1918" s="40" t="s">
        <v>754</v>
      </c>
      <c r="E1918" s="40">
        <v>201486</v>
      </c>
      <c r="F1918" s="40" t="s">
        <v>85</v>
      </c>
      <c r="G1918" s="135">
        <v>14.1</v>
      </c>
      <c r="H1918" s="48">
        <v>18285.12</v>
      </c>
      <c r="I1918" s="48">
        <v>9766.69</v>
      </c>
    </row>
    <row r="1919" spans="1:9" x14ac:dyDescent="0.25">
      <c r="A1919" s="180" t="s">
        <v>94</v>
      </c>
      <c r="B1919" s="343"/>
      <c r="C1919" s="41">
        <v>43230</v>
      </c>
      <c r="D1919" s="40" t="s">
        <v>784</v>
      </c>
      <c r="E1919" s="40">
        <v>201485</v>
      </c>
      <c r="F1919" s="40" t="s">
        <v>90</v>
      </c>
      <c r="G1919" s="135">
        <v>15.03</v>
      </c>
      <c r="H1919" s="48">
        <v>18285.12</v>
      </c>
      <c r="I1919" s="48">
        <v>9766.69</v>
      </c>
    </row>
    <row r="1920" spans="1:9" x14ac:dyDescent="0.25">
      <c r="A1920" s="180" t="s">
        <v>98</v>
      </c>
      <c r="B1920" s="343"/>
      <c r="C1920" s="41">
        <v>43230</v>
      </c>
      <c r="D1920" s="40" t="s">
        <v>350</v>
      </c>
      <c r="E1920" s="40">
        <v>201463</v>
      </c>
      <c r="F1920" s="40" t="s">
        <v>50</v>
      </c>
      <c r="G1920" s="135">
        <v>8.4600000000000009</v>
      </c>
      <c r="H1920" s="48">
        <v>18285.12</v>
      </c>
      <c r="I1920" s="48">
        <v>9766.69</v>
      </c>
    </row>
    <row r="1921" spans="1:9" x14ac:dyDescent="0.25">
      <c r="A1921" s="180" t="s">
        <v>94</v>
      </c>
      <c r="B1921" s="343"/>
      <c r="C1921" s="41">
        <v>43230</v>
      </c>
      <c r="D1921" s="40" t="s">
        <v>123</v>
      </c>
      <c r="E1921" s="40">
        <v>201449</v>
      </c>
      <c r="F1921" s="40" t="s">
        <v>90</v>
      </c>
      <c r="G1921" s="135">
        <v>4.5199999999999996</v>
      </c>
      <c r="H1921" s="48">
        <v>18285.12</v>
      </c>
      <c r="I1921" s="48">
        <v>9766.69</v>
      </c>
    </row>
    <row r="1922" spans="1:9" x14ac:dyDescent="0.25">
      <c r="A1922" s="180" t="s">
        <v>100</v>
      </c>
      <c r="B1922" s="343"/>
      <c r="C1922" s="41">
        <v>43230</v>
      </c>
      <c r="D1922" s="40" t="s">
        <v>330</v>
      </c>
      <c r="E1922" s="40">
        <v>201446</v>
      </c>
      <c r="F1922" s="40" t="s">
        <v>85</v>
      </c>
      <c r="G1922" s="135">
        <v>4.1500000000000004</v>
      </c>
      <c r="H1922" s="48">
        <v>18285.12</v>
      </c>
      <c r="I1922" s="48">
        <v>9766.69</v>
      </c>
    </row>
    <row r="1923" spans="1:9" x14ac:dyDescent="0.25">
      <c r="A1923" s="180" t="s">
        <v>102</v>
      </c>
      <c r="B1923" s="343"/>
      <c r="C1923" s="41">
        <v>43230</v>
      </c>
      <c r="D1923" s="40" t="s">
        <v>470</v>
      </c>
      <c r="E1923" s="40">
        <v>201419</v>
      </c>
      <c r="F1923" s="40" t="s">
        <v>104</v>
      </c>
      <c r="G1923" s="135">
        <v>8.27</v>
      </c>
      <c r="H1923" s="48">
        <v>18285.12</v>
      </c>
      <c r="I1923" s="48">
        <v>9766.69</v>
      </c>
    </row>
    <row r="1924" spans="1:9" x14ac:dyDescent="0.25">
      <c r="A1924" s="180" t="s">
        <v>102</v>
      </c>
      <c r="B1924" s="343"/>
      <c r="C1924" s="41">
        <v>43230</v>
      </c>
      <c r="D1924" s="40" t="s">
        <v>785</v>
      </c>
      <c r="E1924" s="40">
        <v>201412</v>
      </c>
      <c r="F1924" s="40" t="s">
        <v>104</v>
      </c>
      <c r="G1924" s="135">
        <v>7.74</v>
      </c>
      <c r="H1924" s="48">
        <v>18285.12</v>
      </c>
      <c r="I1924" s="48">
        <v>9766.69</v>
      </c>
    </row>
    <row r="1925" spans="1:9" x14ac:dyDescent="0.25">
      <c r="A1925" s="180" t="s">
        <v>96</v>
      </c>
      <c r="B1925" s="343"/>
      <c r="C1925" s="41">
        <v>43230</v>
      </c>
      <c r="D1925" s="40" t="s">
        <v>786</v>
      </c>
      <c r="E1925" s="40">
        <v>201401</v>
      </c>
      <c r="F1925" s="40" t="s">
        <v>44</v>
      </c>
      <c r="G1925" s="135">
        <v>8.1300000000000008</v>
      </c>
      <c r="H1925" s="48">
        <v>18285.12</v>
      </c>
      <c r="I1925" s="48">
        <v>9766.69</v>
      </c>
    </row>
    <row r="1926" spans="1:9" x14ac:dyDescent="0.25">
      <c r="A1926" s="180" t="s">
        <v>48</v>
      </c>
      <c r="B1926" s="343"/>
      <c r="C1926" s="41">
        <v>43231</v>
      </c>
      <c r="D1926" s="40" t="s">
        <v>729</v>
      </c>
      <c r="E1926" s="40">
        <v>202666</v>
      </c>
      <c r="F1926" s="40" t="s">
        <v>50</v>
      </c>
      <c r="G1926" s="135">
        <v>13.25</v>
      </c>
      <c r="H1926" s="48">
        <v>18285.12</v>
      </c>
      <c r="I1926" s="48">
        <v>9766.69</v>
      </c>
    </row>
    <row r="1927" spans="1:9" x14ac:dyDescent="0.25">
      <c r="A1927" s="180" t="s">
        <v>42</v>
      </c>
      <c r="B1927" s="343"/>
      <c r="C1927" s="41">
        <v>43231</v>
      </c>
      <c r="D1927" s="40" t="s">
        <v>400</v>
      </c>
      <c r="E1927" s="40">
        <v>202676</v>
      </c>
      <c r="F1927" s="40" t="s">
        <v>44</v>
      </c>
      <c r="G1927" s="135">
        <v>14.63</v>
      </c>
      <c r="H1927" s="48">
        <v>18285.12</v>
      </c>
      <c r="I1927" s="48">
        <v>9766.69</v>
      </c>
    </row>
    <row r="1928" spans="1:9" x14ac:dyDescent="0.25">
      <c r="A1928" s="180" t="s">
        <v>45</v>
      </c>
      <c r="B1928" s="343"/>
      <c r="C1928" s="41">
        <v>43231</v>
      </c>
      <c r="D1928" s="40" t="s">
        <v>400</v>
      </c>
      <c r="E1928" s="40">
        <v>202675</v>
      </c>
      <c r="F1928" s="40" t="s">
        <v>90</v>
      </c>
      <c r="G1928" s="135">
        <v>16.399999999999999</v>
      </c>
      <c r="H1928" s="48">
        <v>18285.12</v>
      </c>
      <c r="I1928" s="48">
        <v>9766.69</v>
      </c>
    </row>
    <row r="1929" spans="1:9" x14ac:dyDescent="0.25">
      <c r="A1929" s="180" t="s">
        <v>51</v>
      </c>
      <c r="B1929" s="343"/>
      <c r="C1929" s="41">
        <v>43231</v>
      </c>
      <c r="D1929" s="40" t="s">
        <v>202</v>
      </c>
      <c r="E1929" s="40">
        <v>202679</v>
      </c>
      <c r="F1929" s="40" t="s">
        <v>85</v>
      </c>
      <c r="G1929" s="135">
        <v>14.31</v>
      </c>
      <c r="H1929" s="48">
        <v>18285.12</v>
      </c>
      <c r="I1929" s="48">
        <v>9766.69</v>
      </c>
    </row>
    <row r="1930" spans="1:9" x14ac:dyDescent="0.25">
      <c r="A1930" s="180" t="s">
        <v>48</v>
      </c>
      <c r="B1930" s="343"/>
      <c r="C1930" s="41">
        <v>43231</v>
      </c>
      <c r="D1930" s="40" t="s">
        <v>366</v>
      </c>
      <c r="E1930" s="40">
        <v>202718</v>
      </c>
      <c r="F1930" s="40" t="s">
        <v>50</v>
      </c>
      <c r="G1930" s="135">
        <v>13.13</v>
      </c>
      <c r="H1930" s="48">
        <v>18285.12</v>
      </c>
      <c r="I1930" s="48">
        <v>9766.69</v>
      </c>
    </row>
    <row r="1931" spans="1:9" x14ac:dyDescent="0.25">
      <c r="A1931" s="180" t="s">
        <v>45</v>
      </c>
      <c r="B1931" s="343"/>
      <c r="C1931" s="41">
        <v>43231</v>
      </c>
      <c r="D1931" s="40" t="s">
        <v>357</v>
      </c>
      <c r="E1931" s="40">
        <v>202730</v>
      </c>
      <c r="F1931" s="40" t="s">
        <v>55</v>
      </c>
      <c r="G1931" s="135">
        <v>0.99</v>
      </c>
      <c r="H1931" s="48">
        <v>18285.12</v>
      </c>
      <c r="I1931" s="48">
        <v>9766.69</v>
      </c>
    </row>
    <row r="1932" spans="1:9" x14ac:dyDescent="0.25">
      <c r="A1932" s="180" t="s">
        <v>51</v>
      </c>
      <c r="B1932" s="343"/>
      <c r="C1932" s="41">
        <v>43231</v>
      </c>
      <c r="D1932" s="40" t="s">
        <v>58</v>
      </c>
      <c r="E1932" s="40">
        <v>202735</v>
      </c>
      <c r="F1932" s="40" t="s">
        <v>85</v>
      </c>
      <c r="G1932" s="135">
        <v>12.6</v>
      </c>
      <c r="H1932" s="48">
        <v>18285.12</v>
      </c>
      <c r="I1932" s="48">
        <v>9766.69</v>
      </c>
    </row>
    <row r="1933" spans="1:9" x14ac:dyDescent="0.25">
      <c r="A1933" s="180" t="s">
        <v>42</v>
      </c>
      <c r="B1933" s="343"/>
      <c r="C1933" s="41">
        <v>43231</v>
      </c>
      <c r="D1933" s="40" t="s">
        <v>322</v>
      </c>
      <c r="E1933" s="40">
        <v>202737</v>
      </c>
      <c r="F1933" s="40" t="s">
        <v>44</v>
      </c>
      <c r="G1933" s="135">
        <v>14.88</v>
      </c>
      <c r="H1933" s="48">
        <v>18285.12</v>
      </c>
      <c r="I1933" s="48">
        <v>9766.69</v>
      </c>
    </row>
    <row r="1934" spans="1:9" x14ac:dyDescent="0.25">
      <c r="A1934" s="180" t="s">
        <v>45</v>
      </c>
      <c r="B1934" s="343"/>
      <c r="C1934" s="41">
        <v>43231</v>
      </c>
      <c r="D1934" s="40" t="s">
        <v>74</v>
      </c>
      <c r="E1934" s="40">
        <v>202738</v>
      </c>
      <c r="F1934" s="40" t="s">
        <v>90</v>
      </c>
      <c r="G1934" s="135">
        <v>15.73</v>
      </c>
      <c r="H1934" s="48">
        <v>18285.12</v>
      </c>
      <c r="I1934" s="48">
        <v>9766.69</v>
      </c>
    </row>
    <row r="1935" spans="1:9" x14ac:dyDescent="0.25">
      <c r="A1935" s="180" t="s">
        <v>48</v>
      </c>
      <c r="B1935" s="343"/>
      <c r="C1935" s="41">
        <v>43231</v>
      </c>
      <c r="D1935" s="40" t="s">
        <v>567</v>
      </c>
      <c r="E1935" s="40">
        <v>202756</v>
      </c>
      <c r="F1935" s="40" t="s">
        <v>50</v>
      </c>
      <c r="G1935" s="135">
        <v>5.27</v>
      </c>
      <c r="H1935" s="48">
        <v>18285.12</v>
      </c>
      <c r="I1935" s="48">
        <v>9766.69</v>
      </c>
    </row>
    <row r="1936" spans="1:9" x14ac:dyDescent="0.25">
      <c r="A1936" s="180" t="s">
        <v>86</v>
      </c>
      <c r="B1936" s="343"/>
      <c r="C1936" s="41">
        <v>43231</v>
      </c>
      <c r="D1936" s="40" t="s">
        <v>173</v>
      </c>
      <c r="E1936" s="40">
        <v>202784</v>
      </c>
      <c r="F1936" s="40" t="s">
        <v>193</v>
      </c>
      <c r="G1936" s="135">
        <v>7.69</v>
      </c>
      <c r="H1936" s="48">
        <v>18285.12</v>
      </c>
      <c r="I1936" s="48">
        <v>9766.69</v>
      </c>
    </row>
    <row r="1937" spans="1:9" x14ac:dyDescent="0.25">
      <c r="A1937" s="180" t="s">
        <v>86</v>
      </c>
      <c r="B1937" s="343"/>
      <c r="C1937" s="41">
        <v>43231</v>
      </c>
      <c r="D1937" s="40" t="s">
        <v>757</v>
      </c>
      <c r="E1937" s="40">
        <v>202785</v>
      </c>
      <c r="F1937" s="40" t="s">
        <v>344</v>
      </c>
      <c r="G1937" s="135">
        <v>7.38</v>
      </c>
      <c r="H1937" s="48">
        <v>18285.12</v>
      </c>
      <c r="I1937" s="48">
        <v>9766.69</v>
      </c>
    </row>
    <row r="1938" spans="1:9" x14ac:dyDescent="0.25">
      <c r="A1938" s="180" t="s">
        <v>86</v>
      </c>
      <c r="B1938" s="343"/>
      <c r="C1938" s="41">
        <v>43231</v>
      </c>
      <c r="D1938" s="40" t="s">
        <v>135</v>
      </c>
      <c r="E1938" s="40">
        <v>202786</v>
      </c>
      <c r="F1938" s="40" t="s">
        <v>276</v>
      </c>
      <c r="G1938" s="135">
        <v>8.4499999999999993</v>
      </c>
      <c r="H1938" s="48">
        <v>18285.12</v>
      </c>
      <c r="I1938" s="48">
        <v>9766.69</v>
      </c>
    </row>
    <row r="1939" spans="1:9" ht="15.75" thickBot="1" x14ac:dyDescent="0.3">
      <c r="A1939" s="180" t="s">
        <v>86</v>
      </c>
      <c r="B1939" s="343"/>
      <c r="C1939" s="41">
        <v>43231</v>
      </c>
      <c r="D1939" s="40" t="s">
        <v>787</v>
      </c>
      <c r="E1939" s="40">
        <v>202787</v>
      </c>
      <c r="F1939" s="40" t="s">
        <v>140</v>
      </c>
      <c r="G1939" s="135">
        <v>7.72</v>
      </c>
      <c r="H1939" s="48">
        <v>18285.12</v>
      </c>
      <c r="I1939" s="48">
        <v>9766.69</v>
      </c>
    </row>
    <row r="1940" spans="1:9" ht="15.75" thickBot="1" x14ac:dyDescent="0.3">
      <c r="F1940" s="219" t="s">
        <v>590</v>
      </c>
      <c r="G1940" s="220">
        <v>956.40000000000032</v>
      </c>
      <c r="H1940" s="370">
        <v>17487888.768000007</v>
      </c>
      <c r="I1940" s="370">
        <v>9340862.3160000034</v>
      </c>
    </row>
    <row r="1941" spans="1:9" ht="21.75" thickBot="1" x14ac:dyDescent="0.4">
      <c r="F1941" s="222" t="s">
        <v>591</v>
      </c>
      <c r="G1941" s="223">
        <v>-4.01</v>
      </c>
      <c r="H1941" s="526">
        <v>-73323.331199999986</v>
      </c>
      <c r="I1941" s="527"/>
    </row>
    <row r="1942" spans="1:9" ht="19.5" thickBot="1" x14ac:dyDescent="0.35">
      <c r="F1942" s="226" t="s">
        <v>151</v>
      </c>
      <c r="G1942" s="220">
        <v>952.39000000000033</v>
      </c>
      <c r="H1942" s="514">
        <v>26755427.762800012</v>
      </c>
      <c r="I1942" s="515"/>
    </row>
    <row r="1945" spans="1:9" x14ac:dyDescent="0.25">
      <c r="I1945" s="260"/>
    </row>
    <row r="1947" spans="1:9" x14ac:dyDescent="0.25">
      <c r="G1947" s="43"/>
    </row>
    <row r="1948" spans="1:9" x14ac:dyDescent="0.25">
      <c r="B1948" s="31"/>
      <c r="C1948" s="31"/>
      <c r="D1948" s="31"/>
      <c r="E1948" s="32"/>
      <c r="F1948" s="32"/>
      <c r="G1948" s="43"/>
    </row>
    <row r="1949" spans="1:9" ht="23.25" x14ac:dyDescent="0.35">
      <c r="A1949" s="516" t="s">
        <v>28</v>
      </c>
      <c r="B1949" s="516"/>
      <c r="C1949" s="516"/>
      <c r="D1949" s="516"/>
      <c r="E1949" s="516"/>
      <c r="F1949" s="516"/>
      <c r="G1949" s="516"/>
      <c r="H1949" s="516"/>
    </row>
    <row r="1950" spans="1:9" ht="19.5" x14ac:dyDescent="0.3">
      <c r="A1950" s="517" t="s">
        <v>485</v>
      </c>
      <c r="B1950" s="517"/>
      <c r="C1950" s="517"/>
      <c r="D1950" s="517"/>
      <c r="E1950" s="517"/>
      <c r="F1950" s="517"/>
      <c r="G1950" s="517"/>
      <c r="H1950" s="517"/>
    </row>
    <row r="1951" spans="1:9" ht="15.75" x14ac:dyDescent="0.25">
      <c r="A1951" s="33"/>
      <c r="B1951" s="33"/>
      <c r="C1951" s="33"/>
      <c r="D1951" s="33"/>
      <c r="E1951" s="34"/>
      <c r="F1951" s="34"/>
      <c r="G1951" s="33"/>
      <c r="H1951" s="35"/>
    </row>
    <row r="1952" spans="1:9" ht="15.75" x14ac:dyDescent="0.25">
      <c r="A1952" s="33"/>
      <c r="B1952" s="33"/>
      <c r="C1952" s="33"/>
      <c r="D1952" s="33"/>
      <c r="E1952" s="34"/>
      <c r="F1952" s="34"/>
      <c r="G1952" s="33"/>
      <c r="H1952" s="35"/>
    </row>
    <row r="1953" spans="1:9" ht="15.75" x14ac:dyDescent="0.25">
      <c r="A1953" s="36" t="s">
        <v>30</v>
      </c>
      <c r="B1953" s="36">
        <v>2795</v>
      </c>
      <c r="C1953" s="33"/>
      <c r="D1953" s="31"/>
      <c r="E1953" s="34"/>
      <c r="F1953" s="34"/>
      <c r="G1953" s="37"/>
      <c r="H1953" s="35"/>
    </row>
    <row r="1954" spans="1:9" ht="15.75" x14ac:dyDescent="0.25">
      <c r="A1954" s="38" t="s">
        <v>31</v>
      </c>
      <c r="B1954" s="39">
        <v>43238</v>
      </c>
      <c r="C1954" s="33"/>
      <c r="D1954" s="31"/>
      <c r="E1954" s="34"/>
      <c r="F1954" s="34"/>
      <c r="G1954" s="37"/>
      <c r="H1954" s="35"/>
    </row>
    <row r="1955" spans="1:9" ht="16.5" thickBot="1" x14ac:dyDescent="0.3">
      <c r="A1955" s="37" t="s">
        <v>32</v>
      </c>
      <c r="B1955" s="518" t="s">
        <v>33</v>
      </c>
      <c r="C1955" s="518"/>
      <c r="D1955" s="518"/>
      <c r="E1955" s="34"/>
      <c r="F1955" s="34"/>
      <c r="G1955" s="37"/>
      <c r="H1955" s="35"/>
    </row>
    <row r="1956" spans="1:9" ht="32.25" thickBot="1" x14ac:dyDescent="0.3">
      <c r="A1956" s="520" t="s">
        <v>34</v>
      </c>
      <c r="B1956" s="521"/>
      <c r="C1956" s="44" t="s">
        <v>35</v>
      </c>
      <c r="D1956" s="44" t="s">
        <v>36</v>
      </c>
      <c r="E1956" s="44" t="s">
        <v>37</v>
      </c>
      <c r="F1956" s="44" t="s">
        <v>38</v>
      </c>
      <c r="G1956" s="46" t="s">
        <v>39</v>
      </c>
      <c r="H1956" s="44" t="s">
        <v>40</v>
      </c>
      <c r="I1956" s="44" t="s">
        <v>41</v>
      </c>
    </row>
    <row r="1957" spans="1:9" x14ac:dyDescent="0.25">
      <c r="A1957" s="59" t="s">
        <v>64</v>
      </c>
      <c r="B1957" s="61"/>
      <c r="C1957" s="66">
        <v>43232</v>
      </c>
      <c r="D1957" s="45" t="s">
        <v>798</v>
      </c>
      <c r="E1957" s="45">
        <v>202807</v>
      </c>
      <c r="F1957" s="45" t="s">
        <v>90</v>
      </c>
      <c r="G1957" s="134">
        <v>14.59</v>
      </c>
      <c r="H1957" s="67">
        <v>18285.12</v>
      </c>
      <c r="I1957" s="67">
        <v>9766.69</v>
      </c>
    </row>
    <row r="1958" spans="1:9" x14ac:dyDescent="0.25">
      <c r="A1958" s="180" t="s">
        <v>77</v>
      </c>
      <c r="B1958" s="343"/>
      <c r="C1958" s="41">
        <v>43232</v>
      </c>
      <c r="D1958" s="40" t="s">
        <v>738</v>
      </c>
      <c r="E1958" s="40">
        <v>202811</v>
      </c>
      <c r="F1958" s="40" t="s">
        <v>44</v>
      </c>
      <c r="G1958" s="135">
        <v>14.06</v>
      </c>
      <c r="H1958" s="48">
        <v>18285.12</v>
      </c>
      <c r="I1958" s="48">
        <v>9766.69</v>
      </c>
    </row>
    <row r="1959" spans="1:9" x14ac:dyDescent="0.25">
      <c r="A1959" s="180" t="s">
        <v>68</v>
      </c>
      <c r="B1959" s="343"/>
      <c r="C1959" s="41">
        <v>43232</v>
      </c>
      <c r="D1959" s="40" t="s">
        <v>546</v>
      </c>
      <c r="E1959" s="40">
        <v>202814</v>
      </c>
      <c r="F1959" s="40" t="s">
        <v>85</v>
      </c>
      <c r="G1959" s="135">
        <v>10.039999999999999</v>
      </c>
      <c r="H1959" s="48">
        <v>18285.12</v>
      </c>
      <c r="I1959" s="48">
        <v>9766.69</v>
      </c>
    </row>
    <row r="1960" spans="1:9" x14ac:dyDescent="0.25">
      <c r="A1960" s="180" t="s">
        <v>66</v>
      </c>
      <c r="B1960" s="343"/>
      <c r="C1960" s="41">
        <v>43232</v>
      </c>
      <c r="D1960" s="40" t="s">
        <v>424</v>
      </c>
      <c r="E1960" s="40">
        <v>202819</v>
      </c>
      <c r="F1960" s="40" t="s">
        <v>50</v>
      </c>
      <c r="G1960" s="135">
        <v>15.4</v>
      </c>
      <c r="H1960" s="48">
        <v>18285.12</v>
      </c>
      <c r="I1960" s="48">
        <v>9766.69</v>
      </c>
    </row>
    <row r="1961" spans="1:9" x14ac:dyDescent="0.25">
      <c r="A1961" s="180" t="s">
        <v>77</v>
      </c>
      <c r="B1961" s="343"/>
      <c r="C1961" s="41">
        <v>43232</v>
      </c>
      <c r="D1961" s="40" t="s">
        <v>799</v>
      </c>
      <c r="E1961" s="40">
        <v>202846</v>
      </c>
      <c r="F1961" s="40" t="s">
        <v>44</v>
      </c>
      <c r="G1961" s="135">
        <v>10.02</v>
      </c>
      <c r="H1961" s="48">
        <v>18285.12</v>
      </c>
      <c r="I1961" s="48">
        <v>9766.69</v>
      </c>
    </row>
    <row r="1962" spans="1:9" x14ac:dyDescent="0.25">
      <c r="A1962" s="389" t="s">
        <v>584</v>
      </c>
      <c r="B1962" s="390"/>
      <c r="C1962" s="391">
        <v>43232</v>
      </c>
      <c r="D1962" s="392" t="s">
        <v>237</v>
      </c>
      <c r="E1962" s="392">
        <v>202847</v>
      </c>
      <c r="F1962" s="392" t="s">
        <v>587</v>
      </c>
      <c r="G1962" s="393">
        <v>2.19</v>
      </c>
      <c r="H1962" s="394">
        <v>18285.12</v>
      </c>
      <c r="I1962" s="394">
        <v>9766.69</v>
      </c>
    </row>
    <row r="1963" spans="1:9" x14ac:dyDescent="0.25">
      <c r="A1963" s="180" t="s">
        <v>64</v>
      </c>
      <c r="B1963" s="343"/>
      <c r="C1963" s="41">
        <v>43232</v>
      </c>
      <c r="D1963" s="40" t="s">
        <v>311</v>
      </c>
      <c r="E1963" s="40">
        <v>202852</v>
      </c>
      <c r="F1963" s="40" t="s">
        <v>55</v>
      </c>
      <c r="G1963" s="135">
        <v>0.73</v>
      </c>
      <c r="H1963" s="48">
        <v>18285.12</v>
      </c>
      <c r="I1963" s="48">
        <v>9766.69</v>
      </c>
    </row>
    <row r="1964" spans="1:9" x14ac:dyDescent="0.25">
      <c r="A1964" s="180" t="s">
        <v>64</v>
      </c>
      <c r="B1964" s="343"/>
      <c r="C1964" s="41">
        <v>43232</v>
      </c>
      <c r="D1964" s="40" t="s">
        <v>390</v>
      </c>
      <c r="E1964" s="40">
        <v>202858</v>
      </c>
      <c r="F1964" s="40" t="s">
        <v>90</v>
      </c>
      <c r="G1964" s="135">
        <v>10.37</v>
      </c>
      <c r="H1964" s="48">
        <v>18285.12</v>
      </c>
      <c r="I1964" s="48">
        <v>9766.69</v>
      </c>
    </row>
    <row r="1965" spans="1:9" x14ac:dyDescent="0.25">
      <c r="A1965" s="180" t="s">
        <v>68</v>
      </c>
      <c r="B1965" s="343"/>
      <c r="C1965" s="41">
        <v>43232</v>
      </c>
      <c r="D1965" s="40" t="s">
        <v>460</v>
      </c>
      <c r="E1965" s="40">
        <v>202875</v>
      </c>
      <c r="F1965" s="40" t="s">
        <v>85</v>
      </c>
      <c r="G1965" s="135">
        <v>10.48</v>
      </c>
      <c r="H1965" s="48">
        <v>18285.12</v>
      </c>
      <c r="I1965" s="48">
        <v>9766.69</v>
      </c>
    </row>
    <row r="1966" spans="1:9" x14ac:dyDescent="0.25">
      <c r="A1966" s="180" t="s">
        <v>66</v>
      </c>
      <c r="B1966" s="343"/>
      <c r="C1966" s="41">
        <v>43232</v>
      </c>
      <c r="D1966" s="40" t="s">
        <v>555</v>
      </c>
      <c r="E1966" s="40">
        <v>202880</v>
      </c>
      <c r="F1966" s="40" t="s">
        <v>50</v>
      </c>
      <c r="G1966" s="135">
        <v>12.23</v>
      </c>
      <c r="H1966" s="48">
        <v>18285.12</v>
      </c>
      <c r="I1966" s="48">
        <v>9766.69</v>
      </c>
    </row>
    <row r="1967" spans="1:9" x14ac:dyDescent="0.25">
      <c r="A1967" s="180" t="s">
        <v>148</v>
      </c>
      <c r="B1967" s="343"/>
      <c r="C1967" s="41">
        <v>43232</v>
      </c>
      <c r="D1967" s="40" t="s">
        <v>800</v>
      </c>
      <c r="E1967" s="40">
        <v>202902</v>
      </c>
      <c r="F1967" s="40" t="s">
        <v>90</v>
      </c>
      <c r="G1967" s="135">
        <v>5.39</v>
      </c>
      <c r="H1967" s="48">
        <v>18285.12</v>
      </c>
      <c r="I1967" s="48">
        <v>9766.69</v>
      </c>
    </row>
    <row r="1968" spans="1:9" x14ac:dyDescent="0.25">
      <c r="A1968" s="180" t="s">
        <v>148</v>
      </c>
      <c r="B1968" s="343"/>
      <c r="C1968" s="41">
        <v>43232</v>
      </c>
      <c r="D1968" s="40" t="s">
        <v>732</v>
      </c>
      <c r="E1968" s="40">
        <v>202903</v>
      </c>
      <c r="F1968" s="40" t="s">
        <v>449</v>
      </c>
      <c r="G1968" s="135">
        <v>3.95</v>
      </c>
      <c r="H1968" s="48">
        <v>18285.12</v>
      </c>
      <c r="I1968" s="48">
        <v>9766.69</v>
      </c>
    </row>
    <row r="1969" spans="1:9" x14ac:dyDescent="0.25">
      <c r="A1969" s="180" t="s">
        <v>273</v>
      </c>
      <c r="B1969" s="343"/>
      <c r="C1969" s="41">
        <v>43233</v>
      </c>
      <c r="D1969" s="40" t="s">
        <v>545</v>
      </c>
      <c r="E1969" s="40">
        <v>202913</v>
      </c>
      <c r="F1969" s="40" t="s">
        <v>403</v>
      </c>
      <c r="G1969" s="135">
        <v>5.51</v>
      </c>
      <c r="H1969" s="48">
        <v>18285.12</v>
      </c>
      <c r="I1969" s="48">
        <v>9766.69</v>
      </c>
    </row>
    <row r="1970" spans="1:9" x14ac:dyDescent="0.25">
      <c r="A1970" s="180" t="s">
        <v>273</v>
      </c>
      <c r="B1970" s="343"/>
      <c r="C1970" s="41">
        <v>43233</v>
      </c>
      <c r="D1970" s="40" t="s">
        <v>282</v>
      </c>
      <c r="E1970" s="40">
        <v>202914</v>
      </c>
      <c r="F1970" s="40" t="s">
        <v>218</v>
      </c>
      <c r="G1970" s="135">
        <v>5.54</v>
      </c>
      <c r="H1970" s="48">
        <v>18285.12</v>
      </c>
      <c r="I1970" s="48">
        <v>9766.69</v>
      </c>
    </row>
    <row r="1971" spans="1:9" x14ac:dyDescent="0.25">
      <c r="A1971" s="180" t="s">
        <v>273</v>
      </c>
      <c r="B1971" s="343"/>
      <c r="C1971" s="41">
        <v>43233</v>
      </c>
      <c r="D1971" s="40" t="s">
        <v>801</v>
      </c>
      <c r="E1971" s="40">
        <v>202915</v>
      </c>
      <c r="F1971" s="40" t="s">
        <v>50</v>
      </c>
      <c r="G1971" s="135">
        <v>5.93</v>
      </c>
      <c r="H1971" s="48">
        <v>18285.12</v>
      </c>
      <c r="I1971" s="48">
        <v>9766.69</v>
      </c>
    </row>
    <row r="1972" spans="1:9" x14ac:dyDescent="0.25">
      <c r="A1972" s="180" t="s">
        <v>273</v>
      </c>
      <c r="B1972" s="343"/>
      <c r="C1972" s="41">
        <v>43233</v>
      </c>
      <c r="D1972" s="40" t="s">
        <v>479</v>
      </c>
      <c r="E1972" s="40">
        <v>202916</v>
      </c>
      <c r="F1972" s="40" t="s">
        <v>580</v>
      </c>
      <c r="G1972" s="135">
        <v>6.46</v>
      </c>
      <c r="H1972" s="48">
        <v>18285.12</v>
      </c>
      <c r="I1972" s="48">
        <v>9766.69</v>
      </c>
    </row>
    <row r="1973" spans="1:9" x14ac:dyDescent="0.25">
      <c r="A1973" s="180" t="s">
        <v>273</v>
      </c>
      <c r="B1973" s="343"/>
      <c r="C1973" s="41">
        <v>43233</v>
      </c>
      <c r="D1973" s="40" t="s">
        <v>49</v>
      </c>
      <c r="E1973" s="40">
        <v>202917</v>
      </c>
      <c r="F1973" s="40" t="s">
        <v>276</v>
      </c>
      <c r="G1973" s="135">
        <v>7.19</v>
      </c>
      <c r="H1973" s="48">
        <v>18285.12</v>
      </c>
      <c r="I1973" s="48">
        <v>9766.69</v>
      </c>
    </row>
    <row r="1974" spans="1:9" x14ac:dyDescent="0.25">
      <c r="A1974" s="180" t="s">
        <v>273</v>
      </c>
      <c r="B1974" s="343"/>
      <c r="C1974" s="41">
        <v>43233</v>
      </c>
      <c r="D1974" s="40" t="s">
        <v>399</v>
      </c>
      <c r="E1974" s="40">
        <v>202918</v>
      </c>
      <c r="F1974" s="40" t="s">
        <v>421</v>
      </c>
      <c r="G1974" s="135">
        <v>6.2</v>
      </c>
      <c r="H1974" s="48">
        <v>18285.12</v>
      </c>
      <c r="I1974" s="48">
        <v>9766.69</v>
      </c>
    </row>
    <row r="1975" spans="1:9" x14ac:dyDescent="0.25">
      <c r="A1975" s="180" t="s">
        <v>273</v>
      </c>
      <c r="B1975" s="343"/>
      <c r="C1975" s="41">
        <v>43233</v>
      </c>
      <c r="D1975" s="40" t="s">
        <v>160</v>
      </c>
      <c r="E1975" s="40">
        <v>202919</v>
      </c>
      <c r="F1975" s="40" t="s">
        <v>272</v>
      </c>
      <c r="G1975" s="135">
        <v>6.23</v>
      </c>
      <c r="H1975" s="48">
        <v>18285.12</v>
      </c>
      <c r="I1975" s="48">
        <v>9766.69</v>
      </c>
    </row>
    <row r="1976" spans="1:9" x14ac:dyDescent="0.25">
      <c r="A1976" s="180" t="s">
        <v>273</v>
      </c>
      <c r="B1976" s="343"/>
      <c r="C1976" s="41">
        <v>43233</v>
      </c>
      <c r="D1976" s="40" t="s">
        <v>355</v>
      </c>
      <c r="E1976" s="40">
        <v>202920</v>
      </c>
      <c r="F1976" s="40" t="s">
        <v>770</v>
      </c>
      <c r="G1976" s="135">
        <v>5.22</v>
      </c>
      <c r="H1976" s="48">
        <v>18285.12</v>
      </c>
      <c r="I1976" s="48">
        <v>9766.69</v>
      </c>
    </row>
    <row r="1977" spans="1:9" x14ac:dyDescent="0.25">
      <c r="A1977" s="180" t="s">
        <v>273</v>
      </c>
      <c r="B1977" s="343"/>
      <c r="C1977" s="41">
        <v>43233</v>
      </c>
      <c r="D1977" s="40" t="s">
        <v>271</v>
      </c>
      <c r="E1977" s="40">
        <v>202921</v>
      </c>
      <c r="F1977" s="40" t="s">
        <v>79</v>
      </c>
      <c r="G1977" s="135">
        <v>6.27</v>
      </c>
      <c r="H1977" s="48">
        <v>18285.12</v>
      </c>
      <c r="I1977" s="48">
        <v>9766.69</v>
      </c>
    </row>
    <row r="1978" spans="1:9" x14ac:dyDescent="0.25">
      <c r="A1978" s="180" t="s">
        <v>273</v>
      </c>
      <c r="B1978" s="343"/>
      <c r="C1978" s="41">
        <v>43233</v>
      </c>
      <c r="D1978" s="40" t="s">
        <v>583</v>
      </c>
      <c r="E1978" s="40">
        <v>202923</v>
      </c>
      <c r="F1978" s="40" t="s">
        <v>580</v>
      </c>
      <c r="G1978" s="135">
        <v>3</v>
      </c>
      <c r="H1978" s="48">
        <v>18285.12</v>
      </c>
      <c r="I1978" s="48">
        <v>9766.69</v>
      </c>
    </row>
    <row r="1979" spans="1:9" x14ac:dyDescent="0.25">
      <c r="A1979" s="180" t="s">
        <v>273</v>
      </c>
      <c r="B1979" s="343"/>
      <c r="C1979" s="41">
        <v>43233</v>
      </c>
      <c r="D1979" s="40" t="s">
        <v>190</v>
      </c>
      <c r="E1979" s="40">
        <v>202924</v>
      </c>
      <c r="F1979" s="40" t="s">
        <v>272</v>
      </c>
      <c r="G1979" s="135">
        <v>2.4300000000000002</v>
      </c>
      <c r="H1979" s="48">
        <v>18285.12</v>
      </c>
      <c r="I1979" s="48">
        <v>9766.69</v>
      </c>
    </row>
    <row r="1980" spans="1:9" x14ac:dyDescent="0.25">
      <c r="A1980" s="180" t="s">
        <v>273</v>
      </c>
      <c r="B1980" s="343"/>
      <c r="C1980" s="41">
        <v>43233</v>
      </c>
      <c r="D1980" s="40" t="s">
        <v>609</v>
      </c>
      <c r="E1980" s="40">
        <v>202925</v>
      </c>
      <c r="F1980" s="40" t="s">
        <v>403</v>
      </c>
      <c r="G1980" s="135">
        <v>4.21</v>
      </c>
      <c r="H1980" s="48">
        <v>18285.12</v>
      </c>
      <c r="I1980" s="48">
        <v>9766.69</v>
      </c>
    </row>
    <row r="1981" spans="1:9" x14ac:dyDescent="0.25">
      <c r="A1981" s="180" t="s">
        <v>273</v>
      </c>
      <c r="B1981" s="343"/>
      <c r="C1981" s="41">
        <v>43233</v>
      </c>
      <c r="D1981" s="40" t="s">
        <v>554</v>
      </c>
      <c r="E1981" s="40">
        <v>202926</v>
      </c>
      <c r="F1981" s="40" t="s">
        <v>421</v>
      </c>
      <c r="G1981" s="135">
        <v>3.78</v>
      </c>
      <c r="H1981" s="48">
        <v>18285.12</v>
      </c>
      <c r="I1981" s="48">
        <v>9766.69</v>
      </c>
    </row>
    <row r="1982" spans="1:9" x14ac:dyDescent="0.25">
      <c r="A1982" s="180" t="s">
        <v>273</v>
      </c>
      <c r="B1982" s="343"/>
      <c r="C1982" s="41">
        <v>43233</v>
      </c>
      <c r="D1982" s="40" t="s">
        <v>760</v>
      </c>
      <c r="E1982" s="40">
        <v>202927</v>
      </c>
      <c r="F1982" s="40" t="s">
        <v>276</v>
      </c>
      <c r="G1982" s="135">
        <v>6.09</v>
      </c>
      <c r="H1982" s="48">
        <v>18285.12</v>
      </c>
      <c r="I1982" s="48">
        <v>9766.69</v>
      </c>
    </row>
    <row r="1983" spans="1:9" x14ac:dyDescent="0.25">
      <c r="A1983" s="180" t="s">
        <v>273</v>
      </c>
      <c r="B1983" s="343"/>
      <c r="C1983" s="41">
        <v>43233</v>
      </c>
      <c r="D1983" s="40" t="s">
        <v>125</v>
      </c>
      <c r="E1983" s="40">
        <v>202928</v>
      </c>
      <c r="F1983" s="40" t="s">
        <v>50</v>
      </c>
      <c r="G1983" s="135">
        <v>3.79</v>
      </c>
      <c r="H1983" s="48">
        <v>18285.12</v>
      </c>
      <c r="I1983" s="48">
        <v>9766.69</v>
      </c>
    </row>
    <row r="1984" spans="1:9" x14ac:dyDescent="0.25">
      <c r="A1984" s="180" t="s">
        <v>273</v>
      </c>
      <c r="B1984" s="343"/>
      <c r="C1984" s="41">
        <v>43233</v>
      </c>
      <c r="D1984" s="40" t="s">
        <v>460</v>
      </c>
      <c r="E1984" s="40">
        <v>202929</v>
      </c>
      <c r="F1984" s="40" t="s">
        <v>218</v>
      </c>
      <c r="G1984" s="135">
        <v>4.63</v>
      </c>
      <c r="H1984" s="48">
        <v>18285.12</v>
      </c>
      <c r="I1984" s="48">
        <v>9766.69</v>
      </c>
    </row>
    <row r="1985" spans="1:9" x14ac:dyDescent="0.25">
      <c r="A1985" s="180" t="s">
        <v>273</v>
      </c>
      <c r="B1985" s="343"/>
      <c r="C1985" s="41">
        <v>43233</v>
      </c>
      <c r="D1985" s="40" t="s">
        <v>402</v>
      </c>
      <c r="E1985" s="40">
        <v>202930</v>
      </c>
      <c r="F1985" s="40" t="s">
        <v>770</v>
      </c>
      <c r="G1985" s="135">
        <v>5.25</v>
      </c>
      <c r="H1985" s="48">
        <v>18285.12</v>
      </c>
      <c r="I1985" s="48">
        <v>9766.69</v>
      </c>
    </row>
    <row r="1986" spans="1:9" x14ac:dyDescent="0.25">
      <c r="A1986" s="180" t="s">
        <v>273</v>
      </c>
      <c r="B1986" s="343"/>
      <c r="C1986" s="41">
        <v>43233</v>
      </c>
      <c r="D1986" s="40" t="s">
        <v>143</v>
      </c>
      <c r="E1986" s="40">
        <v>202931</v>
      </c>
      <c r="F1986" s="40" t="s">
        <v>63</v>
      </c>
      <c r="G1986" s="135">
        <v>0.3</v>
      </c>
      <c r="H1986" s="48">
        <v>18285.12</v>
      </c>
      <c r="I1986" s="48">
        <v>9766.69</v>
      </c>
    </row>
    <row r="1987" spans="1:9" x14ac:dyDescent="0.25">
      <c r="A1987" s="180" t="s">
        <v>273</v>
      </c>
      <c r="B1987" s="343"/>
      <c r="C1987" s="41">
        <v>43233</v>
      </c>
      <c r="D1987" s="40" t="s">
        <v>426</v>
      </c>
      <c r="E1987" s="40">
        <v>202932</v>
      </c>
      <c r="F1987" s="40" t="s">
        <v>170</v>
      </c>
      <c r="G1987" s="135">
        <v>1.41</v>
      </c>
      <c r="H1987" s="48">
        <v>18285.12</v>
      </c>
      <c r="I1987" s="48">
        <v>9766.69</v>
      </c>
    </row>
    <row r="1988" spans="1:9" x14ac:dyDescent="0.25">
      <c r="A1988" s="180" t="s">
        <v>273</v>
      </c>
      <c r="B1988" s="343"/>
      <c r="C1988" s="41">
        <v>43233</v>
      </c>
      <c r="D1988" s="40" t="s">
        <v>802</v>
      </c>
      <c r="E1988" s="40">
        <v>202933</v>
      </c>
      <c r="F1988" s="40" t="s">
        <v>803</v>
      </c>
      <c r="G1988" s="135">
        <v>1.0900000000000001</v>
      </c>
      <c r="H1988" s="48">
        <v>18285.12</v>
      </c>
      <c r="I1988" s="48">
        <v>9766.69</v>
      </c>
    </row>
    <row r="1989" spans="1:9" x14ac:dyDescent="0.25">
      <c r="A1989" s="180" t="s">
        <v>98</v>
      </c>
      <c r="B1989" s="343"/>
      <c r="C1989" s="41">
        <v>43234</v>
      </c>
      <c r="D1989" s="40" t="s">
        <v>546</v>
      </c>
      <c r="E1989" s="40">
        <v>202962</v>
      </c>
      <c r="F1989" s="40" t="s">
        <v>50</v>
      </c>
      <c r="G1989" s="135">
        <v>15.6</v>
      </c>
      <c r="H1989" s="48">
        <v>18285.12</v>
      </c>
      <c r="I1989" s="48">
        <v>9766.69</v>
      </c>
    </row>
    <row r="1990" spans="1:9" x14ac:dyDescent="0.25">
      <c r="A1990" s="180" t="s">
        <v>94</v>
      </c>
      <c r="B1990" s="343"/>
      <c r="C1990" s="41">
        <v>43234</v>
      </c>
      <c r="D1990" s="40" t="s">
        <v>444</v>
      </c>
      <c r="E1990" s="40">
        <v>202970</v>
      </c>
      <c r="F1990" s="40" t="s">
        <v>90</v>
      </c>
      <c r="G1990" s="135">
        <v>16.34</v>
      </c>
      <c r="H1990" s="48">
        <v>18285.12</v>
      </c>
      <c r="I1990" s="48">
        <v>9766.69</v>
      </c>
    </row>
    <row r="1991" spans="1:9" x14ac:dyDescent="0.25">
      <c r="A1991" s="180" t="s">
        <v>273</v>
      </c>
      <c r="B1991" s="343"/>
      <c r="C1991" s="41">
        <v>43234</v>
      </c>
      <c r="D1991" s="40" t="s">
        <v>203</v>
      </c>
      <c r="E1991" s="40">
        <v>202973</v>
      </c>
      <c r="F1991" s="40" t="s">
        <v>192</v>
      </c>
      <c r="G1991" s="135">
        <v>2.14</v>
      </c>
      <c r="H1991" s="48">
        <v>18285.12</v>
      </c>
      <c r="I1991" s="48">
        <v>9766.69</v>
      </c>
    </row>
    <row r="1992" spans="1:9" x14ac:dyDescent="0.25">
      <c r="A1992" s="180" t="s">
        <v>96</v>
      </c>
      <c r="B1992" s="343"/>
      <c r="C1992" s="41">
        <v>43234</v>
      </c>
      <c r="D1992" s="40" t="s">
        <v>387</v>
      </c>
      <c r="E1992" s="40">
        <v>202974</v>
      </c>
      <c r="F1992" s="40" t="s">
        <v>44</v>
      </c>
      <c r="G1992" s="135">
        <v>14.12</v>
      </c>
      <c r="H1992" s="48">
        <v>18285.12</v>
      </c>
      <c r="I1992" s="48">
        <v>9766.69</v>
      </c>
    </row>
    <row r="1993" spans="1:9" x14ac:dyDescent="0.25">
      <c r="A1993" s="180" t="s">
        <v>100</v>
      </c>
      <c r="B1993" s="343"/>
      <c r="C1993" s="41">
        <v>43234</v>
      </c>
      <c r="D1993" s="40" t="s">
        <v>393</v>
      </c>
      <c r="E1993" s="40">
        <v>202980</v>
      </c>
      <c r="F1993" s="40" t="s">
        <v>85</v>
      </c>
      <c r="G1993" s="135">
        <v>15.52</v>
      </c>
      <c r="H1993" s="48">
        <v>18285.12</v>
      </c>
      <c r="I1993" s="48">
        <v>9766.69</v>
      </c>
    </row>
    <row r="1994" spans="1:9" x14ac:dyDescent="0.25">
      <c r="A1994" s="180" t="s">
        <v>98</v>
      </c>
      <c r="B1994" s="343"/>
      <c r="C1994" s="41">
        <v>43234</v>
      </c>
      <c r="D1994" s="40" t="s">
        <v>75</v>
      </c>
      <c r="E1994" s="40">
        <v>203043</v>
      </c>
      <c r="F1994" s="40" t="s">
        <v>50</v>
      </c>
      <c r="G1994" s="135">
        <v>15.1</v>
      </c>
      <c r="H1994" s="48">
        <v>18285.12</v>
      </c>
      <c r="I1994" s="48">
        <v>9766.69</v>
      </c>
    </row>
    <row r="1995" spans="1:9" x14ac:dyDescent="0.25">
      <c r="A1995" s="180" t="s">
        <v>94</v>
      </c>
      <c r="B1995" s="343"/>
      <c r="C1995" s="41">
        <v>43234</v>
      </c>
      <c r="D1995" s="40" t="s">
        <v>709</v>
      </c>
      <c r="E1995" s="40">
        <v>203049</v>
      </c>
      <c r="F1995" s="40" t="s">
        <v>90</v>
      </c>
      <c r="G1995" s="135">
        <v>15.31</v>
      </c>
      <c r="H1995" s="48">
        <v>18285.12</v>
      </c>
      <c r="I1995" s="48">
        <v>9766.69</v>
      </c>
    </row>
    <row r="1996" spans="1:9" x14ac:dyDescent="0.25">
      <c r="A1996" s="180" t="s">
        <v>96</v>
      </c>
      <c r="B1996" s="343"/>
      <c r="C1996" s="41">
        <v>43234</v>
      </c>
      <c r="D1996" s="40" t="s">
        <v>499</v>
      </c>
      <c r="E1996" s="40">
        <v>203051</v>
      </c>
      <c r="F1996" s="40" t="s">
        <v>44</v>
      </c>
      <c r="G1996" s="135">
        <v>16.440000000000001</v>
      </c>
      <c r="H1996" s="48">
        <v>18285.12</v>
      </c>
      <c r="I1996" s="48">
        <v>9766.69</v>
      </c>
    </row>
    <row r="1997" spans="1:9" x14ac:dyDescent="0.25">
      <c r="A1997" s="180" t="s">
        <v>100</v>
      </c>
      <c r="B1997" s="343"/>
      <c r="C1997" s="41">
        <v>43234</v>
      </c>
      <c r="D1997" s="40" t="s">
        <v>334</v>
      </c>
      <c r="E1997" s="40">
        <v>203059</v>
      </c>
      <c r="F1997" s="40" t="s">
        <v>85</v>
      </c>
      <c r="G1997" s="135">
        <v>13.78</v>
      </c>
      <c r="H1997" s="48">
        <v>18285.12</v>
      </c>
      <c r="I1997" s="48">
        <v>9766.69</v>
      </c>
    </row>
    <row r="1998" spans="1:9" x14ac:dyDescent="0.25">
      <c r="A1998" s="180" t="s">
        <v>86</v>
      </c>
      <c r="B1998" s="343"/>
      <c r="C1998" s="41">
        <v>43234</v>
      </c>
      <c r="D1998" s="40" t="s">
        <v>89</v>
      </c>
      <c r="E1998" s="40">
        <v>203095</v>
      </c>
      <c r="F1998" s="40" t="s">
        <v>170</v>
      </c>
      <c r="G1998" s="135">
        <v>0.36</v>
      </c>
      <c r="H1998" s="48">
        <v>18285.12</v>
      </c>
      <c r="I1998" s="48">
        <v>9766.69</v>
      </c>
    </row>
    <row r="1999" spans="1:9" x14ac:dyDescent="0.25">
      <c r="A1999" s="180" t="s">
        <v>86</v>
      </c>
      <c r="B1999" s="343"/>
      <c r="C1999" s="41">
        <v>43234</v>
      </c>
      <c r="D1999" s="40" t="s">
        <v>581</v>
      </c>
      <c r="E1999" s="40">
        <v>203096</v>
      </c>
      <c r="F1999" s="40" t="s">
        <v>449</v>
      </c>
      <c r="G1999" s="135">
        <v>9.06</v>
      </c>
      <c r="H1999" s="48">
        <v>18285.12</v>
      </c>
      <c r="I1999" s="48">
        <v>9766.69</v>
      </c>
    </row>
    <row r="2000" spans="1:9" x14ac:dyDescent="0.25">
      <c r="A2000" s="180" t="s">
        <v>86</v>
      </c>
      <c r="B2000" s="343"/>
      <c r="C2000" s="41">
        <v>43234</v>
      </c>
      <c r="D2000" s="40" t="s">
        <v>721</v>
      </c>
      <c r="E2000" s="40">
        <v>203097</v>
      </c>
      <c r="F2000" s="40" t="s">
        <v>85</v>
      </c>
      <c r="G2000" s="135">
        <v>9.27</v>
      </c>
      <c r="H2000" s="48">
        <v>18285.12</v>
      </c>
      <c r="I2000" s="48">
        <v>9766.69</v>
      </c>
    </row>
    <row r="2001" spans="1:9" x14ac:dyDescent="0.25">
      <c r="A2001" s="180" t="s">
        <v>86</v>
      </c>
      <c r="B2001" s="343"/>
      <c r="C2001" s="41">
        <v>43234</v>
      </c>
      <c r="D2001" s="40" t="s">
        <v>804</v>
      </c>
      <c r="E2001" s="40">
        <v>203098</v>
      </c>
      <c r="F2001" s="40" t="s">
        <v>140</v>
      </c>
      <c r="G2001" s="135">
        <v>10.69</v>
      </c>
      <c r="H2001" s="48">
        <v>18285.12</v>
      </c>
      <c r="I2001" s="48">
        <v>9766.69</v>
      </c>
    </row>
    <row r="2002" spans="1:9" x14ac:dyDescent="0.25">
      <c r="A2002" s="180" t="s">
        <v>86</v>
      </c>
      <c r="B2002" s="343"/>
      <c r="C2002" s="41">
        <v>43234</v>
      </c>
      <c r="D2002" s="40" t="s">
        <v>787</v>
      </c>
      <c r="E2002" s="40">
        <v>203099</v>
      </c>
      <c r="F2002" s="40" t="s">
        <v>79</v>
      </c>
      <c r="G2002" s="135">
        <v>8.7899999999999991</v>
      </c>
      <c r="H2002" s="48">
        <v>18285.12</v>
      </c>
      <c r="I2002" s="48">
        <v>9766.69</v>
      </c>
    </row>
    <row r="2003" spans="1:9" x14ac:dyDescent="0.25">
      <c r="A2003" s="180" t="s">
        <v>48</v>
      </c>
      <c r="B2003" s="343"/>
      <c r="C2003" s="41">
        <v>43235</v>
      </c>
      <c r="D2003" s="40" t="s">
        <v>570</v>
      </c>
      <c r="E2003" s="40">
        <v>203128</v>
      </c>
      <c r="F2003" s="40" t="s">
        <v>50</v>
      </c>
      <c r="G2003" s="135">
        <v>14.68</v>
      </c>
      <c r="H2003" s="48">
        <v>18285.12</v>
      </c>
      <c r="I2003" s="48">
        <v>9766.69</v>
      </c>
    </row>
    <row r="2004" spans="1:9" x14ac:dyDescent="0.25">
      <c r="A2004" s="180" t="s">
        <v>45</v>
      </c>
      <c r="B2004" s="343"/>
      <c r="C2004" s="41">
        <v>43235</v>
      </c>
      <c r="D2004" s="40" t="s">
        <v>546</v>
      </c>
      <c r="E2004" s="40">
        <v>203132</v>
      </c>
      <c r="F2004" s="40" t="s">
        <v>90</v>
      </c>
      <c r="G2004" s="135">
        <v>16.68</v>
      </c>
      <c r="H2004" s="48">
        <v>18285.12</v>
      </c>
      <c r="I2004" s="48">
        <v>9766.69</v>
      </c>
    </row>
    <row r="2005" spans="1:9" x14ac:dyDescent="0.25">
      <c r="A2005" s="180" t="s">
        <v>42</v>
      </c>
      <c r="B2005" s="343"/>
      <c r="C2005" s="41">
        <v>43235</v>
      </c>
      <c r="D2005" s="40" t="s">
        <v>160</v>
      </c>
      <c r="E2005" s="40">
        <v>203136</v>
      </c>
      <c r="F2005" s="40" t="s">
        <v>218</v>
      </c>
      <c r="G2005" s="135">
        <v>14.78</v>
      </c>
      <c r="H2005" s="48">
        <v>18285.12</v>
      </c>
      <c r="I2005" s="48">
        <v>9766.69</v>
      </c>
    </row>
    <row r="2006" spans="1:9" x14ac:dyDescent="0.25">
      <c r="A2006" s="180" t="s">
        <v>51</v>
      </c>
      <c r="B2006" s="343"/>
      <c r="C2006" s="41">
        <v>43235</v>
      </c>
      <c r="D2006" s="40" t="s">
        <v>69</v>
      </c>
      <c r="E2006" s="40">
        <v>203142</v>
      </c>
      <c r="F2006" s="40" t="s">
        <v>85</v>
      </c>
      <c r="G2006" s="135">
        <v>16.670000000000002</v>
      </c>
      <c r="H2006" s="48">
        <v>18285.12</v>
      </c>
      <c r="I2006" s="48">
        <v>9766.69</v>
      </c>
    </row>
    <row r="2007" spans="1:9" x14ac:dyDescent="0.25">
      <c r="A2007" s="389" t="s">
        <v>584</v>
      </c>
      <c r="B2007" s="390"/>
      <c r="C2007" s="391">
        <v>43235</v>
      </c>
      <c r="D2007" s="392" t="s">
        <v>805</v>
      </c>
      <c r="E2007" s="392">
        <v>203170</v>
      </c>
      <c r="F2007" s="392" t="s">
        <v>587</v>
      </c>
      <c r="G2007" s="393">
        <v>1.77</v>
      </c>
      <c r="H2007" s="394">
        <v>18285.12</v>
      </c>
      <c r="I2007" s="394">
        <v>9766.69</v>
      </c>
    </row>
    <row r="2008" spans="1:9" x14ac:dyDescent="0.25">
      <c r="A2008" s="180" t="s">
        <v>48</v>
      </c>
      <c r="B2008" s="343"/>
      <c r="C2008" s="41">
        <v>43235</v>
      </c>
      <c r="D2008" s="40" t="s">
        <v>409</v>
      </c>
      <c r="E2008" s="40">
        <v>203193</v>
      </c>
      <c r="F2008" s="40" t="s">
        <v>50</v>
      </c>
      <c r="G2008" s="135">
        <v>13.72</v>
      </c>
      <c r="H2008" s="48">
        <v>18285.12</v>
      </c>
      <c r="I2008" s="48">
        <v>9766.69</v>
      </c>
    </row>
    <row r="2009" spans="1:9" x14ac:dyDescent="0.25">
      <c r="A2009" s="180" t="s">
        <v>45</v>
      </c>
      <c r="B2009" s="343"/>
      <c r="C2009" s="41">
        <v>43235</v>
      </c>
      <c r="D2009" s="40" t="s">
        <v>111</v>
      </c>
      <c r="E2009" s="40">
        <v>203197</v>
      </c>
      <c r="F2009" s="40" t="s">
        <v>90</v>
      </c>
      <c r="G2009" s="135">
        <v>15.89</v>
      </c>
      <c r="H2009" s="48">
        <v>18285.12</v>
      </c>
      <c r="I2009" s="48">
        <v>9766.69</v>
      </c>
    </row>
    <row r="2010" spans="1:9" x14ac:dyDescent="0.25">
      <c r="A2010" s="180" t="s">
        <v>42</v>
      </c>
      <c r="B2010" s="343"/>
      <c r="C2010" s="41">
        <v>43235</v>
      </c>
      <c r="D2010" s="40" t="s">
        <v>248</v>
      </c>
      <c r="E2010" s="40">
        <v>203198</v>
      </c>
      <c r="F2010" s="40" t="s">
        <v>218</v>
      </c>
      <c r="G2010" s="135">
        <v>13.72</v>
      </c>
      <c r="H2010" s="48">
        <v>18285.12</v>
      </c>
      <c r="I2010" s="48">
        <v>9766.69</v>
      </c>
    </row>
    <row r="2011" spans="1:9" x14ac:dyDescent="0.25">
      <c r="A2011" s="180" t="s">
        <v>45</v>
      </c>
      <c r="B2011" s="343"/>
      <c r="C2011" s="41">
        <v>43235</v>
      </c>
      <c r="D2011" s="40" t="s">
        <v>475</v>
      </c>
      <c r="E2011" s="40">
        <v>203214</v>
      </c>
      <c r="F2011" s="40" t="s">
        <v>55</v>
      </c>
      <c r="G2011" s="135">
        <v>1.48</v>
      </c>
      <c r="H2011" s="48">
        <v>18285.12</v>
      </c>
      <c r="I2011" s="48">
        <v>9766.69</v>
      </c>
    </row>
    <row r="2012" spans="1:9" x14ac:dyDescent="0.25">
      <c r="A2012" s="180" t="s">
        <v>51</v>
      </c>
      <c r="B2012" s="343"/>
      <c r="C2012" s="41">
        <v>43235</v>
      </c>
      <c r="D2012" s="40" t="s">
        <v>761</v>
      </c>
      <c r="E2012" s="40">
        <v>203218</v>
      </c>
      <c r="F2012" s="40" t="s">
        <v>85</v>
      </c>
      <c r="G2012" s="135">
        <v>16.55</v>
      </c>
      <c r="H2012" s="48">
        <v>18285.12</v>
      </c>
      <c r="I2012" s="48">
        <v>9766.69</v>
      </c>
    </row>
    <row r="2013" spans="1:9" x14ac:dyDescent="0.25">
      <c r="A2013" s="180" t="s">
        <v>45</v>
      </c>
      <c r="B2013" s="343"/>
      <c r="C2013" s="41">
        <v>43235</v>
      </c>
      <c r="D2013" s="40" t="s">
        <v>216</v>
      </c>
      <c r="E2013" s="40">
        <v>203236</v>
      </c>
      <c r="F2013" s="40" t="s">
        <v>90</v>
      </c>
      <c r="G2013" s="135">
        <v>10.79</v>
      </c>
      <c r="H2013" s="48">
        <v>18285.12</v>
      </c>
      <c r="I2013" s="48">
        <v>9766.69</v>
      </c>
    </row>
    <row r="2014" spans="1:9" x14ac:dyDescent="0.25">
      <c r="A2014" s="180" t="s">
        <v>42</v>
      </c>
      <c r="B2014" s="343"/>
      <c r="C2014" s="41">
        <v>43235</v>
      </c>
      <c r="D2014" s="40" t="s">
        <v>806</v>
      </c>
      <c r="E2014" s="40">
        <v>203239</v>
      </c>
      <c r="F2014" s="40" t="s">
        <v>218</v>
      </c>
      <c r="G2014" s="135">
        <v>11.77</v>
      </c>
      <c r="H2014" s="48">
        <v>18285.12</v>
      </c>
      <c r="I2014" s="48">
        <v>9766.69</v>
      </c>
    </row>
    <row r="2015" spans="1:9" x14ac:dyDescent="0.25">
      <c r="A2015" s="180" t="s">
        <v>48</v>
      </c>
      <c r="B2015" s="343"/>
      <c r="C2015" s="41">
        <v>43235</v>
      </c>
      <c r="D2015" s="40" t="s">
        <v>652</v>
      </c>
      <c r="E2015" s="40">
        <v>203240</v>
      </c>
      <c r="F2015" s="40" t="s">
        <v>50</v>
      </c>
      <c r="G2015" s="135">
        <v>11.41</v>
      </c>
      <c r="H2015" s="48">
        <v>18285.12</v>
      </c>
      <c r="I2015" s="48">
        <v>9766.69</v>
      </c>
    </row>
    <row r="2016" spans="1:9" x14ac:dyDescent="0.25">
      <c r="A2016" s="180" t="s">
        <v>64</v>
      </c>
      <c r="B2016" s="343"/>
      <c r="C2016" s="41">
        <v>43236</v>
      </c>
      <c r="D2016" s="40" t="s">
        <v>399</v>
      </c>
      <c r="E2016" s="40">
        <v>203310</v>
      </c>
      <c r="F2016" s="40" t="s">
        <v>79</v>
      </c>
      <c r="G2016" s="135">
        <v>15.73</v>
      </c>
      <c r="H2016" s="48">
        <v>18285.12</v>
      </c>
      <c r="I2016" s="48">
        <v>9766.69</v>
      </c>
    </row>
    <row r="2017" spans="1:9" x14ac:dyDescent="0.25">
      <c r="A2017" s="180" t="s">
        <v>66</v>
      </c>
      <c r="B2017" s="343"/>
      <c r="C2017" s="41">
        <v>43236</v>
      </c>
      <c r="D2017" s="40" t="s">
        <v>528</v>
      </c>
      <c r="E2017" s="40">
        <v>203313</v>
      </c>
      <c r="F2017" s="40" t="s">
        <v>50</v>
      </c>
      <c r="G2017" s="135">
        <v>15.25</v>
      </c>
      <c r="H2017" s="48">
        <v>18285.12</v>
      </c>
      <c r="I2017" s="48">
        <v>9766.69</v>
      </c>
    </row>
    <row r="2018" spans="1:9" x14ac:dyDescent="0.25">
      <c r="A2018" s="180" t="s">
        <v>68</v>
      </c>
      <c r="B2018" s="343"/>
      <c r="C2018" s="41">
        <v>43236</v>
      </c>
      <c r="D2018" s="40" t="s">
        <v>120</v>
      </c>
      <c r="E2018" s="40">
        <v>203314</v>
      </c>
      <c r="F2018" s="40" t="s">
        <v>85</v>
      </c>
      <c r="G2018" s="135">
        <v>14.52</v>
      </c>
      <c r="H2018" s="48">
        <v>18285.12</v>
      </c>
      <c r="I2018" s="48">
        <v>9766.69</v>
      </c>
    </row>
    <row r="2019" spans="1:9" x14ac:dyDescent="0.25">
      <c r="A2019" s="180" t="s">
        <v>77</v>
      </c>
      <c r="B2019" s="343"/>
      <c r="C2019" s="41">
        <v>43236</v>
      </c>
      <c r="D2019" s="40" t="s">
        <v>423</v>
      </c>
      <c r="E2019" s="40">
        <v>203315</v>
      </c>
      <c r="F2019" s="40" t="s">
        <v>44</v>
      </c>
      <c r="G2019" s="135">
        <v>15.48</v>
      </c>
      <c r="H2019" s="48">
        <v>18285.12</v>
      </c>
      <c r="I2019" s="48">
        <v>9766.69</v>
      </c>
    </row>
    <row r="2020" spans="1:9" x14ac:dyDescent="0.25">
      <c r="A2020" s="180" t="s">
        <v>102</v>
      </c>
      <c r="B2020" s="343"/>
      <c r="C2020" s="41">
        <v>43236</v>
      </c>
      <c r="D2020" s="40" t="s">
        <v>621</v>
      </c>
      <c r="E2020" s="40">
        <v>203319</v>
      </c>
      <c r="F2020" s="40" t="s">
        <v>104</v>
      </c>
      <c r="G2020" s="135">
        <v>10.98</v>
      </c>
      <c r="H2020" s="48">
        <v>18285.12</v>
      </c>
      <c r="I2020" s="48">
        <v>9766.69</v>
      </c>
    </row>
    <row r="2021" spans="1:9" x14ac:dyDescent="0.25">
      <c r="A2021" s="180" t="s">
        <v>102</v>
      </c>
      <c r="B2021" s="343"/>
      <c r="C2021" s="41">
        <v>43236</v>
      </c>
      <c r="D2021" s="40" t="s">
        <v>807</v>
      </c>
      <c r="E2021" s="40">
        <v>203331</v>
      </c>
      <c r="F2021" s="40" t="s">
        <v>104</v>
      </c>
      <c r="G2021" s="135">
        <v>9.24</v>
      </c>
      <c r="H2021" s="48">
        <v>18285.12</v>
      </c>
      <c r="I2021" s="48">
        <v>9766.69</v>
      </c>
    </row>
    <row r="2022" spans="1:9" x14ac:dyDescent="0.25">
      <c r="A2022" s="180" t="s">
        <v>64</v>
      </c>
      <c r="B2022" s="343"/>
      <c r="C2022" s="41">
        <v>43236</v>
      </c>
      <c r="D2022" s="40" t="s">
        <v>190</v>
      </c>
      <c r="E2022" s="40">
        <v>203337</v>
      </c>
      <c r="F2022" s="40" t="s">
        <v>79</v>
      </c>
      <c r="G2022" s="135">
        <v>10.1</v>
      </c>
      <c r="H2022" s="48">
        <v>18285.12</v>
      </c>
      <c r="I2022" s="48">
        <v>9766.69</v>
      </c>
    </row>
    <row r="2023" spans="1:9" x14ac:dyDescent="0.25">
      <c r="A2023" s="180" t="s">
        <v>77</v>
      </c>
      <c r="B2023" s="343"/>
      <c r="C2023" s="41">
        <v>43236</v>
      </c>
      <c r="D2023" s="40" t="s">
        <v>112</v>
      </c>
      <c r="E2023" s="40">
        <v>203374</v>
      </c>
      <c r="F2023" s="40" t="s">
        <v>44</v>
      </c>
      <c r="G2023" s="135">
        <v>15.04</v>
      </c>
      <c r="H2023" s="48">
        <v>18285.12</v>
      </c>
      <c r="I2023" s="48">
        <v>9766.69</v>
      </c>
    </row>
    <row r="2024" spans="1:9" x14ac:dyDescent="0.25">
      <c r="A2024" s="180" t="s">
        <v>66</v>
      </c>
      <c r="B2024" s="343"/>
      <c r="C2024" s="41">
        <v>43236</v>
      </c>
      <c r="D2024" s="40" t="s">
        <v>228</v>
      </c>
      <c r="E2024" s="40">
        <v>203375</v>
      </c>
      <c r="F2024" s="40" t="s">
        <v>50</v>
      </c>
      <c r="G2024" s="135">
        <v>15.76</v>
      </c>
      <c r="H2024" s="48">
        <v>18285.12</v>
      </c>
      <c r="I2024" s="48">
        <v>9766.69</v>
      </c>
    </row>
    <row r="2025" spans="1:9" x14ac:dyDescent="0.25">
      <c r="A2025" s="180" t="s">
        <v>68</v>
      </c>
      <c r="B2025" s="343"/>
      <c r="C2025" s="41">
        <v>43236</v>
      </c>
      <c r="D2025" s="40" t="s">
        <v>114</v>
      </c>
      <c r="E2025" s="40">
        <v>203384</v>
      </c>
      <c r="F2025" s="40" t="s">
        <v>85</v>
      </c>
      <c r="G2025" s="135">
        <v>15.64</v>
      </c>
      <c r="H2025" s="48">
        <v>18285.12</v>
      </c>
      <c r="I2025" s="48">
        <v>9766.69</v>
      </c>
    </row>
    <row r="2026" spans="1:9" x14ac:dyDescent="0.25">
      <c r="A2026" s="180" t="s">
        <v>64</v>
      </c>
      <c r="B2026" s="343"/>
      <c r="C2026" s="41">
        <v>43236</v>
      </c>
      <c r="D2026" s="40" t="s">
        <v>597</v>
      </c>
      <c r="E2026" s="40">
        <v>203392</v>
      </c>
      <c r="F2026" s="40" t="s">
        <v>79</v>
      </c>
      <c r="G2026" s="135">
        <v>8.52</v>
      </c>
      <c r="H2026" s="48">
        <v>18285.12</v>
      </c>
      <c r="I2026" s="48">
        <v>9766.69</v>
      </c>
    </row>
    <row r="2027" spans="1:9" x14ac:dyDescent="0.25">
      <c r="A2027" s="180" t="s">
        <v>77</v>
      </c>
      <c r="B2027" s="343"/>
      <c r="C2027" s="41">
        <v>43236</v>
      </c>
      <c r="D2027" s="40" t="s">
        <v>808</v>
      </c>
      <c r="E2027" s="40">
        <v>203414</v>
      </c>
      <c r="F2027" s="40" t="s">
        <v>44</v>
      </c>
      <c r="G2027" s="135">
        <v>10.54</v>
      </c>
      <c r="H2027" s="48">
        <v>18285.12</v>
      </c>
      <c r="I2027" s="48">
        <v>9766.69</v>
      </c>
    </row>
    <row r="2028" spans="1:9" x14ac:dyDescent="0.25">
      <c r="A2028" s="180" t="s">
        <v>66</v>
      </c>
      <c r="B2028" s="343"/>
      <c r="C2028" s="41">
        <v>43236</v>
      </c>
      <c r="D2028" s="40" t="s">
        <v>378</v>
      </c>
      <c r="E2028" s="40">
        <v>203419</v>
      </c>
      <c r="F2028" s="40" t="s">
        <v>50</v>
      </c>
      <c r="G2028" s="135">
        <v>8.2100000000000009</v>
      </c>
      <c r="H2028" s="48">
        <v>18285.12</v>
      </c>
      <c r="I2028" s="48">
        <v>9766.69</v>
      </c>
    </row>
    <row r="2029" spans="1:9" x14ac:dyDescent="0.25">
      <c r="A2029" s="180" t="s">
        <v>86</v>
      </c>
      <c r="B2029" s="343"/>
      <c r="C2029" s="41">
        <v>43236</v>
      </c>
      <c r="D2029" s="40" t="s">
        <v>134</v>
      </c>
      <c r="E2029" s="40">
        <v>203438</v>
      </c>
      <c r="F2029" s="40" t="s">
        <v>140</v>
      </c>
      <c r="G2029" s="135">
        <v>7.78</v>
      </c>
      <c r="H2029" s="48">
        <v>18285.12</v>
      </c>
      <c r="I2029" s="48">
        <v>9766.69</v>
      </c>
    </row>
    <row r="2030" spans="1:9" x14ac:dyDescent="0.25">
      <c r="A2030" s="180" t="s">
        <v>86</v>
      </c>
      <c r="B2030" s="343"/>
      <c r="C2030" s="41">
        <v>43236</v>
      </c>
      <c r="D2030" s="40" t="s">
        <v>419</v>
      </c>
      <c r="E2030" s="40">
        <v>203439</v>
      </c>
      <c r="F2030" s="40" t="s">
        <v>449</v>
      </c>
      <c r="G2030" s="135">
        <v>7.14</v>
      </c>
      <c r="H2030" s="48">
        <v>18285.12</v>
      </c>
      <c r="I2030" s="48">
        <v>9766.69</v>
      </c>
    </row>
    <row r="2031" spans="1:9" x14ac:dyDescent="0.25">
      <c r="A2031" s="180" t="s">
        <v>86</v>
      </c>
      <c r="B2031" s="343"/>
      <c r="C2031" s="41">
        <v>43236</v>
      </c>
      <c r="D2031" s="40" t="s">
        <v>645</v>
      </c>
      <c r="E2031" s="40">
        <v>203440</v>
      </c>
      <c r="F2031" s="40" t="s">
        <v>79</v>
      </c>
      <c r="G2031" s="135">
        <v>8.4600000000000009</v>
      </c>
      <c r="H2031" s="48">
        <v>18285.12</v>
      </c>
      <c r="I2031" s="48">
        <v>9766.69</v>
      </c>
    </row>
    <row r="2032" spans="1:9" x14ac:dyDescent="0.25">
      <c r="A2032" s="180" t="s">
        <v>86</v>
      </c>
      <c r="B2032" s="343"/>
      <c r="C2032" s="41">
        <v>43236</v>
      </c>
      <c r="D2032" s="40" t="s">
        <v>599</v>
      </c>
      <c r="E2032" s="40">
        <v>203441</v>
      </c>
      <c r="F2032" s="40" t="s">
        <v>276</v>
      </c>
      <c r="G2032" s="135">
        <v>7.54</v>
      </c>
      <c r="H2032" s="48">
        <v>18285.12</v>
      </c>
      <c r="I2032" s="48">
        <v>9766.69</v>
      </c>
    </row>
    <row r="2033" spans="1:9" x14ac:dyDescent="0.25">
      <c r="A2033" s="180" t="s">
        <v>98</v>
      </c>
      <c r="B2033" s="343"/>
      <c r="C2033" s="41">
        <v>43237</v>
      </c>
      <c r="D2033" s="40" t="s">
        <v>137</v>
      </c>
      <c r="E2033" s="40">
        <v>203469</v>
      </c>
      <c r="F2033" s="40" t="s">
        <v>50</v>
      </c>
      <c r="G2033" s="135">
        <v>12.69</v>
      </c>
      <c r="H2033" s="48">
        <v>18285.12</v>
      </c>
      <c r="I2033" s="48">
        <v>9766.69</v>
      </c>
    </row>
    <row r="2034" spans="1:9" x14ac:dyDescent="0.25">
      <c r="A2034" s="180" t="s">
        <v>94</v>
      </c>
      <c r="B2034" s="343"/>
      <c r="C2034" s="41">
        <v>43237</v>
      </c>
      <c r="D2034" s="40" t="s">
        <v>754</v>
      </c>
      <c r="E2034" s="40">
        <v>203477</v>
      </c>
      <c r="F2034" s="40" t="s">
        <v>272</v>
      </c>
      <c r="G2034" s="135">
        <v>15.28</v>
      </c>
      <c r="H2034" s="48">
        <v>18285.12</v>
      </c>
      <c r="I2034" s="48">
        <v>9766.69</v>
      </c>
    </row>
    <row r="2035" spans="1:9" x14ac:dyDescent="0.25">
      <c r="A2035" s="180" t="s">
        <v>96</v>
      </c>
      <c r="B2035" s="343"/>
      <c r="C2035" s="41">
        <v>43237</v>
      </c>
      <c r="D2035" s="40" t="s">
        <v>784</v>
      </c>
      <c r="E2035" s="40">
        <v>203479</v>
      </c>
      <c r="F2035" s="40" t="s">
        <v>90</v>
      </c>
      <c r="G2035" s="135">
        <v>12.58</v>
      </c>
      <c r="H2035" s="48">
        <v>18285.12</v>
      </c>
      <c r="I2035" s="48">
        <v>9766.69</v>
      </c>
    </row>
    <row r="2036" spans="1:9" x14ac:dyDescent="0.25">
      <c r="A2036" s="180" t="s">
        <v>100</v>
      </c>
      <c r="B2036" s="343"/>
      <c r="C2036" s="41">
        <v>43237</v>
      </c>
      <c r="D2036" s="40" t="s">
        <v>364</v>
      </c>
      <c r="E2036" s="40">
        <v>203486</v>
      </c>
      <c r="F2036" s="40" t="s">
        <v>85</v>
      </c>
      <c r="G2036" s="135">
        <v>15.36</v>
      </c>
      <c r="H2036" s="48">
        <v>18285.12</v>
      </c>
      <c r="I2036" s="48">
        <v>9766.69</v>
      </c>
    </row>
    <row r="2037" spans="1:9" x14ac:dyDescent="0.25">
      <c r="A2037" s="180" t="s">
        <v>94</v>
      </c>
      <c r="B2037" s="343"/>
      <c r="C2037" s="41">
        <v>43237</v>
      </c>
      <c r="D2037" s="40" t="s">
        <v>521</v>
      </c>
      <c r="E2037" s="40">
        <v>203496</v>
      </c>
      <c r="F2037" s="40" t="s">
        <v>55</v>
      </c>
      <c r="G2037" s="135">
        <v>0.55000000000000004</v>
      </c>
      <c r="H2037" s="48">
        <v>18285.12</v>
      </c>
      <c r="I2037" s="48">
        <v>9766.69</v>
      </c>
    </row>
    <row r="2038" spans="1:9" x14ac:dyDescent="0.25">
      <c r="A2038" s="180" t="s">
        <v>98</v>
      </c>
      <c r="B2038" s="343"/>
      <c r="C2038" s="41">
        <v>43237</v>
      </c>
      <c r="D2038" s="40" t="s">
        <v>109</v>
      </c>
      <c r="E2038" s="40">
        <v>203501</v>
      </c>
      <c r="F2038" s="40" t="s">
        <v>50</v>
      </c>
      <c r="G2038" s="135">
        <v>6.75</v>
      </c>
      <c r="H2038" s="48">
        <v>18285.12</v>
      </c>
      <c r="I2038" s="48">
        <v>9766.69</v>
      </c>
    </row>
    <row r="2039" spans="1:9" x14ac:dyDescent="0.25">
      <c r="A2039" s="180" t="s">
        <v>100</v>
      </c>
      <c r="B2039" s="343"/>
      <c r="C2039" s="41">
        <v>43237</v>
      </c>
      <c r="D2039" s="40" t="s">
        <v>617</v>
      </c>
      <c r="E2039" s="40">
        <v>203519</v>
      </c>
      <c r="F2039" s="40" t="s">
        <v>85</v>
      </c>
      <c r="G2039" s="135">
        <v>4.72</v>
      </c>
      <c r="H2039" s="48">
        <v>18285.12</v>
      </c>
      <c r="I2039" s="48">
        <v>9766.69</v>
      </c>
    </row>
    <row r="2040" spans="1:9" x14ac:dyDescent="0.25">
      <c r="A2040" s="180" t="s">
        <v>94</v>
      </c>
      <c r="B2040" s="343"/>
      <c r="C2040" s="41">
        <v>43237</v>
      </c>
      <c r="D2040" s="40" t="s">
        <v>123</v>
      </c>
      <c r="E2040" s="40">
        <v>203520</v>
      </c>
      <c r="F2040" s="40" t="s">
        <v>272</v>
      </c>
      <c r="G2040" s="135">
        <v>4.91</v>
      </c>
      <c r="H2040" s="48">
        <v>18285.12</v>
      </c>
      <c r="I2040" s="48">
        <v>9766.69</v>
      </c>
    </row>
    <row r="2041" spans="1:9" x14ac:dyDescent="0.25">
      <c r="A2041" s="180" t="s">
        <v>96</v>
      </c>
      <c r="B2041" s="343"/>
      <c r="C2041" s="41">
        <v>43237</v>
      </c>
      <c r="D2041" s="40" t="s">
        <v>604</v>
      </c>
      <c r="E2041" s="40">
        <v>203532</v>
      </c>
      <c r="F2041" s="40" t="s">
        <v>90</v>
      </c>
      <c r="G2041" s="135">
        <v>9.6</v>
      </c>
      <c r="H2041" s="48">
        <v>18285.12</v>
      </c>
      <c r="I2041" s="48">
        <v>9766.69</v>
      </c>
    </row>
    <row r="2042" spans="1:9" x14ac:dyDescent="0.25">
      <c r="A2042" s="180" t="s">
        <v>48</v>
      </c>
      <c r="B2042" s="343"/>
      <c r="C2042" s="41">
        <v>43238</v>
      </c>
      <c r="D2042" s="40" t="s">
        <v>136</v>
      </c>
      <c r="E2042" s="40">
        <v>203623</v>
      </c>
      <c r="F2042" s="40" t="s">
        <v>50</v>
      </c>
      <c r="G2042" s="135">
        <v>14.48</v>
      </c>
      <c r="H2042" s="48">
        <v>18285.12</v>
      </c>
      <c r="I2042" s="48">
        <v>9766.69</v>
      </c>
    </row>
    <row r="2043" spans="1:9" x14ac:dyDescent="0.25">
      <c r="A2043" s="180" t="s">
        <v>51</v>
      </c>
      <c r="B2043" s="343"/>
      <c r="C2043" s="41">
        <v>43238</v>
      </c>
      <c r="D2043" s="40" t="s">
        <v>329</v>
      </c>
      <c r="E2043" s="40">
        <v>203628</v>
      </c>
      <c r="F2043" s="40" t="s">
        <v>85</v>
      </c>
      <c r="G2043" s="135">
        <v>15.09</v>
      </c>
      <c r="H2043" s="48">
        <v>18285.12</v>
      </c>
      <c r="I2043" s="48">
        <v>9766.69</v>
      </c>
    </row>
    <row r="2044" spans="1:9" x14ac:dyDescent="0.25">
      <c r="A2044" s="180" t="s">
        <v>42</v>
      </c>
      <c r="B2044" s="343"/>
      <c r="C2044" s="41">
        <v>43238</v>
      </c>
      <c r="D2044" s="40" t="s">
        <v>202</v>
      </c>
      <c r="E2044" s="40">
        <v>203629</v>
      </c>
      <c r="F2044" s="40" t="s">
        <v>44</v>
      </c>
      <c r="G2044" s="135">
        <v>14.26</v>
      </c>
      <c r="H2044" s="48">
        <v>18285.12</v>
      </c>
      <c r="I2044" s="48">
        <v>9766.69</v>
      </c>
    </row>
    <row r="2045" spans="1:9" x14ac:dyDescent="0.25">
      <c r="A2045" s="180" t="s">
        <v>45</v>
      </c>
      <c r="B2045" s="343"/>
      <c r="C2045" s="41">
        <v>43238</v>
      </c>
      <c r="D2045" s="40" t="s">
        <v>338</v>
      </c>
      <c r="E2045" s="40">
        <v>203631</v>
      </c>
      <c r="F2045" s="40" t="s">
        <v>90</v>
      </c>
      <c r="G2045" s="135">
        <v>16.34</v>
      </c>
      <c r="H2045" s="48">
        <v>18285.12</v>
      </c>
      <c r="I2045" s="48">
        <v>9766.69</v>
      </c>
    </row>
    <row r="2046" spans="1:9" x14ac:dyDescent="0.25">
      <c r="A2046" s="180" t="s">
        <v>45</v>
      </c>
      <c r="B2046" s="343"/>
      <c r="C2046" s="41">
        <v>43238</v>
      </c>
      <c r="D2046" s="40" t="s">
        <v>445</v>
      </c>
      <c r="E2046" s="40">
        <v>203671</v>
      </c>
      <c r="F2046" s="40" t="s">
        <v>55</v>
      </c>
      <c r="G2046" s="135">
        <v>1.45</v>
      </c>
      <c r="H2046" s="48">
        <v>18285.12</v>
      </c>
      <c r="I2046" s="48">
        <v>9766.69</v>
      </c>
    </row>
    <row r="2047" spans="1:9" x14ac:dyDescent="0.25">
      <c r="A2047" s="180" t="s">
        <v>45</v>
      </c>
      <c r="B2047" s="343"/>
      <c r="C2047" s="41">
        <v>43238</v>
      </c>
      <c r="D2047" s="40" t="s">
        <v>229</v>
      </c>
      <c r="E2047" s="40">
        <v>203686</v>
      </c>
      <c r="F2047" s="40" t="s">
        <v>90</v>
      </c>
      <c r="G2047" s="135">
        <v>16.5</v>
      </c>
      <c r="H2047" s="48">
        <v>18285.12</v>
      </c>
      <c r="I2047" s="48">
        <v>9766.69</v>
      </c>
    </row>
    <row r="2048" spans="1:9" x14ac:dyDescent="0.25">
      <c r="A2048" s="180" t="s">
        <v>42</v>
      </c>
      <c r="B2048" s="343"/>
      <c r="C2048" s="41">
        <v>43238</v>
      </c>
      <c r="D2048" s="40" t="s">
        <v>114</v>
      </c>
      <c r="E2048" s="40">
        <v>203692</v>
      </c>
      <c r="F2048" s="40" t="s">
        <v>44</v>
      </c>
      <c r="G2048" s="135">
        <v>15.32</v>
      </c>
      <c r="H2048" s="48">
        <v>18285.12</v>
      </c>
      <c r="I2048" s="48">
        <v>9766.69</v>
      </c>
    </row>
    <row r="2049" spans="1:9" x14ac:dyDescent="0.25">
      <c r="A2049" s="180" t="s">
        <v>51</v>
      </c>
      <c r="B2049" s="343"/>
      <c r="C2049" s="41">
        <v>43238</v>
      </c>
      <c r="D2049" s="40" t="s">
        <v>530</v>
      </c>
      <c r="E2049" s="40">
        <v>203694</v>
      </c>
      <c r="F2049" s="40" t="s">
        <v>85</v>
      </c>
      <c r="G2049" s="135">
        <v>14.97</v>
      </c>
      <c r="H2049" s="48">
        <v>18285.12</v>
      </c>
      <c r="I2049" s="48">
        <v>9766.69</v>
      </c>
    </row>
    <row r="2050" spans="1:9" x14ac:dyDescent="0.25">
      <c r="A2050" s="180" t="s">
        <v>48</v>
      </c>
      <c r="B2050" s="343"/>
      <c r="C2050" s="41">
        <v>43238</v>
      </c>
      <c r="D2050" s="40" t="s">
        <v>539</v>
      </c>
      <c r="E2050" s="40">
        <v>203698</v>
      </c>
      <c r="F2050" s="40" t="s">
        <v>55</v>
      </c>
      <c r="G2050" s="135">
        <v>0.41</v>
      </c>
      <c r="H2050" s="48">
        <v>18285.12</v>
      </c>
      <c r="I2050" s="48">
        <v>9766.69</v>
      </c>
    </row>
    <row r="2051" spans="1:9" x14ac:dyDescent="0.25">
      <c r="A2051" s="180" t="s">
        <v>48</v>
      </c>
      <c r="B2051" s="343"/>
      <c r="C2051" s="41">
        <v>43238</v>
      </c>
      <c r="D2051" s="40" t="s">
        <v>147</v>
      </c>
      <c r="E2051" s="40">
        <v>203699</v>
      </c>
      <c r="F2051" s="40" t="s">
        <v>50</v>
      </c>
      <c r="G2051" s="135">
        <v>14.84</v>
      </c>
      <c r="H2051" s="48">
        <v>18285.12</v>
      </c>
      <c r="I2051" s="48">
        <v>9766.69</v>
      </c>
    </row>
    <row r="2052" spans="1:9" x14ac:dyDescent="0.25">
      <c r="A2052" s="180" t="s">
        <v>86</v>
      </c>
      <c r="B2052" s="343"/>
      <c r="C2052" s="41">
        <v>43238</v>
      </c>
      <c r="D2052" s="40" t="s">
        <v>219</v>
      </c>
      <c r="E2052" s="40">
        <v>203736</v>
      </c>
      <c r="F2052" s="40" t="s">
        <v>418</v>
      </c>
      <c r="G2052" s="135">
        <v>7.87</v>
      </c>
      <c r="H2052" s="48">
        <v>18285.12</v>
      </c>
      <c r="I2052" s="48">
        <v>9766.69</v>
      </c>
    </row>
    <row r="2053" spans="1:9" x14ac:dyDescent="0.25">
      <c r="A2053" s="180" t="s">
        <v>86</v>
      </c>
      <c r="B2053" s="343"/>
      <c r="C2053" s="41">
        <v>43238</v>
      </c>
      <c r="D2053" s="40" t="s">
        <v>551</v>
      </c>
      <c r="E2053" s="40">
        <v>203737</v>
      </c>
      <c r="F2053" s="40" t="s">
        <v>140</v>
      </c>
      <c r="G2053" s="135">
        <v>9.11</v>
      </c>
      <c r="H2053" s="48">
        <v>18285.12</v>
      </c>
      <c r="I2053" s="48">
        <v>9766.69</v>
      </c>
    </row>
    <row r="2054" spans="1:9" x14ac:dyDescent="0.25">
      <c r="A2054" s="180" t="s">
        <v>86</v>
      </c>
      <c r="B2054" s="343"/>
      <c r="C2054" s="41">
        <v>43238</v>
      </c>
      <c r="D2054" s="40" t="s">
        <v>634</v>
      </c>
      <c r="E2054" s="40">
        <v>203738</v>
      </c>
      <c r="F2054" s="40" t="s">
        <v>437</v>
      </c>
      <c r="G2054" s="135">
        <v>10.14</v>
      </c>
      <c r="H2054" s="48">
        <v>18285.12</v>
      </c>
      <c r="I2054" s="48">
        <v>9766.69</v>
      </c>
    </row>
    <row r="2055" spans="1:9" ht="15.75" thickBot="1" x14ac:dyDescent="0.3">
      <c r="A2055" s="180" t="s">
        <v>86</v>
      </c>
      <c r="B2055" s="343"/>
      <c r="C2055" s="41">
        <v>43238</v>
      </c>
      <c r="D2055" s="40" t="s">
        <v>722</v>
      </c>
      <c r="E2055" s="40">
        <v>203739</v>
      </c>
      <c r="F2055" s="40" t="s">
        <v>276</v>
      </c>
      <c r="G2055" s="135">
        <v>7.91</v>
      </c>
      <c r="H2055" s="48">
        <v>18285.12</v>
      </c>
      <c r="I2055" s="48">
        <v>9766.69</v>
      </c>
    </row>
    <row r="2056" spans="1:9" ht="15.75" thickBot="1" x14ac:dyDescent="0.3">
      <c r="F2056" s="219" t="s">
        <v>590</v>
      </c>
      <c r="G2056" s="220">
        <v>959.47000000000025</v>
      </c>
      <c r="H2056" s="388">
        <v>17544024.086400002</v>
      </c>
      <c r="I2056" s="388">
        <v>9370846.0543000028</v>
      </c>
    </row>
    <row r="2057" spans="1:9" ht="21.75" thickBot="1" x14ac:dyDescent="0.4">
      <c r="F2057" s="222" t="s">
        <v>591</v>
      </c>
      <c r="G2057" s="223">
        <v>-3.96</v>
      </c>
      <c r="H2057" s="528">
        <v>-72409.075199999992</v>
      </c>
      <c r="I2057" s="529"/>
    </row>
    <row r="2058" spans="1:9" ht="19.5" thickBot="1" x14ac:dyDescent="0.35">
      <c r="F2058" s="226" t="s">
        <v>151</v>
      </c>
      <c r="G2058" s="220">
        <v>955.51000000000022</v>
      </c>
      <c r="H2058" s="514">
        <v>26842461.055500004</v>
      </c>
      <c r="I2058" s="515"/>
    </row>
    <row r="2061" spans="1:9" x14ac:dyDescent="0.25">
      <c r="I2061" s="260"/>
    </row>
    <row r="2063" spans="1:9" x14ac:dyDescent="0.25">
      <c r="G2063" s="396"/>
    </row>
    <row r="2064" spans="1:9" x14ac:dyDescent="0.25">
      <c r="B2064" s="31"/>
      <c r="C2064" s="31"/>
      <c r="D2064" s="31"/>
      <c r="E2064" s="32"/>
      <c r="F2064" s="32"/>
      <c r="G2064" s="396"/>
    </row>
    <row r="2065" spans="1:9" ht="23.25" x14ac:dyDescent="0.35">
      <c r="A2065" s="516" t="s">
        <v>28</v>
      </c>
      <c r="B2065" s="516"/>
      <c r="C2065" s="516"/>
      <c r="D2065" s="516"/>
      <c r="E2065" s="516"/>
      <c r="F2065" s="516"/>
      <c r="G2065" s="516"/>
      <c r="H2065" s="516"/>
    </row>
    <row r="2066" spans="1:9" ht="19.5" x14ac:dyDescent="0.3">
      <c r="A2066" s="517" t="s">
        <v>485</v>
      </c>
      <c r="B2066" s="517"/>
      <c r="C2066" s="517"/>
      <c r="D2066" s="517"/>
      <c r="E2066" s="517"/>
      <c r="F2066" s="517"/>
      <c r="G2066" s="517"/>
      <c r="H2066" s="517"/>
    </row>
    <row r="2067" spans="1:9" ht="15.75" x14ac:dyDescent="0.25">
      <c r="A2067" s="33"/>
      <c r="B2067" s="33"/>
      <c r="C2067" s="33"/>
      <c r="D2067" s="33"/>
      <c r="E2067" s="34"/>
      <c r="F2067" s="34"/>
      <c r="G2067" s="397"/>
      <c r="H2067" s="35"/>
    </row>
    <row r="2068" spans="1:9" ht="15.75" x14ac:dyDescent="0.25">
      <c r="A2068" s="33"/>
      <c r="B2068" s="33"/>
      <c r="C2068" s="33"/>
      <c r="D2068" s="33"/>
      <c r="E2068" s="34"/>
      <c r="F2068" s="34"/>
      <c r="G2068" s="397"/>
      <c r="H2068" s="35"/>
    </row>
    <row r="2069" spans="1:9" ht="15.75" x14ac:dyDescent="0.25">
      <c r="A2069" s="36" t="s">
        <v>30</v>
      </c>
      <c r="B2069" s="36">
        <v>2801</v>
      </c>
      <c r="C2069" s="33"/>
      <c r="D2069" s="31"/>
      <c r="E2069" s="34"/>
      <c r="F2069" s="34"/>
      <c r="G2069" s="398"/>
      <c r="H2069" s="35"/>
    </row>
    <row r="2070" spans="1:9" ht="15.75" x14ac:dyDescent="0.25">
      <c r="A2070" s="38" t="s">
        <v>31</v>
      </c>
      <c r="B2070" s="39">
        <v>43245</v>
      </c>
      <c r="C2070" s="33"/>
      <c r="D2070" s="31"/>
      <c r="E2070" s="34"/>
      <c r="F2070" s="34"/>
      <c r="G2070" s="398"/>
      <c r="H2070" s="35"/>
    </row>
    <row r="2071" spans="1:9" ht="16.5" thickBot="1" x14ac:dyDescent="0.3">
      <c r="A2071" s="37" t="s">
        <v>32</v>
      </c>
      <c r="B2071" s="518" t="s">
        <v>33</v>
      </c>
      <c r="C2071" s="518"/>
      <c r="D2071" s="518"/>
      <c r="E2071" s="34"/>
      <c r="F2071" s="34"/>
      <c r="G2071" s="398"/>
      <c r="H2071" s="35"/>
    </row>
    <row r="2072" spans="1:9" ht="32.25" thickBot="1" x14ac:dyDescent="0.3">
      <c r="A2072" s="520" t="s">
        <v>34</v>
      </c>
      <c r="B2072" s="521"/>
      <c r="C2072" s="44" t="s">
        <v>35</v>
      </c>
      <c r="D2072" s="44" t="s">
        <v>36</v>
      </c>
      <c r="E2072" s="44" t="s">
        <v>37</v>
      </c>
      <c r="F2072" s="44" t="s">
        <v>38</v>
      </c>
      <c r="G2072" s="399" t="s">
        <v>39</v>
      </c>
      <c r="H2072" s="44" t="s">
        <v>40</v>
      </c>
      <c r="I2072" s="44" t="s">
        <v>41</v>
      </c>
    </row>
    <row r="2073" spans="1:9" x14ac:dyDescent="0.25">
      <c r="A2073" s="59" t="s">
        <v>64</v>
      </c>
      <c r="B2073" s="61"/>
      <c r="C2073" s="66">
        <v>43239</v>
      </c>
      <c r="D2073" s="45" t="s">
        <v>582</v>
      </c>
      <c r="E2073" s="45">
        <v>203759</v>
      </c>
      <c r="F2073" s="45" t="s">
        <v>90</v>
      </c>
      <c r="G2073" s="134">
        <v>14.96</v>
      </c>
      <c r="H2073" s="400">
        <v>18285.12</v>
      </c>
      <c r="I2073" s="400">
        <v>9766.69</v>
      </c>
    </row>
    <row r="2074" spans="1:9" x14ac:dyDescent="0.25">
      <c r="A2074" s="180" t="s">
        <v>64</v>
      </c>
      <c r="B2074" s="343"/>
      <c r="C2074" s="41">
        <v>43239</v>
      </c>
      <c r="D2074" s="40" t="s">
        <v>327</v>
      </c>
      <c r="E2074" s="40">
        <v>203763</v>
      </c>
      <c r="F2074" s="40" t="s">
        <v>55</v>
      </c>
      <c r="G2074" s="134">
        <v>1.33</v>
      </c>
      <c r="H2074" s="401">
        <v>18285.12</v>
      </c>
      <c r="I2074" s="401">
        <v>9766.69</v>
      </c>
    </row>
    <row r="2075" spans="1:9" x14ac:dyDescent="0.25">
      <c r="A2075" s="180" t="s">
        <v>68</v>
      </c>
      <c r="B2075" s="343"/>
      <c r="C2075" s="41">
        <v>43239</v>
      </c>
      <c r="D2075" s="40" t="s">
        <v>243</v>
      </c>
      <c r="E2075" s="40">
        <v>203769</v>
      </c>
      <c r="F2075" s="40" t="s">
        <v>85</v>
      </c>
      <c r="G2075" s="134">
        <v>11.25</v>
      </c>
      <c r="H2075" s="401">
        <v>18285.12</v>
      </c>
      <c r="I2075" s="401">
        <v>9766.69</v>
      </c>
    </row>
    <row r="2076" spans="1:9" x14ac:dyDescent="0.25">
      <c r="A2076" s="180" t="s">
        <v>66</v>
      </c>
      <c r="B2076" s="343"/>
      <c r="C2076" s="41">
        <v>43239</v>
      </c>
      <c r="D2076" s="40" t="s">
        <v>136</v>
      </c>
      <c r="E2076" s="40">
        <v>203770</v>
      </c>
      <c r="F2076" s="40" t="s">
        <v>50</v>
      </c>
      <c r="G2076" s="134">
        <v>14.67</v>
      </c>
      <c r="H2076" s="401">
        <v>18285.12</v>
      </c>
      <c r="I2076" s="401">
        <v>9766.69</v>
      </c>
    </row>
    <row r="2077" spans="1:9" x14ac:dyDescent="0.25">
      <c r="A2077" s="180" t="s">
        <v>77</v>
      </c>
      <c r="B2077" s="343"/>
      <c r="C2077" s="41">
        <v>43239</v>
      </c>
      <c r="D2077" s="40" t="s">
        <v>497</v>
      </c>
      <c r="E2077" s="40">
        <v>203774</v>
      </c>
      <c r="F2077" s="40" t="s">
        <v>44</v>
      </c>
      <c r="G2077" s="134">
        <v>14.79</v>
      </c>
      <c r="H2077" s="401">
        <v>18285.12</v>
      </c>
      <c r="I2077" s="401">
        <v>9766.69</v>
      </c>
    </row>
    <row r="2078" spans="1:9" x14ac:dyDescent="0.25">
      <c r="A2078" s="180" t="s">
        <v>64</v>
      </c>
      <c r="B2078" s="343"/>
      <c r="C2078" s="41">
        <v>43239</v>
      </c>
      <c r="D2078" s="40" t="s">
        <v>577</v>
      </c>
      <c r="E2078" s="40">
        <v>203792</v>
      </c>
      <c r="F2078" s="40" t="s">
        <v>55</v>
      </c>
      <c r="G2078" s="134">
        <v>0.86</v>
      </c>
      <c r="H2078" s="401">
        <v>18285.12</v>
      </c>
      <c r="I2078" s="401">
        <v>9766.69</v>
      </c>
    </row>
    <row r="2079" spans="1:9" x14ac:dyDescent="0.25">
      <c r="A2079" s="389" t="s">
        <v>584</v>
      </c>
      <c r="B2079" s="390"/>
      <c r="C2079" s="391">
        <v>43239</v>
      </c>
      <c r="D2079" s="392" t="s">
        <v>805</v>
      </c>
      <c r="E2079" s="392">
        <v>203800</v>
      </c>
      <c r="F2079" s="392" t="s">
        <v>811</v>
      </c>
      <c r="G2079" s="393">
        <v>2.1</v>
      </c>
      <c r="H2079" s="402">
        <v>18285.12</v>
      </c>
      <c r="I2079" s="402">
        <v>9766.69</v>
      </c>
    </row>
    <row r="2080" spans="1:9" x14ac:dyDescent="0.25">
      <c r="A2080" s="180" t="s">
        <v>68</v>
      </c>
      <c r="B2080" s="343"/>
      <c r="C2080" s="41">
        <v>43239</v>
      </c>
      <c r="D2080" s="40" t="s">
        <v>725</v>
      </c>
      <c r="E2080" s="40">
        <v>203816</v>
      </c>
      <c r="F2080" s="40" t="s">
        <v>85</v>
      </c>
      <c r="G2080" s="134">
        <v>10.95</v>
      </c>
      <c r="H2080" s="401">
        <v>18285.12</v>
      </c>
      <c r="I2080" s="401">
        <v>9766.69</v>
      </c>
    </row>
    <row r="2081" spans="1:9" x14ac:dyDescent="0.25">
      <c r="A2081" s="180" t="s">
        <v>64</v>
      </c>
      <c r="B2081" s="343"/>
      <c r="C2081" s="41">
        <v>43239</v>
      </c>
      <c r="D2081" s="40" t="s">
        <v>394</v>
      </c>
      <c r="E2081" s="40">
        <v>203817</v>
      </c>
      <c r="F2081" s="40" t="s">
        <v>90</v>
      </c>
      <c r="G2081" s="134">
        <v>13</v>
      </c>
      <c r="H2081" s="401">
        <v>18285.12</v>
      </c>
      <c r="I2081" s="401">
        <v>9766.69</v>
      </c>
    </row>
    <row r="2082" spans="1:9" x14ac:dyDescent="0.25">
      <c r="A2082" s="180" t="s">
        <v>77</v>
      </c>
      <c r="B2082" s="343"/>
      <c r="C2082" s="41">
        <v>43239</v>
      </c>
      <c r="D2082" s="40" t="s">
        <v>774</v>
      </c>
      <c r="E2082" s="40">
        <v>203829</v>
      </c>
      <c r="F2082" s="40" t="s">
        <v>44</v>
      </c>
      <c r="G2082" s="134">
        <v>13.33</v>
      </c>
      <c r="H2082" s="401">
        <v>18285.12</v>
      </c>
      <c r="I2082" s="401">
        <v>9766.69</v>
      </c>
    </row>
    <row r="2083" spans="1:9" x14ac:dyDescent="0.25">
      <c r="A2083" s="180" t="s">
        <v>66</v>
      </c>
      <c r="B2083" s="343"/>
      <c r="C2083" s="41">
        <v>43239</v>
      </c>
      <c r="D2083" s="40" t="s">
        <v>561</v>
      </c>
      <c r="E2083" s="40">
        <v>203832</v>
      </c>
      <c r="F2083" s="40" t="s">
        <v>50</v>
      </c>
      <c r="G2083" s="134">
        <v>13.01</v>
      </c>
      <c r="H2083" s="401">
        <v>18285.12</v>
      </c>
      <c r="I2083" s="401">
        <v>9766.69</v>
      </c>
    </row>
    <row r="2084" spans="1:9" x14ac:dyDescent="0.25">
      <c r="A2084" s="180" t="s">
        <v>148</v>
      </c>
      <c r="B2084" s="343"/>
      <c r="C2084" s="41">
        <v>43239</v>
      </c>
      <c r="D2084" s="40" t="s">
        <v>812</v>
      </c>
      <c r="E2084" s="40">
        <v>203851</v>
      </c>
      <c r="F2084" s="40" t="s">
        <v>193</v>
      </c>
      <c r="G2084" s="134">
        <v>4.9000000000000004</v>
      </c>
      <c r="H2084" s="401">
        <v>18285.12</v>
      </c>
      <c r="I2084" s="401">
        <v>9766.69</v>
      </c>
    </row>
    <row r="2085" spans="1:9" x14ac:dyDescent="0.25">
      <c r="A2085" s="180" t="s">
        <v>148</v>
      </c>
      <c r="B2085" s="343"/>
      <c r="C2085" s="41">
        <v>43239</v>
      </c>
      <c r="D2085" s="40" t="s">
        <v>588</v>
      </c>
      <c r="E2085" s="40">
        <v>203852</v>
      </c>
      <c r="F2085" s="40" t="s">
        <v>449</v>
      </c>
      <c r="G2085" s="134">
        <v>6.33</v>
      </c>
      <c r="H2085" s="401">
        <v>18285.12</v>
      </c>
      <c r="I2085" s="401">
        <v>9766.69</v>
      </c>
    </row>
    <row r="2086" spans="1:9" x14ac:dyDescent="0.25">
      <c r="A2086" s="180" t="s">
        <v>273</v>
      </c>
      <c r="B2086" s="343"/>
      <c r="C2086" s="41">
        <v>43240</v>
      </c>
      <c r="D2086" s="40" t="s">
        <v>813</v>
      </c>
      <c r="E2086" s="40">
        <v>203863</v>
      </c>
      <c r="F2086" s="40" t="s">
        <v>192</v>
      </c>
      <c r="G2086" s="134">
        <v>3.95</v>
      </c>
      <c r="H2086" s="401">
        <v>18285.12</v>
      </c>
      <c r="I2086" s="401">
        <v>9766.69</v>
      </c>
    </row>
    <row r="2087" spans="1:9" x14ac:dyDescent="0.25">
      <c r="A2087" s="180" t="s">
        <v>273</v>
      </c>
      <c r="B2087" s="343"/>
      <c r="C2087" s="41">
        <v>43240</v>
      </c>
      <c r="D2087" s="40" t="s">
        <v>814</v>
      </c>
      <c r="E2087" s="40">
        <v>203864</v>
      </c>
      <c r="F2087" s="40" t="s">
        <v>50</v>
      </c>
      <c r="G2087" s="134">
        <v>3.33</v>
      </c>
      <c r="H2087" s="401">
        <v>18285.12</v>
      </c>
      <c r="I2087" s="401">
        <v>9766.69</v>
      </c>
    </row>
    <row r="2088" spans="1:9" x14ac:dyDescent="0.25">
      <c r="A2088" s="180" t="s">
        <v>273</v>
      </c>
      <c r="B2088" s="343"/>
      <c r="C2088" s="41">
        <v>43240</v>
      </c>
      <c r="D2088" s="40" t="s">
        <v>743</v>
      </c>
      <c r="E2088" s="40">
        <v>203865</v>
      </c>
      <c r="F2088" s="40" t="s">
        <v>403</v>
      </c>
      <c r="G2088" s="134">
        <v>6.48</v>
      </c>
      <c r="H2088" s="401">
        <v>18285.12</v>
      </c>
      <c r="I2088" s="401">
        <v>9766.69</v>
      </c>
    </row>
    <row r="2089" spans="1:9" x14ac:dyDescent="0.25">
      <c r="A2089" s="180" t="s">
        <v>273</v>
      </c>
      <c r="B2089" s="343"/>
      <c r="C2089" s="41">
        <v>43240</v>
      </c>
      <c r="D2089" s="40" t="s">
        <v>282</v>
      </c>
      <c r="E2089" s="40">
        <v>203866</v>
      </c>
      <c r="F2089" s="40" t="s">
        <v>580</v>
      </c>
      <c r="G2089" s="134">
        <v>6.65</v>
      </c>
      <c r="H2089" s="401">
        <v>18285.12</v>
      </c>
      <c r="I2089" s="401">
        <v>9766.69</v>
      </c>
    </row>
    <row r="2090" spans="1:9" x14ac:dyDescent="0.25">
      <c r="A2090" s="180" t="s">
        <v>273</v>
      </c>
      <c r="B2090" s="343"/>
      <c r="C2090" s="41">
        <v>43240</v>
      </c>
      <c r="D2090" s="40" t="s">
        <v>453</v>
      </c>
      <c r="E2090" s="40">
        <v>203867</v>
      </c>
      <c r="F2090" s="40" t="s">
        <v>85</v>
      </c>
      <c r="G2090" s="134">
        <v>5.44</v>
      </c>
      <c r="H2090" s="401">
        <v>18285.12</v>
      </c>
      <c r="I2090" s="401">
        <v>9766.69</v>
      </c>
    </row>
    <row r="2091" spans="1:9" x14ac:dyDescent="0.25">
      <c r="A2091" s="180" t="s">
        <v>273</v>
      </c>
      <c r="B2091" s="343"/>
      <c r="C2091" s="41">
        <v>43240</v>
      </c>
      <c r="D2091" s="40" t="s">
        <v>159</v>
      </c>
      <c r="E2091" s="40">
        <v>203868</v>
      </c>
      <c r="F2091" s="40" t="s">
        <v>272</v>
      </c>
      <c r="G2091" s="134">
        <v>6.32</v>
      </c>
      <c r="H2091" s="401">
        <v>18285.12</v>
      </c>
      <c r="I2091" s="401">
        <v>9766.69</v>
      </c>
    </row>
    <row r="2092" spans="1:9" x14ac:dyDescent="0.25">
      <c r="A2092" s="180" t="s">
        <v>273</v>
      </c>
      <c r="B2092" s="343"/>
      <c r="C2092" s="41">
        <v>43240</v>
      </c>
      <c r="D2092" s="40" t="s">
        <v>234</v>
      </c>
      <c r="E2092" s="40">
        <v>203869</v>
      </c>
      <c r="F2092" s="40" t="s">
        <v>44</v>
      </c>
      <c r="G2092" s="134">
        <v>4.26</v>
      </c>
      <c r="H2092" s="401">
        <v>18285.12</v>
      </c>
      <c r="I2092" s="401">
        <v>9766.69</v>
      </c>
    </row>
    <row r="2093" spans="1:9" x14ac:dyDescent="0.25">
      <c r="A2093" s="180" t="s">
        <v>273</v>
      </c>
      <c r="B2093" s="343"/>
      <c r="C2093" s="41">
        <v>43240</v>
      </c>
      <c r="D2093" s="40" t="s">
        <v>268</v>
      </c>
      <c r="E2093" s="40">
        <v>203870</v>
      </c>
      <c r="F2093" s="40" t="s">
        <v>140</v>
      </c>
      <c r="G2093" s="134">
        <v>4.96</v>
      </c>
      <c r="H2093" s="401">
        <v>18285.12</v>
      </c>
      <c r="I2093" s="401">
        <v>9766.69</v>
      </c>
    </row>
    <row r="2094" spans="1:9" x14ac:dyDescent="0.25">
      <c r="A2094" s="180" t="s">
        <v>273</v>
      </c>
      <c r="B2094" s="343"/>
      <c r="C2094" s="41">
        <v>43240</v>
      </c>
      <c r="D2094" s="40" t="s">
        <v>163</v>
      </c>
      <c r="E2094" s="40">
        <v>203871</v>
      </c>
      <c r="F2094" s="40" t="s">
        <v>90</v>
      </c>
      <c r="G2094" s="134">
        <v>4.21</v>
      </c>
      <c r="H2094" s="401">
        <v>18285.12</v>
      </c>
      <c r="I2094" s="401">
        <v>9766.69</v>
      </c>
    </row>
    <row r="2095" spans="1:9" x14ac:dyDescent="0.25">
      <c r="A2095" s="180" t="s">
        <v>273</v>
      </c>
      <c r="B2095" s="343"/>
      <c r="C2095" s="41">
        <v>43240</v>
      </c>
      <c r="D2095" s="40" t="s">
        <v>565</v>
      </c>
      <c r="E2095" s="40">
        <v>203872</v>
      </c>
      <c r="F2095" s="40" t="s">
        <v>192</v>
      </c>
      <c r="G2095" s="134">
        <v>7.29</v>
      </c>
      <c r="H2095" s="401">
        <v>18285.12</v>
      </c>
      <c r="I2095" s="401">
        <v>9766.69</v>
      </c>
    </row>
    <row r="2096" spans="1:9" x14ac:dyDescent="0.25">
      <c r="A2096" s="180" t="s">
        <v>273</v>
      </c>
      <c r="B2096" s="343"/>
      <c r="C2096" s="41">
        <v>43240</v>
      </c>
      <c r="D2096" s="40" t="s">
        <v>392</v>
      </c>
      <c r="E2096" s="40">
        <v>203873</v>
      </c>
      <c r="F2096" s="40" t="s">
        <v>421</v>
      </c>
      <c r="G2096" s="134">
        <v>4.08</v>
      </c>
      <c r="H2096" s="401">
        <v>18285.12</v>
      </c>
      <c r="I2096" s="401">
        <v>9766.69</v>
      </c>
    </row>
    <row r="2097" spans="1:9" x14ac:dyDescent="0.25">
      <c r="A2097" s="180" t="s">
        <v>273</v>
      </c>
      <c r="B2097" s="343"/>
      <c r="C2097" s="41">
        <v>43240</v>
      </c>
      <c r="D2097" s="40" t="s">
        <v>191</v>
      </c>
      <c r="E2097" s="40">
        <v>203874</v>
      </c>
      <c r="F2097" s="40" t="s">
        <v>140</v>
      </c>
      <c r="G2097" s="134">
        <v>4.41</v>
      </c>
      <c r="H2097" s="401">
        <v>18285.12</v>
      </c>
      <c r="I2097" s="401">
        <v>9766.69</v>
      </c>
    </row>
    <row r="2098" spans="1:9" x14ac:dyDescent="0.25">
      <c r="A2098" s="180" t="s">
        <v>273</v>
      </c>
      <c r="B2098" s="343"/>
      <c r="C2098" s="41">
        <v>43240</v>
      </c>
      <c r="D2098" s="40" t="s">
        <v>724</v>
      </c>
      <c r="E2098" s="40">
        <v>203875</v>
      </c>
      <c r="F2098" s="40" t="s">
        <v>403</v>
      </c>
      <c r="G2098" s="134">
        <v>7.69</v>
      </c>
      <c r="H2098" s="401">
        <v>18285.12</v>
      </c>
      <c r="I2098" s="401">
        <v>9766.69</v>
      </c>
    </row>
    <row r="2099" spans="1:9" x14ac:dyDescent="0.25">
      <c r="A2099" s="180" t="s">
        <v>273</v>
      </c>
      <c r="B2099" s="343"/>
      <c r="C2099" s="41">
        <v>43240</v>
      </c>
      <c r="D2099" s="40" t="s">
        <v>460</v>
      </c>
      <c r="E2099" s="40">
        <v>203876</v>
      </c>
      <c r="F2099" s="40" t="s">
        <v>50</v>
      </c>
      <c r="G2099" s="134">
        <v>4.5999999999999996</v>
      </c>
      <c r="H2099" s="401">
        <v>18285.12</v>
      </c>
      <c r="I2099" s="401">
        <v>9766.69</v>
      </c>
    </row>
    <row r="2100" spans="1:9" x14ac:dyDescent="0.25">
      <c r="A2100" s="180" t="s">
        <v>273</v>
      </c>
      <c r="B2100" s="343"/>
      <c r="C2100" s="41">
        <v>43240</v>
      </c>
      <c r="D2100" s="40" t="s">
        <v>445</v>
      </c>
      <c r="E2100" s="40">
        <v>203877</v>
      </c>
      <c r="F2100" s="40" t="s">
        <v>85</v>
      </c>
      <c r="G2100" s="134">
        <v>5.79</v>
      </c>
      <c r="H2100" s="401">
        <v>18285.12</v>
      </c>
      <c r="I2100" s="401">
        <v>9766.69</v>
      </c>
    </row>
    <row r="2101" spans="1:9" x14ac:dyDescent="0.25">
      <c r="A2101" s="180" t="s">
        <v>273</v>
      </c>
      <c r="B2101" s="343"/>
      <c r="C2101" s="41">
        <v>43240</v>
      </c>
      <c r="D2101" s="40" t="s">
        <v>145</v>
      </c>
      <c r="E2101" s="40">
        <v>203878</v>
      </c>
      <c r="F2101" s="40" t="s">
        <v>44</v>
      </c>
      <c r="G2101" s="134">
        <v>4.97</v>
      </c>
      <c r="H2101" s="401">
        <v>18285.12</v>
      </c>
      <c r="I2101" s="401">
        <v>9766.69</v>
      </c>
    </row>
    <row r="2102" spans="1:9" x14ac:dyDescent="0.25">
      <c r="A2102" s="180" t="s">
        <v>273</v>
      </c>
      <c r="B2102" s="343"/>
      <c r="C2102" s="41">
        <v>43240</v>
      </c>
      <c r="D2102" s="40" t="s">
        <v>314</v>
      </c>
      <c r="E2102" s="40">
        <v>203879</v>
      </c>
      <c r="F2102" s="40" t="s">
        <v>90</v>
      </c>
      <c r="G2102" s="134">
        <v>5.57</v>
      </c>
      <c r="H2102" s="401">
        <v>18285.12</v>
      </c>
      <c r="I2102" s="401">
        <v>9766.69</v>
      </c>
    </row>
    <row r="2103" spans="1:9" x14ac:dyDescent="0.25">
      <c r="A2103" s="180" t="s">
        <v>273</v>
      </c>
      <c r="B2103" s="343"/>
      <c r="C2103" s="41">
        <v>43240</v>
      </c>
      <c r="D2103" s="40" t="s">
        <v>475</v>
      </c>
      <c r="E2103" s="40">
        <v>203880</v>
      </c>
      <c r="F2103" s="40" t="s">
        <v>272</v>
      </c>
      <c r="G2103" s="134">
        <v>7.57</v>
      </c>
      <c r="H2103" s="401">
        <v>18285.12</v>
      </c>
      <c r="I2103" s="401">
        <v>9766.69</v>
      </c>
    </row>
    <row r="2104" spans="1:9" x14ac:dyDescent="0.25">
      <c r="A2104" s="180" t="s">
        <v>273</v>
      </c>
      <c r="B2104" s="343"/>
      <c r="C2104" s="41">
        <v>43240</v>
      </c>
      <c r="D2104" s="40" t="s">
        <v>368</v>
      </c>
      <c r="E2104" s="40">
        <v>203881</v>
      </c>
      <c r="F2104" s="40" t="s">
        <v>403</v>
      </c>
      <c r="G2104" s="134">
        <v>4.01</v>
      </c>
      <c r="H2104" s="401">
        <v>18285.12</v>
      </c>
      <c r="I2104" s="401">
        <v>9766.69</v>
      </c>
    </row>
    <row r="2105" spans="1:9" x14ac:dyDescent="0.25">
      <c r="A2105" s="180" t="s">
        <v>273</v>
      </c>
      <c r="B2105" s="343"/>
      <c r="C2105" s="41">
        <v>43240</v>
      </c>
      <c r="D2105" s="40" t="s">
        <v>183</v>
      </c>
      <c r="E2105" s="40">
        <v>203882</v>
      </c>
      <c r="F2105" s="40" t="s">
        <v>50</v>
      </c>
      <c r="G2105" s="134">
        <v>3.14</v>
      </c>
      <c r="H2105" s="401">
        <v>18285.12</v>
      </c>
      <c r="I2105" s="401">
        <v>9766.69</v>
      </c>
    </row>
    <row r="2106" spans="1:9" x14ac:dyDescent="0.25">
      <c r="A2106" s="180" t="s">
        <v>273</v>
      </c>
      <c r="B2106" s="343"/>
      <c r="C2106" s="41">
        <v>43240</v>
      </c>
      <c r="D2106" s="40" t="s">
        <v>815</v>
      </c>
      <c r="E2106" s="40">
        <v>203883</v>
      </c>
      <c r="F2106" s="40" t="s">
        <v>276</v>
      </c>
      <c r="G2106" s="134">
        <v>5.99</v>
      </c>
      <c r="H2106" s="401">
        <v>18285.12</v>
      </c>
      <c r="I2106" s="401">
        <v>9766.69</v>
      </c>
    </row>
    <row r="2107" spans="1:9" x14ac:dyDescent="0.25">
      <c r="A2107" s="180" t="s">
        <v>273</v>
      </c>
      <c r="B2107" s="343"/>
      <c r="C2107" s="41">
        <v>43240</v>
      </c>
      <c r="D2107" s="40" t="s">
        <v>434</v>
      </c>
      <c r="E2107" s="40">
        <v>203884</v>
      </c>
      <c r="F2107" s="40" t="s">
        <v>140</v>
      </c>
      <c r="G2107" s="134">
        <v>5.64</v>
      </c>
      <c r="H2107" s="401">
        <v>18285.12</v>
      </c>
      <c r="I2107" s="401">
        <v>9766.69</v>
      </c>
    </row>
    <row r="2108" spans="1:9" x14ac:dyDescent="0.25">
      <c r="A2108" s="180" t="s">
        <v>273</v>
      </c>
      <c r="B2108" s="343"/>
      <c r="C2108" s="41">
        <v>43240</v>
      </c>
      <c r="D2108" s="40" t="s">
        <v>816</v>
      </c>
      <c r="E2108" s="40">
        <v>203885</v>
      </c>
      <c r="F2108" s="40" t="s">
        <v>44</v>
      </c>
      <c r="G2108" s="134">
        <v>4.09</v>
      </c>
      <c r="H2108" s="401">
        <v>18285.12</v>
      </c>
      <c r="I2108" s="401">
        <v>9766.69</v>
      </c>
    </row>
    <row r="2109" spans="1:9" x14ac:dyDescent="0.25">
      <c r="A2109" s="180" t="s">
        <v>273</v>
      </c>
      <c r="B2109" s="343"/>
      <c r="C2109" s="41">
        <v>43240</v>
      </c>
      <c r="D2109" s="40" t="s">
        <v>377</v>
      </c>
      <c r="E2109" s="40">
        <v>203886</v>
      </c>
      <c r="F2109" s="40" t="s">
        <v>90</v>
      </c>
      <c r="G2109" s="134">
        <v>3</v>
      </c>
      <c r="H2109" s="401">
        <v>18285.12</v>
      </c>
      <c r="I2109" s="401">
        <v>9766.69</v>
      </c>
    </row>
    <row r="2110" spans="1:9" x14ac:dyDescent="0.25">
      <c r="A2110" s="180" t="s">
        <v>273</v>
      </c>
      <c r="B2110" s="343"/>
      <c r="C2110" s="41">
        <v>43240</v>
      </c>
      <c r="D2110" s="40" t="s">
        <v>817</v>
      </c>
      <c r="E2110" s="40">
        <v>203887</v>
      </c>
      <c r="F2110" s="40" t="s">
        <v>272</v>
      </c>
      <c r="G2110" s="134">
        <v>1.6</v>
      </c>
      <c r="H2110" s="401">
        <v>18285.12</v>
      </c>
      <c r="I2110" s="401">
        <v>9766.69</v>
      </c>
    </row>
    <row r="2111" spans="1:9" x14ac:dyDescent="0.25">
      <c r="A2111" s="180" t="s">
        <v>273</v>
      </c>
      <c r="B2111" s="343"/>
      <c r="C2111" s="41">
        <v>43240</v>
      </c>
      <c r="D2111" s="40" t="s">
        <v>800</v>
      </c>
      <c r="E2111" s="40">
        <v>203888</v>
      </c>
      <c r="F2111" s="40" t="s">
        <v>466</v>
      </c>
      <c r="G2111" s="134">
        <v>0.86</v>
      </c>
      <c r="H2111" s="401">
        <v>18285.12</v>
      </c>
      <c r="I2111" s="401">
        <v>9766.69</v>
      </c>
    </row>
    <row r="2112" spans="1:9" x14ac:dyDescent="0.25">
      <c r="A2112" s="180" t="s">
        <v>273</v>
      </c>
      <c r="B2112" s="343"/>
      <c r="C2112" s="41">
        <v>43240</v>
      </c>
      <c r="D2112" s="40" t="s">
        <v>818</v>
      </c>
      <c r="E2112" s="40">
        <v>203889</v>
      </c>
      <c r="F2112" s="40" t="s">
        <v>421</v>
      </c>
      <c r="G2112" s="134">
        <v>6.27</v>
      </c>
      <c r="H2112" s="401">
        <v>18285.12</v>
      </c>
      <c r="I2112" s="401">
        <v>9766.69</v>
      </c>
    </row>
    <row r="2113" spans="1:9" x14ac:dyDescent="0.25">
      <c r="A2113" s="180" t="s">
        <v>273</v>
      </c>
      <c r="B2113" s="343"/>
      <c r="C2113" s="41">
        <v>43240</v>
      </c>
      <c r="D2113" s="40" t="s">
        <v>732</v>
      </c>
      <c r="E2113" s="40">
        <v>203890</v>
      </c>
      <c r="F2113" s="40" t="s">
        <v>170</v>
      </c>
      <c r="G2113" s="134">
        <v>0.34</v>
      </c>
      <c r="H2113" s="401">
        <v>18285.12</v>
      </c>
      <c r="I2113" s="401">
        <v>9766.69</v>
      </c>
    </row>
    <row r="2114" spans="1:9" x14ac:dyDescent="0.25">
      <c r="A2114" s="180" t="s">
        <v>94</v>
      </c>
      <c r="B2114" s="343"/>
      <c r="C2114" s="41">
        <v>43241</v>
      </c>
      <c r="D2114" s="40" t="s">
        <v>234</v>
      </c>
      <c r="E2114" s="40">
        <v>203927</v>
      </c>
      <c r="F2114" s="40" t="s">
        <v>90</v>
      </c>
      <c r="G2114" s="134">
        <v>16.059999999999999</v>
      </c>
      <c r="H2114" s="401">
        <v>18285.12</v>
      </c>
      <c r="I2114" s="401">
        <v>9766.69</v>
      </c>
    </row>
    <row r="2115" spans="1:9" x14ac:dyDescent="0.25">
      <c r="A2115" s="180" t="s">
        <v>96</v>
      </c>
      <c r="B2115" s="343"/>
      <c r="C2115" s="41">
        <v>43241</v>
      </c>
      <c r="D2115" s="40" t="s">
        <v>310</v>
      </c>
      <c r="E2115" s="40">
        <v>203932</v>
      </c>
      <c r="F2115" s="40" t="s">
        <v>44</v>
      </c>
      <c r="G2115" s="134">
        <v>14.28</v>
      </c>
      <c r="H2115" s="401">
        <v>18285.12</v>
      </c>
      <c r="I2115" s="401">
        <v>9766.69</v>
      </c>
    </row>
    <row r="2116" spans="1:9" x14ac:dyDescent="0.25">
      <c r="A2116" s="180" t="s">
        <v>100</v>
      </c>
      <c r="B2116" s="343"/>
      <c r="C2116" s="41">
        <v>43241</v>
      </c>
      <c r="D2116" s="40" t="s">
        <v>564</v>
      </c>
      <c r="E2116" s="40">
        <v>203941</v>
      </c>
      <c r="F2116" s="40" t="s">
        <v>85</v>
      </c>
      <c r="G2116" s="134">
        <v>16.34</v>
      </c>
      <c r="H2116" s="401">
        <v>18285.12</v>
      </c>
      <c r="I2116" s="401">
        <v>9766.69</v>
      </c>
    </row>
    <row r="2117" spans="1:9" x14ac:dyDescent="0.25">
      <c r="A2117" s="180" t="s">
        <v>98</v>
      </c>
      <c r="B2117" s="343"/>
      <c r="C2117" s="41">
        <v>43241</v>
      </c>
      <c r="D2117" s="40" t="s">
        <v>364</v>
      </c>
      <c r="E2117" s="40">
        <v>203946</v>
      </c>
      <c r="F2117" s="40" t="s">
        <v>50</v>
      </c>
      <c r="G2117" s="134">
        <v>16.07</v>
      </c>
      <c r="H2117" s="401">
        <v>18285.12</v>
      </c>
      <c r="I2117" s="401">
        <v>9766.69</v>
      </c>
    </row>
    <row r="2118" spans="1:9" x14ac:dyDescent="0.25">
      <c r="A2118" s="180" t="s">
        <v>273</v>
      </c>
      <c r="B2118" s="343"/>
      <c r="C2118" s="41">
        <v>43241</v>
      </c>
      <c r="D2118" s="40" t="s">
        <v>507</v>
      </c>
      <c r="E2118" s="40">
        <v>203953</v>
      </c>
      <c r="F2118" s="40" t="s">
        <v>580</v>
      </c>
      <c r="G2118" s="134">
        <v>5.17</v>
      </c>
      <c r="H2118" s="401">
        <v>18285.12</v>
      </c>
      <c r="I2118" s="401">
        <v>9766.69</v>
      </c>
    </row>
    <row r="2119" spans="1:9" x14ac:dyDescent="0.25">
      <c r="A2119" s="180" t="s">
        <v>94</v>
      </c>
      <c r="B2119" s="343"/>
      <c r="C2119" s="41">
        <v>43241</v>
      </c>
      <c r="D2119" s="40" t="s">
        <v>103</v>
      </c>
      <c r="E2119" s="40">
        <v>203954</v>
      </c>
      <c r="F2119" s="40" t="s">
        <v>63</v>
      </c>
      <c r="G2119" s="134">
        <v>1.04</v>
      </c>
      <c r="H2119" s="401">
        <v>18285.12</v>
      </c>
      <c r="I2119" s="401">
        <v>9766.69</v>
      </c>
    </row>
    <row r="2120" spans="1:9" x14ac:dyDescent="0.25">
      <c r="A2120" s="180" t="s">
        <v>94</v>
      </c>
      <c r="B2120" s="343"/>
      <c r="C2120" s="41">
        <v>43241</v>
      </c>
      <c r="D2120" s="40" t="s">
        <v>331</v>
      </c>
      <c r="E2120" s="40">
        <v>203977</v>
      </c>
      <c r="F2120" s="40" t="s">
        <v>55</v>
      </c>
      <c r="G2120" s="134">
        <v>1.1399999999999999</v>
      </c>
      <c r="H2120" s="401">
        <v>18285.12</v>
      </c>
      <c r="I2120" s="401">
        <v>9766.69</v>
      </c>
    </row>
    <row r="2121" spans="1:9" x14ac:dyDescent="0.25">
      <c r="A2121" s="180" t="s">
        <v>94</v>
      </c>
      <c r="B2121" s="343"/>
      <c r="C2121" s="41">
        <v>43241</v>
      </c>
      <c r="D2121" s="40" t="s">
        <v>529</v>
      </c>
      <c r="E2121" s="40">
        <v>203999</v>
      </c>
      <c r="F2121" s="40" t="s">
        <v>90</v>
      </c>
      <c r="G2121" s="134">
        <v>16.3</v>
      </c>
      <c r="H2121" s="401">
        <v>18285.12</v>
      </c>
      <c r="I2121" s="401">
        <v>9766.69</v>
      </c>
    </row>
    <row r="2122" spans="1:9" x14ac:dyDescent="0.25">
      <c r="A2122" s="180" t="s">
        <v>100</v>
      </c>
      <c r="B2122" s="343"/>
      <c r="C2122" s="41">
        <v>43241</v>
      </c>
      <c r="D2122" s="40" t="s">
        <v>567</v>
      </c>
      <c r="E2122" s="40">
        <v>204021</v>
      </c>
      <c r="F2122" s="40" t="s">
        <v>85</v>
      </c>
      <c r="G2122" s="134">
        <v>13.98</v>
      </c>
      <c r="H2122" s="401">
        <v>18285.12</v>
      </c>
      <c r="I2122" s="401">
        <v>9766.69</v>
      </c>
    </row>
    <row r="2123" spans="1:9" x14ac:dyDescent="0.25">
      <c r="A2123" s="180" t="s">
        <v>96</v>
      </c>
      <c r="B2123" s="343"/>
      <c r="C2123" s="41">
        <v>43241</v>
      </c>
      <c r="D2123" s="40" t="s">
        <v>519</v>
      </c>
      <c r="E2123" s="40">
        <v>204025</v>
      </c>
      <c r="F2123" s="40" t="s">
        <v>44</v>
      </c>
      <c r="G2123" s="134">
        <v>17.309999999999999</v>
      </c>
      <c r="H2123" s="401">
        <v>18285.12</v>
      </c>
      <c r="I2123" s="401">
        <v>9766.69</v>
      </c>
    </row>
    <row r="2124" spans="1:9" x14ac:dyDescent="0.25">
      <c r="A2124" s="180" t="s">
        <v>98</v>
      </c>
      <c r="B2124" s="343"/>
      <c r="C2124" s="41">
        <v>43241</v>
      </c>
      <c r="D2124" s="40" t="s">
        <v>639</v>
      </c>
      <c r="E2124" s="40">
        <v>204034</v>
      </c>
      <c r="F2124" s="40" t="s">
        <v>50</v>
      </c>
      <c r="G2124" s="134">
        <v>16.440000000000001</v>
      </c>
      <c r="H2124" s="401">
        <v>18285.12</v>
      </c>
      <c r="I2124" s="401">
        <v>9766.69</v>
      </c>
    </row>
    <row r="2125" spans="1:9" x14ac:dyDescent="0.25">
      <c r="A2125" s="180" t="s">
        <v>100</v>
      </c>
      <c r="B2125" s="343"/>
      <c r="C2125" s="41">
        <v>43241</v>
      </c>
      <c r="D2125" s="40" t="s">
        <v>815</v>
      </c>
      <c r="E2125" s="40">
        <v>204035</v>
      </c>
      <c r="F2125" s="40" t="s">
        <v>63</v>
      </c>
      <c r="G2125" s="134">
        <v>1.67</v>
      </c>
      <c r="H2125" s="401">
        <v>18285.12</v>
      </c>
      <c r="I2125" s="401">
        <v>9766.69</v>
      </c>
    </row>
    <row r="2126" spans="1:9" x14ac:dyDescent="0.25">
      <c r="A2126" s="180" t="s">
        <v>86</v>
      </c>
      <c r="B2126" s="343"/>
      <c r="C2126" s="41">
        <v>43241</v>
      </c>
      <c r="D2126" s="40" t="s">
        <v>201</v>
      </c>
      <c r="E2126" s="40">
        <v>204058</v>
      </c>
      <c r="F2126" s="40" t="s">
        <v>63</v>
      </c>
      <c r="G2126" s="134">
        <v>0.36</v>
      </c>
      <c r="H2126" s="401">
        <v>18285.12</v>
      </c>
      <c r="I2126" s="401">
        <v>9766.69</v>
      </c>
    </row>
    <row r="2127" spans="1:9" x14ac:dyDescent="0.25">
      <c r="A2127" s="180" t="s">
        <v>86</v>
      </c>
      <c r="B2127" s="343"/>
      <c r="C2127" s="41">
        <v>43241</v>
      </c>
      <c r="D2127" s="40" t="s">
        <v>581</v>
      </c>
      <c r="E2127" s="40">
        <v>204059</v>
      </c>
      <c r="F2127" s="40" t="s">
        <v>140</v>
      </c>
      <c r="G2127" s="134">
        <v>10.54</v>
      </c>
      <c r="H2127" s="401">
        <v>18285.12</v>
      </c>
      <c r="I2127" s="401">
        <v>9766.69</v>
      </c>
    </row>
    <row r="2128" spans="1:9" x14ac:dyDescent="0.25">
      <c r="A2128" s="180" t="s">
        <v>86</v>
      </c>
      <c r="B2128" s="343"/>
      <c r="C2128" s="41">
        <v>43241</v>
      </c>
      <c r="D2128" s="40" t="s">
        <v>721</v>
      </c>
      <c r="E2128" s="40">
        <v>204060</v>
      </c>
      <c r="F2128" s="40" t="s">
        <v>449</v>
      </c>
      <c r="G2128" s="134">
        <v>11.12</v>
      </c>
      <c r="H2128" s="401">
        <v>18285.12</v>
      </c>
      <c r="I2128" s="401">
        <v>9766.69</v>
      </c>
    </row>
    <row r="2129" spans="1:9" x14ac:dyDescent="0.25">
      <c r="A2129" s="180" t="s">
        <v>86</v>
      </c>
      <c r="B2129" s="343"/>
      <c r="C2129" s="41">
        <v>43241</v>
      </c>
      <c r="D2129" s="40" t="s">
        <v>819</v>
      </c>
      <c r="E2129" s="40">
        <v>204061</v>
      </c>
      <c r="F2129" s="40" t="s">
        <v>90</v>
      </c>
      <c r="G2129" s="134">
        <v>10.55</v>
      </c>
      <c r="H2129" s="401">
        <v>18285.12</v>
      </c>
      <c r="I2129" s="401">
        <v>9766.69</v>
      </c>
    </row>
    <row r="2130" spans="1:9" x14ac:dyDescent="0.25">
      <c r="A2130" s="180" t="s">
        <v>86</v>
      </c>
      <c r="B2130" s="343"/>
      <c r="C2130" s="41">
        <v>43241</v>
      </c>
      <c r="D2130" s="40" t="s">
        <v>626</v>
      </c>
      <c r="E2130" s="40">
        <v>204062</v>
      </c>
      <c r="F2130" s="40" t="s">
        <v>437</v>
      </c>
      <c r="G2130" s="134">
        <v>9.32</v>
      </c>
      <c r="H2130" s="401">
        <v>18285.12</v>
      </c>
      <c r="I2130" s="401">
        <v>9766.69</v>
      </c>
    </row>
    <row r="2131" spans="1:9" x14ac:dyDescent="0.25">
      <c r="A2131" s="180" t="s">
        <v>48</v>
      </c>
      <c r="B2131" s="343"/>
      <c r="C2131" s="41">
        <v>43242</v>
      </c>
      <c r="D2131" s="40" t="s">
        <v>602</v>
      </c>
      <c r="E2131" s="40">
        <v>204086</v>
      </c>
      <c r="F2131" s="40" t="s">
        <v>50</v>
      </c>
      <c r="G2131" s="134">
        <v>12.28</v>
      </c>
      <c r="H2131" s="401">
        <v>18285.12</v>
      </c>
      <c r="I2131" s="401">
        <v>9766.69</v>
      </c>
    </row>
    <row r="2132" spans="1:9" x14ac:dyDescent="0.25">
      <c r="A2132" s="180" t="s">
        <v>45</v>
      </c>
      <c r="B2132" s="343"/>
      <c r="C2132" s="41">
        <v>43242</v>
      </c>
      <c r="D2132" s="40" t="s">
        <v>328</v>
      </c>
      <c r="E2132" s="40">
        <v>204090</v>
      </c>
      <c r="F2132" s="40" t="s">
        <v>90</v>
      </c>
      <c r="G2132" s="134">
        <v>16.03</v>
      </c>
      <c r="H2132" s="401">
        <v>18285.12</v>
      </c>
      <c r="I2132" s="401">
        <v>9766.69</v>
      </c>
    </row>
    <row r="2133" spans="1:9" x14ac:dyDescent="0.25">
      <c r="A2133" s="180" t="s">
        <v>51</v>
      </c>
      <c r="B2133" s="343"/>
      <c r="C2133" s="41">
        <v>43242</v>
      </c>
      <c r="D2133" s="40" t="s">
        <v>444</v>
      </c>
      <c r="E2133" s="40">
        <v>204096</v>
      </c>
      <c r="F2133" s="40" t="s">
        <v>85</v>
      </c>
      <c r="G2133" s="134">
        <v>15.01</v>
      </c>
      <c r="H2133" s="401">
        <v>18285.12</v>
      </c>
      <c r="I2133" s="401">
        <v>9766.69</v>
      </c>
    </row>
    <row r="2134" spans="1:9" x14ac:dyDescent="0.25">
      <c r="A2134" s="180" t="s">
        <v>42</v>
      </c>
      <c r="B2134" s="343"/>
      <c r="C2134" s="41">
        <v>43242</v>
      </c>
      <c r="D2134" s="40" t="s">
        <v>177</v>
      </c>
      <c r="E2134" s="40">
        <v>204102</v>
      </c>
      <c r="F2134" s="40" t="s">
        <v>44</v>
      </c>
      <c r="G2134" s="134">
        <v>14.42</v>
      </c>
      <c r="H2134" s="401">
        <v>18285.12</v>
      </c>
      <c r="I2134" s="401">
        <v>9766.69</v>
      </c>
    </row>
    <row r="2135" spans="1:9" x14ac:dyDescent="0.25">
      <c r="A2135" s="389" t="s">
        <v>584</v>
      </c>
      <c r="B2135" s="390"/>
      <c r="C2135" s="391">
        <v>43242</v>
      </c>
      <c r="D2135" s="392" t="s">
        <v>670</v>
      </c>
      <c r="E2135" s="392">
        <v>204130</v>
      </c>
      <c r="F2135" s="392" t="s">
        <v>587</v>
      </c>
      <c r="G2135" s="393">
        <v>1.6</v>
      </c>
      <c r="H2135" s="402">
        <v>18285.12</v>
      </c>
      <c r="I2135" s="402">
        <v>9766.69</v>
      </c>
    </row>
    <row r="2136" spans="1:9" x14ac:dyDescent="0.25">
      <c r="A2136" s="180" t="s">
        <v>45</v>
      </c>
      <c r="B2136" s="343"/>
      <c r="C2136" s="41">
        <v>43242</v>
      </c>
      <c r="D2136" s="40" t="s">
        <v>460</v>
      </c>
      <c r="E2136" s="40">
        <v>204139</v>
      </c>
      <c r="F2136" s="40" t="s">
        <v>90</v>
      </c>
      <c r="G2136" s="134">
        <v>15.6</v>
      </c>
      <c r="H2136" s="401">
        <v>18285.12</v>
      </c>
      <c r="I2136" s="401">
        <v>9766.69</v>
      </c>
    </row>
    <row r="2137" spans="1:9" x14ac:dyDescent="0.25">
      <c r="A2137" s="180" t="s">
        <v>273</v>
      </c>
      <c r="B2137" s="343"/>
      <c r="C2137" s="41">
        <v>43242</v>
      </c>
      <c r="D2137" s="40" t="s">
        <v>460</v>
      </c>
      <c r="E2137" s="40">
        <v>204138</v>
      </c>
      <c r="F2137" s="40" t="s">
        <v>63</v>
      </c>
      <c r="G2137" s="134">
        <v>1.55</v>
      </c>
      <c r="H2137" s="401">
        <v>18285.12</v>
      </c>
      <c r="I2137" s="401">
        <v>9766.69</v>
      </c>
    </row>
    <row r="2138" spans="1:9" x14ac:dyDescent="0.25">
      <c r="A2138" s="180" t="s">
        <v>48</v>
      </c>
      <c r="B2138" s="343"/>
      <c r="C2138" s="41">
        <v>43242</v>
      </c>
      <c r="D2138" s="40" t="s">
        <v>774</v>
      </c>
      <c r="E2138" s="40">
        <v>204155</v>
      </c>
      <c r="F2138" s="40" t="s">
        <v>50</v>
      </c>
      <c r="G2138" s="134">
        <v>14.46</v>
      </c>
      <c r="H2138" s="401">
        <v>18285.12</v>
      </c>
      <c r="I2138" s="401">
        <v>9766.69</v>
      </c>
    </row>
    <row r="2139" spans="1:9" x14ac:dyDescent="0.25">
      <c r="A2139" s="180" t="s">
        <v>42</v>
      </c>
      <c r="B2139" s="343"/>
      <c r="C2139" s="41">
        <v>43242</v>
      </c>
      <c r="D2139" s="40" t="s">
        <v>367</v>
      </c>
      <c r="E2139" s="40">
        <v>204158</v>
      </c>
      <c r="F2139" s="40" t="s">
        <v>44</v>
      </c>
      <c r="G2139" s="134">
        <v>15.05</v>
      </c>
      <c r="H2139" s="401">
        <v>18285.12</v>
      </c>
      <c r="I2139" s="401">
        <v>9766.69</v>
      </c>
    </row>
    <row r="2140" spans="1:9" x14ac:dyDescent="0.25">
      <c r="A2140" s="180" t="s">
        <v>273</v>
      </c>
      <c r="B2140" s="343"/>
      <c r="C2140" s="41">
        <v>43242</v>
      </c>
      <c r="D2140" s="40" t="s">
        <v>288</v>
      </c>
      <c r="E2140" s="40">
        <v>204159</v>
      </c>
      <c r="F2140" s="40" t="s">
        <v>55</v>
      </c>
      <c r="G2140" s="134">
        <v>1.1000000000000001</v>
      </c>
      <c r="H2140" s="401">
        <v>18285.12</v>
      </c>
      <c r="I2140" s="401">
        <v>9766.69</v>
      </c>
    </row>
    <row r="2141" spans="1:9" x14ac:dyDescent="0.25">
      <c r="A2141" s="180" t="s">
        <v>51</v>
      </c>
      <c r="B2141" s="343"/>
      <c r="C2141" s="41">
        <v>43242</v>
      </c>
      <c r="D2141" s="40" t="s">
        <v>215</v>
      </c>
      <c r="E2141" s="40">
        <v>204162</v>
      </c>
      <c r="F2141" s="40" t="s">
        <v>85</v>
      </c>
      <c r="G2141" s="134">
        <v>16.309999999999999</v>
      </c>
      <c r="H2141" s="401">
        <v>18285.12</v>
      </c>
      <c r="I2141" s="401">
        <v>9766.69</v>
      </c>
    </row>
    <row r="2142" spans="1:9" x14ac:dyDescent="0.25">
      <c r="A2142" s="180" t="s">
        <v>45</v>
      </c>
      <c r="B2142" s="343"/>
      <c r="C2142" s="41">
        <v>43242</v>
      </c>
      <c r="D2142" s="40" t="s">
        <v>623</v>
      </c>
      <c r="E2142" s="40">
        <v>204182</v>
      </c>
      <c r="F2142" s="40" t="s">
        <v>90</v>
      </c>
      <c r="G2142" s="134">
        <v>14.45</v>
      </c>
      <c r="H2142" s="401">
        <v>18285.12</v>
      </c>
      <c r="I2142" s="401">
        <v>9766.69</v>
      </c>
    </row>
    <row r="2143" spans="1:9" x14ac:dyDescent="0.25">
      <c r="A2143" s="180" t="s">
        <v>51</v>
      </c>
      <c r="B2143" s="343"/>
      <c r="C2143" s="41">
        <v>43242</v>
      </c>
      <c r="D2143" s="40" t="s">
        <v>605</v>
      </c>
      <c r="E2143" s="40">
        <v>204189</v>
      </c>
      <c r="F2143" s="40" t="s">
        <v>85</v>
      </c>
      <c r="G2143" s="134">
        <v>6.48</v>
      </c>
      <c r="H2143" s="401">
        <v>18285.12</v>
      </c>
      <c r="I2143" s="401">
        <v>9766.69</v>
      </c>
    </row>
    <row r="2144" spans="1:9" x14ac:dyDescent="0.25">
      <c r="A2144" s="180" t="s">
        <v>42</v>
      </c>
      <c r="B2144" s="343"/>
      <c r="C2144" s="41">
        <v>43242</v>
      </c>
      <c r="D2144" s="40" t="s">
        <v>275</v>
      </c>
      <c r="E2144" s="40">
        <v>204195</v>
      </c>
      <c r="F2144" s="40" t="s">
        <v>44</v>
      </c>
      <c r="G2144" s="134">
        <v>13.97</v>
      </c>
      <c r="H2144" s="401">
        <v>18285.12</v>
      </c>
      <c r="I2144" s="401">
        <v>9766.69</v>
      </c>
    </row>
    <row r="2145" spans="1:9" x14ac:dyDescent="0.25">
      <c r="A2145" s="180" t="s">
        <v>48</v>
      </c>
      <c r="B2145" s="343"/>
      <c r="C2145" s="41">
        <v>43242</v>
      </c>
      <c r="D2145" s="40" t="s">
        <v>783</v>
      </c>
      <c r="E2145" s="40">
        <v>204196</v>
      </c>
      <c r="F2145" s="40" t="s">
        <v>50</v>
      </c>
      <c r="G2145" s="134">
        <v>14.7</v>
      </c>
      <c r="H2145" s="401">
        <v>18285.12</v>
      </c>
      <c r="I2145" s="401">
        <v>9766.69</v>
      </c>
    </row>
    <row r="2146" spans="1:9" x14ac:dyDescent="0.25">
      <c r="A2146" s="180" t="s">
        <v>64</v>
      </c>
      <c r="B2146" s="343"/>
      <c r="C2146" s="41">
        <v>43243</v>
      </c>
      <c r="D2146" s="40" t="s">
        <v>545</v>
      </c>
      <c r="E2146" s="40">
        <v>204243</v>
      </c>
      <c r="F2146" s="40" t="s">
        <v>90</v>
      </c>
      <c r="G2146" s="134">
        <v>15.41</v>
      </c>
      <c r="H2146" s="401">
        <v>18285.12</v>
      </c>
      <c r="I2146" s="401">
        <v>9766.69</v>
      </c>
    </row>
    <row r="2147" spans="1:9" x14ac:dyDescent="0.25">
      <c r="A2147" s="180" t="s">
        <v>66</v>
      </c>
      <c r="B2147" s="343"/>
      <c r="C2147" s="41">
        <v>43243</v>
      </c>
      <c r="D2147" s="40" t="s">
        <v>329</v>
      </c>
      <c r="E2147" s="40">
        <v>204252</v>
      </c>
      <c r="F2147" s="40" t="s">
        <v>50</v>
      </c>
      <c r="G2147" s="134">
        <v>16.07</v>
      </c>
      <c r="H2147" s="401">
        <v>18285.12</v>
      </c>
      <c r="I2147" s="401">
        <v>9766.69</v>
      </c>
    </row>
    <row r="2148" spans="1:9" x14ac:dyDescent="0.25">
      <c r="A2148" s="180" t="s">
        <v>68</v>
      </c>
      <c r="B2148" s="343"/>
      <c r="C2148" s="41">
        <v>43243</v>
      </c>
      <c r="D2148" s="40" t="s">
        <v>621</v>
      </c>
      <c r="E2148" s="40">
        <v>204254</v>
      </c>
      <c r="F2148" s="40" t="s">
        <v>85</v>
      </c>
      <c r="G2148" s="134">
        <v>15.89</v>
      </c>
      <c r="H2148" s="401">
        <v>18285.12</v>
      </c>
      <c r="I2148" s="401">
        <v>9766.69</v>
      </c>
    </row>
    <row r="2149" spans="1:9" x14ac:dyDescent="0.25">
      <c r="A2149" s="180" t="s">
        <v>77</v>
      </c>
      <c r="B2149" s="343"/>
      <c r="C2149" s="41">
        <v>43243</v>
      </c>
      <c r="D2149" s="40" t="s">
        <v>440</v>
      </c>
      <c r="E2149" s="40">
        <v>204262</v>
      </c>
      <c r="F2149" s="40" t="s">
        <v>44</v>
      </c>
      <c r="G2149" s="134">
        <v>15.1</v>
      </c>
      <c r="H2149" s="401">
        <v>18285.12</v>
      </c>
      <c r="I2149" s="401">
        <v>9766.69</v>
      </c>
    </row>
    <row r="2150" spans="1:9" x14ac:dyDescent="0.25">
      <c r="A2150" s="180" t="s">
        <v>64</v>
      </c>
      <c r="B2150" s="343"/>
      <c r="C2150" s="41">
        <v>43243</v>
      </c>
      <c r="D2150" s="40" t="s">
        <v>339</v>
      </c>
      <c r="E2150" s="40">
        <v>204302</v>
      </c>
      <c r="F2150" s="40" t="s">
        <v>90</v>
      </c>
      <c r="G2150" s="134">
        <v>15.1</v>
      </c>
      <c r="H2150" s="401">
        <v>18285.12</v>
      </c>
      <c r="I2150" s="401">
        <v>9766.69</v>
      </c>
    </row>
    <row r="2151" spans="1:9" x14ac:dyDescent="0.25">
      <c r="A2151" s="180" t="s">
        <v>66</v>
      </c>
      <c r="B2151" s="343"/>
      <c r="C2151" s="41">
        <v>43243</v>
      </c>
      <c r="D2151" s="40" t="s">
        <v>240</v>
      </c>
      <c r="E2151" s="40">
        <v>204314</v>
      </c>
      <c r="F2151" s="40" t="s">
        <v>50</v>
      </c>
      <c r="G2151" s="134">
        <v>13.6</v>
      </c>
      <c r="H2151" s="401">
        <v>18285.12</v>
      </c>
      <c r="I2151" s="401">
        <v>9766.69</v>
      </c>
    </row>
    <row r="2152" spans="1:9" x14ac:dyDescent="0.25">
      <c r="A2152" s="180" t="s">
        <v>77</v>
      </c>
      <c r="B2152" s="343"/>
      <c r="C2152" s="41">
        <v>43243</v>
      </c>
      <c r="D2152" s="40" t="s">
        <v>147</v>
      </c>
      <c r="E2152" s="40">
        <v>204321</v>
      </c>
      <c r="F2152" s="40" t="s">
        <v>44</v>
      </c>
      <c r="G2152" s="134">
        <v>14.12</v>
      </c>
      <c r="H2152" s="401">
        <v>18285.12</v>
      </c>
      <c r="I2152" s="401">
        <v>9766.69</v>
      </c>
    </row>
    <row r="2153" spans="1:9" x14ac:dyDescent="0.25">
      <c r="A2153" s="180" t="s">
        <v>64</v>
      </c>
      <c r="B2153" s="343"/>
      <c r="C2153" s="41">
        <v>43243</v>
      </c>
      <c r="D2153" s="40" t="s">
        <v>820</v>
      </c>
      <c r="E2153" s="40">
        <v>204325</v>
      </c>
      <c r="F2153" s="40" t="s">
        <v>55</v>
      </c>
      <c r="G2153" s="134">
        <v>1.26</v>
      </c>
      <c r="H2153" s="401">
        <v>18285.12</v>
      </c>
      <c r="I2153" s="401">
        <v>9766.69</v>
      </c>
    </row>
    <row r="2154" spans="1:9" x14ac:dyDescent="0.25">
      <c r="A2154" s="180" t="s">
        <v>68</v>
      </c>
      <c r="B2154" s="343"/>
      <c r="C2154" s="41">
        <v>43243</v>
      </c>
      <c r="D2154" s="40" t="s">
        <v>821</v>
      </c>
      <c r="E2154" s="40">
        <v>204358</v>
      </c>
      <c r="F2154" s="40" t="s">
        <v>85</v>
      </c>
      <c r="G2154" s="134">
        <v>15.09</v>
      </c>
      <c r="H2154" s="401">
        <v>18285.12</v>
      </c>
      <c r="I2154" s="401">
        <v>9766.69</v>
      </c>
    </row>
    <row r="2155" spans="1:9" x14ac:dyDescent="0.25">
      <c r="A2155" s="180" t="s">
        <v>64</v>
      </c>
      <c r="B2155" s="343"/>
      <c r="C2155" s="41">
        <v>43243</v>
      </c>
      <c r="D2155" s="40" t="s">
        <v>812</v>
      </c>
      <c r="E2155" s="40">
        <v>204359</v>
      </c>
      <c r="F2155" s="40" t="s">
        <v>90</v>
      </c>
      <c r="G2155" s="134">
        <v>6.92</v>
      </c>
      <c r="H2155" s="401">
        <v>18285.12</v>
      </c>
      <c r="I2155" s="401">
        <v>9766.69</v>
      </c>
    </row>
    <row r="2156" spans="1:9" x14ac:dyDescent="0.25">
      <c r="A2156" s="180" t="s">
        <v>86</v>
      </c>
      <c r="B2156" s="343"/>
      <c r="C2156" s="41">
        <v>43243</v>
      </c>
      <c r="D2156" s="40" t="s">
        <v>135</v>
      </c>
      <c r="E2156" s="40">
        <v>204361</v>
      </c>
      <c r="F2156" s="40" t="s">
        <v>437</v>
      </c>
      <c r="G2156" s="134">
        <v>7.19</v>
      </c>
      <c r="H2156" s="401">
        <v>18285.12</v>
      </c>
      <c r="I2156" s="401">
        <v>9766.69</v>
      </c>
    </row>
    <row r="2157" spans="1:9" x14ac:dyDescent="0.25">
      <c r="A2157" s="180" t="s">
        <v>86</v>
      </c>
      <c r="B2157" s="343"/>
      <c r="C2157" s="41">
        <v>43243</v>
      </c>
      <c r="D2157" s="40" t="s">
        <v>371</v>
      </c>
      <c r="E2157" s="40">
        <v>204362</v>
      </c>
      <c r="F2157" s="40" t="s">
        <v>403</v>
      </c>
      <c r="G2157" s="134">
        <v>7.6</v>
      </c>
      <c r="H2157" s="401">
        <v>18285.12</v>
      </c>
      <c r="I2157" s="401">
        <v>9766.69</v>
      </c>
    </row>
    <row r="2158" spans="1:9" x14ac:dyDescent="0.25">
      <c r="A2158" s="180" t="s">
        <v>86</v>
      </c>
      <c r="B2158" s="343"/>
      <c r="C2158" s="41">
        <v>43243</v>
      </c>
      <c r="D2158" s="40" t="s">
        <v>635</v>
      </c>
      <c r="E2158" s="40">
        <v>204363</v>
      </c>
      <c r="F2158" s="40" t="s">
        <v>79</v>
      </c>
      <c r="G2158" s="134">
        <v>7.64</v>
      </c>
      <c r="H2158" s="401">
        <v>18285.12</v>
      </c>
      <c r="I2158" s="401">
        <v>9766.69</v>
      </c>
    </row>
    <row r="2159" spans="1:9" x14ac:dyDescent="0.25">
      <c r="A2159" s="180" t="s">
        <v>86</v>
      </c>
      <c r="B2159" s="343"/>
      <c r="C2159" s="41">
        <v>43243</v>
      </c>
      <c r="D2159" s="40" t="s">
        <v>721</v>
      </c>
      <c r="E2159" s="40">
        <v>204364</v>
      </c>
      <c r="F2159" s="40" t="s">
        <v>450</v>
      </c>
      <c r="G2159" s="134">
        <v>7.33</v>
      </c>
      <c r="H2159" s="401">
        <v>18285.12</v>
      </c>
      <c r="I2159" s="401">
        <v>9766.69</v>
      </c>
    </row>
    <row r="2160" spans="1:9" x14ac:dyDescent="0.25">
      <c r="A2160" s="180" t="s">
        <v>66</v>
      </c>
      <c r="B2160" s="343"/>
      <c r="C2160" s="41">
        <v>43244</v>
      </c>
      <c r="D2160" s="40" t="s">
        <v>822</v>
      </c>
      <c r="E2160" s="40">
        <v>204373</v>
      </c>
      <c r="F2160" s="40" t="s">
        <v>50</v>
      </c>
      <c r="G2160" s="134">
        <v>6.08</v>
      </c>
      <c r="H2160" s="401">
        <v>18285.12</v>
      </c>
      <c r="I2160" s="401">
        <v>9766.69</v>
      </c>
    </row>
    <row r="2161" spans="1:9" x14ac:dyDescent="0.25">
      <c r="A2161" s="180" t="s">
        <v>77</v>
      </c>
      <c r="B2161" s="343"/>
      <c r="C2161" s="41">
        <v>43244</v>
      </c>
      <c r="D2161" s="40" t="s">
        <v>823</v>
      </c>
      <c r="E2161" s="40">
        <v>204374</v>
      </c>
      <c r="F2161" s="40" t="s">
        <v>44</v>
      </c>
      <c r="G2161" s="134">
        <v>5.04</v>
      </c>
      <c r="H2161" s="401">
        <v>18285.12</v>
      </c>
      <c r="I2161" s="401">
        <v>9766.69</v>
      </c>
    </row>
    <row r="2162" spans="1:9" x14ac:dyDescent="0.25">
      <c r="A2162" s="180" t="s">
        <v>98</v>
      </c>
      <c r="B2162" s="343"/>
      <c r="C2162" s="41">
        <v>43244</v>
      </c>
      <c r="D2162" s="40" t="s">
        <v>120</v>
      </c>
      <c r="E2162" s="40">
        <v>204407</v>
      </c>
      <c r="F2162" s="40" t="s">
        <v>50</v>
      </c>
      <c r="G2162" s="134">
        <v>13.5</v>
      </c>
      <c r="H2162" s="401">
        <v>18285.12</v>
      </c>
      <c r="I2162" s="401">
        <v>9766.69</v>
      </c>
    </row>
    <row r="2163" spans="1:9" x14ac:dyDescent="0.25">
      <c r="A2163" s="180" t="s">
        <v>94</v>
      </c>
      <c r="B2163" s="343"/>
      <c r="C2163" s="41">
        <v>43244</v>
      </c>
      <c r="D2163" s="40" t="s">
        <v>161</v>
      </c>
      <c r="E2163" s="40">
        <v>204413</v>
      </c>
      <c r="F2163" s="40" t="s">
        <v>90</v>
      </c>
      <c r="G2163" s="134">
        <v>16.440000000000001</v>
      </c>
      <c r="H2163" s="401">
        <v>18285.12</v>
      </c>
      <c r="I2163" s="401">
        <v>9766.69</v>
      </c>
    </row>
    <row r="2164" spans="1:9" x14ac:dyDescent="0.25">
      <c r="A2164" s="180" t="s">
        <v>94</v>
      </c>
      <c r="B2164" s="343"/>
      <c r="C2164" s="41">
        <v>43244</v>
      </c>
      <c r="D2164" s="40" t="s">
        <v>393</v>
      </c>
      <c r="E2164" s="40">
        <v>204417</v>
      </c>
      <c r="F2164" s="40" t="s">
        <v>63</v>
      </c>
      <c r="G2164" s="134">
        <v>0.49</v>
      </c>
      <c r="H2164" s="401">
        <v>18285.12</v>
      </c>
      <c r="I2164" s="401">
        <v>9766.69</v>
      </c>
    </row>
    <row r="2165" spans="1:9" x14ac:dyDescent="0.25">
      <c r="A2165" s="180" t="s">
        <v>96</v>
      </c>
      <c r="B2165" s="343"/>
      <c r="C2165" s="41">
        <v>43244</v>
      </c>
      <c r="D2165" s="40" t="s">
        <v>270</v>
      </c>
      <c r="E2165" s="40">
        <v>204420</v>
      </c>
      <c r="F2165" s="40" t="s">
        <v>44</v>
      </c>
      <c r="G2165" s="134">
        <v>12.65</v>
      </c>
      <c r="H2165" s="401">
        <v>18285.12</v>
      </c>
      <c r="I2165" s="401">
        <v>9766.69</v>
      </c>
    </row>
    <row r="2166" spans="1:9" x14ac:dyDescent="0.25">
      <c r="A2166" s="180" t="s">
        <v>100</v>
      </c>
      <c r="B2166" s="343"/>
      <c r="C2166" s="41">
        <v>43244</v>
      </c>
      <c r="D2166" s="40" t="s">
        <v>440</v>
      </c>
      <c r="E2166" s="40">
        <v>204422</v>
      </c>
      <c r="F2166" s="40" t="s">
        <v>85</v>
      </c>
      <c r="G2166" s="134">
        <v>12.71</v>
      </c>
      <c r="H2166" s="401">
        <v>18285.12</v>
      </c>
      <c r="I2166" s="401">
        <v>9766.69</v>
      </c>
    </row>
    <row r="2167" spans="1:9" x14ac:dyDescent="0.25">
      <c r="A2167" s="180" t="s">
        <v>94</v>
      </c>
      <c r="B2167" s="343"/>
      <c r="C2167" s="41">
        <v>43244</v>
      </c>
      <c r="D2167" s="40" t="s">
        <v>72</v>
      </c>
      <c r="E2167" s="40">
        <v>204461</v>
      </c>
      <c r="F2167" s="40" t="s">
        <v>90</v>
      </c>
      <c r="G2167" s="134">
        <v>6.01</v>
      </c>
      <c r="H2167" s="401">
        <v>18285.12</v>
      </c>
      <c r="I2167" s="401">
        <v>9766.69</v>
      </c>
    </row>
    <row r="2168" spans="1:9" x14ac:dyDescent="0.25">
      <c r="A2168" s="180" t="s">
        <v>100</v>
      </c>
      <c r="B2168" s="343"/>
      <c r="C2168" s="41">
        <v>43244</v>
      </c>
      <c r="D2168" s="40" t="s">
        <v>126</v>
      </c>
      <c r="E2168" s="40">
        <v>204464</v>
      </c>
      <c r="F2168" s="40" t="s">
        <v>85</v>
      </c>
      <c r="G2168" s="134">
        <v>4.76</v>
      </c>
      <c r="H2168" s="401">
        <v>18285.12</v>
      </c>
      <c r="I2168" s="401">
        <v>9766.69</v>
      </c>
    </row>
    <row r="2169" spans="1:9" x14ac:dyDescent="0.25">
      <c r="A2169" s="180" t="s">
        <v>96</v>
      </c>
      <c r="B2169" s="343"/>
      <c r="C2169" s="41">
        <v>43244</v>
      </c>
      <c r="D2169" s="40" t="s">
        <v>367</v>
      </c>
      <c r="E2169" s="40">
        <v>204479</v>
      </c>
      <c r="F2169" s="40" t="s">
        <v>44</v>
      </c>
      <c r="G2169" s="134">
        <v>10.02</v>
      </c>
      <c r="H2169" s="401">
        <v>18285.12</v>
      </c>
      <c r="I2169" s="401">
        <v>9766.69</v>
      </c>
    </row>
    <row r="2170" spans="1:9" x14ac:dyDescent="0.25">
      <c r="A2170" s="180" t="s">
        <v>98</v>
      </c>
      <c r="B2170" s="343"/>
      <c r="C2170" s="41">
        <v>43244</v>
      </c>
      <c r="D2170" s="40" t="s">
        <v>824</v>
      </c>
      <c r="E2170" s="40">
        <v>204521</v>
      </c>
      <c r="F2170" s="40" t="s">
        <v>50</v>
      </c>
      <c r="G2170" s="134">
        <v>6.68</v>
      </c>
      <c r="H2170" s="401">
        <v>18285.12</v>
      </c>
      <c r="I2170" s="401">
        <v>9766.69</v>
      </c>
    </row>
    <row r="2171" spans="1:9" x14ac:dyDescent="0.25">
      <c r="A2171" s="180" t="s">
        <v>48</v>
      </c>
      <c r="B2171" s="343"/>
      <c r="C2171" s="41">
        <v>43245</v>
      </c>
      <c r="D2171" s="40" t="s">
        <v>355</v>
      </c>
      <c r="E2171" s="40">
        <v>204554</v>
      </c>
      <c r="F2171" s="40" t="s">
        <v>50</v>
      </c>
      <c r="G2171" s="134">
        <v>14.96</v>
      </c>
      <c r="H2171" s="401">
        <v>18285.12</v>
      </c>
      <c r="I2171" s="401">
        <v>9766.69</v>
      </c>
    </row>
    <row r="2172" spans="1:9" x14ac:dyDescent="0.25">
      <c r="A2172" s="180" t="s">
        <v>45</v>
      </c>
      <c r="B2172" s="343"/>
      <c r="C2172" s="41">
        <v>43245</v>
      </c>
      <c r="D2172" s="40" t="s">
        <v>356</v>
      </c>
      <c r="E2172" s="40">
        <v>204555</v>
      </c>
      <c r="F2172" s="40" t="s">
        <v>90</v>
      </c>
      <c r="G2172" s="134">
        <v>16.75</v>
      </c>
      <c r="H2172" s="401">
        <v>18285.12</v>
      </c>
      <c r="I2172" s="401">
        <v>9766.69</v>
      </c>
    </row>
    <row r="2173" spans="1:9" x14ac:dyDescent="0.25">
      <c r="A2173" s="180" t="s">
        <v>42</v>
      </c>
      <c r="B2173" s="343"/>
      <c r="C2173" s="41">
        <v>43245</v>
      </c>
      <c r="D2173" s="40" t="s">
        <v>70</v>
      </c>
      <c r="E2173" s="40">
        <v>204560</v>
      </c>
      <c r="F2173" s="40" t="s">
        <v>44</v>
      </c>
      <c r="G2173" s="134">
        <v>14.69</v>
      </c>
      <c r="H2173" s="401">
        <v>18285.12</v>
      </c>
      <c r="I2173" s="401">
        <v>9766.69</v>
      </c>
    </row>
    <row r="2174" spans="1:9" x14ac:dyDescent="0.25">
      <c r="A2174" s="180" t="s">
        <v>51</v>
      </c>
      <c r="B2174" s="343"/>
      <c r="C2174" s="41">
        <v>43245</v>
      </c>
      <c r="D2174" s="40" t="s">
        <v>163</v>
      </c>
      <c r="E2174" s="40">
        <v>204561</v>
      </c>
      <c r="F2174" s="40" t="s">
        <v>85</v>
      </c>
      <c r="G2174" s="134">
        <v>15.6</v>
      </c>
      <c r="H2174" s="401">
        <v>18285.12</v>
      </c>
      <c r="I2174" s="401">
        <v>9766.69</v>
      </c>
    </row>
    <row r="2175" spans="1:9" x14ac:dyDescent="0.25">
      <c r="A2175" s="180" t="s">
        <v>45</v>
      </c>
      <c r="B2175" s="343"/>
      <c r="C2175" s="41">
        <v>43245</v>
      </c>
      <c r="D2175" s="40" t="s">
        <v>248</v>
      </c>
      <c r="E2175" s="40">
        <v>204608</v>
      </c>
      <c r="F2175" s="40" t="s">
        <v>90</v>
      </c>
      <c r="G2175" s="134">
        <v>15.05</v>
      </c>
      <c r="H2175" s="401">
        <v>18285.12</v>
      </c>
      <c r="I2175" s="401">
        <v>9766.69</v>
      </c>
    </row>
    <row r="2176" spans="1:9" x14ac:dyDescent="0.25">
      <c r="A2176" s="180" t="s">
        <v>45</v>
      </c>
      <c r="B2176" s="343"/>
      <c r="C2176" s="41">
        <v>43245</v>
      </c>
      <c r="D2176" s="40" t="s">
        <v>373</v>
      </c>
      <c r="E2176" s="40">
        <v>204610</v>
      </c>
      <c r="F2176" s="40" t="s">
        <v>55</v>
      </c>
      <c r="G2176" s="134">
        <v>0.59</v>
      </c>
      <c r="H2176" s="401">
        <v>18285.12</v>
      </c>
      <c r="I2176" s="401">
        <v>9766.69</v>
      </c>
    </row>
    <row r="2177" spans="1:9" x14ac:dyDescent="0.25">
      <c r="A2177" s="180" t="s">
        <v>48</v>
      </c>
      <c r="B2177" s="343"/>
      <c r="C2177" s="41">
        <v>43245</v>
      </c>
      <c r="D2177" s="40" t="s">
        <v>228</v>
      </c>
      <c r="E2177" s="40">
        <v>204618</v>
      </c>
      <c r="F2177" s="40" t="s">
        <v>50</v>
      </c>
      <c r="G2177" s="134">
        <v>13.24</v>
      </c>
      <c r="H2177" s="401">
        <v>18285.12</v>
      </c>
      <c r="I2177" s="401">
        <v>9766.69</v>
      </c>
    </row>
    <row r="2178" spans="1:9" x14ac:dyDescent="0.25">
      <c r="A2178" s="180" t="s">
        <v>102</v>
      </c>
      <c r="B2178" s="343"/>
      <c r="C2178" s="41">
        <v>43245</v>
      </c>
      <c r="D2178" s="40" t="s">
        <v>380</v>
      </c>
      <c r="E2178" s="40">
        <v>204622</v>
      </c>
      <c r="F2178" s="40" t="s">
        <v>104</v>
      </c>
      <c r="G2178" s="134">
        <v>8.0500000000000007</v>
      </c>
      <c r="H2178" s="401">
        <v>18285.12</v>
      </c>
      <c r="I2178" s="401">
        <v>9766.69</v>
      </c>
    </row>
    <row r="2179" spans="1:9" x14ac:dyDescent="0.25">
      <c r="A2179" s="180" t="s">
        <v>51</v>
      </c>
      <c r="B2179" s="343"/>
      <c r="C2179" s="41">
        <v>43245</v>
      </c>
      <c r="D2179" s="40" t="s">
        <v>596</v>
      </c>
      <c r="E2179" s="40">
        <v>204628</v>
      </c>
      <c r="F2179" s="40" t="s">
        <v>85</v>
      </c>
      <c r="G2179" s="134">
        <v>12.89</v>
      </c>
      <c r="H2179" s="401">
        <v>18285.12</v>
      </c>
      <c r="I2179" s="401">
        <v>9766.69</v>
      </c>
    </row>
    <row r="2180" spans="1:9" x14ac:dyDescent="0.25">
      <c r="A2180" s="180" t="s">
        <v>42</v>
      </c>
      <c r="B2180" s="343"/>
      <c r="C2180" s="41">
        <v>43245</v>
      </c>
      <c r="D2180" s="40" t="s">
        <v>340</v>
      </c>
      <c r="E2180" s="40">
        <v>204637</v>
      </c>
      <c r="F2180" s="40" t="s">
        <v>44</v>
      </c>
      <c r="G2180" s="134">
        <v>14.85</v>
      </c>
      <c r="H2180" s="401">
        <v>18285.12</v>
      </c>
      <c r="I2180" s="401">
        <v>9766.69</v>
      </c>
    </row>
    <row r="2181" spans="1:9" x14ac:dyDescent="0.25">
      <c r="A2181" s="180" t="s">
        <v>45</v>
      </c>
      <c r="B2181" s="343"/>
      <c r="C2181" s="41">
        <v>43245</v>
      </c>
      <c r="D2181" s="40" t="s">
        <v>510</v>
      </c>
      <c r="E2181" s="40">
        <v>204639</v>
      </c>
      <c r="F2181" s="40" t="s">
        <v>170</v>
      </c>
      <c r="G2181" s="134">
        <v>0.26</v>
      </c>
      <c r="H2181" s="401">
        <v>18285.12</v>
      </c>
      <c r="I2181" s="401">
        <v>9766.69</v>
      </c>
    </row>
    <row r="2182" spans="1:9" x14ac:dyDescent="0.25">
      <c r="A2182" s="180" t="s">
        <v>48</v>
      </c>
      <c r="B2182" s="343"/>
      <c r="C2182" s="41">
        <v>43245</v>
      </c>
      <c r="D2182" s="40" t="s">
        <v>825</v>
      </c>
      <c r="E2182" s="40">
        <v>204646</v>
      </c>
      <c r="F2182" s="40" t="s">
        <v>50</v>
      </c>
      <c r="G2182" s="134">
        <v>5.44</v>
      </c>
      <c r="H2182" s="401">
        <v>18285.12</v>
      </c>
      <c r="I2182" s="401">
        <v>9766.69</v>
      </c>
    </row>
    <row r="2183" spans="1:9" x14ac:dyDescent="0.25">
      <c r="A2183" s="180" t="s">
        <v>86</v>
      </c>
      <c r="B2183" s="343"/>
      <c r="C2183" s="41">
        <v>43245</v>
      </c>
      <c r="D2183" s="40" t="s">
        <v>581</v>
      </c>
      <c r="E2183" s="40">
        <v>204667</v>
      </c>
      <c r="F2183" s="40" t="s">
        <v>403</v>
      </c>
      <c r="G2183" s="134">
        <v>8.66</v>
      </c>
      <c r="H2183" s="401">
        <v>18285.12</v>
      </c>
      <c r="I2183" s="401">
        <v>9766.69</v>
      </c>
    </row>
    <row r="2184" spans="1:9" x14ac:dyDescent="0.25">
      <c r="A2184" s="180" t="s">
        <v>86</v>
      </c>
      <c r="B2184" s="343"/>
      <c r="C2184" s="41">
        <v>43245</v>
      </c>
      <c r="D2184" s="40" t="s">
        <v>645</v>
      </c>
      <c r="E2184" s="40">
        <v>204668</v>
      </c>
      <c r="F2184" s="40" t="s">
        <v>140</v>
      </c>
      <c r="G2184" s="134">
        <v>9.1</v>
      </c>
      <c r="H2184" s="401">
        <v>18285.12</v>
      </c>
      <c r="I2184" s="401">
        <v>9766.69</v>
      </c>
    </row>
    <row r="2185" spans="1:9" x14ac:dyDescent="0.25">
      <c r="A2185" s="180" t="s">
        <v>86</v>
      </c>
      <c r="B2185" s="343"/>
      <c r="C2185" s="41">
        <v>43245</v>
      </c>
      <c r="D2185" s="40" t="s">
        <v>826</v>
      </c>
      <c r="E2185" s="40">
        <v>204669</v>
      </c>
      <c r="F2185" s="40" t="s">
        <v>193</v>
      </c>
      <c r="G2185" s="134">
        <v>8.66</v>
      </c>
      <c r="H2185" s="401">
        <v>18285.12</v>
      </c>
      <c r="I2185" s="401">
        <v>9766.69</v>
      </c>
    </row>
    <row r="2186" spans="1:9" ht="15.75" thickBot="1" x14ac:dyDescent="0.3">
      <c r="A2186" s="180" t="s">
        <v>86</v>
      </c>
      <c r="B2186" s="343"/>
      <c r="C2186" s="41">
        <v>43245</v>
      </c>
      <c r="D2186" s="40" t="s">
        <v>779</v>
      </c>
      <c r="E2186" s="40">
        <v>204670</v>
      </c>
      <c r="F2186" s="40" t="s">
        <v>449</v>
      </c>
      <c r="G2186" s="134">
        <v>7.63</v>
      </c>
      <c r="H2186" s="401">
        <v>18285.12</v>
      </c>
      <c r="I2186" s="401">
        <v>9766.69</v>
      </c>
    </row>
    <row r="2187" spans="1:9" ht="15.75" thickBot="1" x14ac:dyDescent="0.3">
      <c r="F2187" s="219" t="s">
        <v>590</v>
      </c>
      <c r="G2187" s="220">
        <v>1023.8100000000004</v>
      </c>
      <c r="H2187" s="403">
        <v>18720488.707200006</v>
      </c>
      <c r="I2187" s="403">
        <v>9999234.8889000043</v>
      </c>
    </row>
    <row r="2188" spans="1:9" ht="21.75" thickBot="1" x14ac:dyDescent="0.4">
      <c r="F2188" s="222" t="s">
        <v>591</v>
      </c>
      <c r="G2188" s="223">
        <v>-3.7</v>
      </c>
      <c r="H2188" s="522">
        <v>-67654.944000000003</v>
      </c>
      <c r="I2188" s="523"/>
    </row>
    <row r="2189" spans="1:9" ht="19.5" thickBot="1" x14ac:dyDescent="0.35">
      <c r="F2189" s="226" t="s">
        <v>151</v>
      </c>
      <c r="G2189" s="220">
        <v>1020.1100000000004</v>
      </c>
      <c r="H2189" s="514">
        <v>28652068.652100012</v>
      </c>
      <c r="I2189" s="515"/>
    </row>
    <row r="2192" spans="1:9" x14ac:dyDescent="0.25">
      <c r="G2192" s="409"/>
      <c r="I2192" s="260"/>
    </row>
    <row r="2193" spans="1:9" x14ac:dyDescent="0.25">
      <c r="G2193" s="409"/>
    </row>
    <row r="2194" spans="1:9" x14ac:dyDescent="0.25">
      <c r="G2194" s="396"/>
    </row>
    <row r="2195" spans="1:9" x14ac:dyDescent="0.25">
      <c r="B2195" s="31"/>
      <c r="C2195" s="31"/>
      <c r="D2195" s="31"/>
      <c r="E2195" s="32"/>
      <c r="F2195" s="32"/>
      <c r="G2195" s="396"/>
    </row>
    <row r="2196" spans="1:9" ht="23.25" x14ac:dyDescent="0.35">
      <c r="A2196" s="516" t="s">
        <v>28</v>
      </c>
      <c r="B2196" s="516"/>
      <c r="C2196" s="516"/>
      <c r="D2196" s="516"/>
      <c r="E2196" s="516"/>
      <c r="F2196" s="516"/>
      <c r="G2196" s="516"/>
      <c r="H2196" s="516"/>
    </row>
    <row r="2197" spans="1:9" ht="19.5" x14ac:dyDescent="0.3">
      <c r="A2197" s="517" t="s">
        <v>485</v>
      </c>
      <c r="B2197" s="517"/>
      <c r="C2197" s="517"/>
      <c r="D2197" s="517"/>
      <c r="E2197" s="517"/>
      <c r="F2197" s="517"/>
      <c r="G2197" s="517"/>
      <c r="H2197" s="517"/>
    </row>
    <row r="2198" spans="1:9" ht="15.75" x14ac:dyDescent="0.25">
      <c r="A2198" s="33"/>
      <c r="B2198" s="33"/>
      <c r="C2198" s="33"/>
      <c r="D2198" s="33"/>
      <c r="E2198" s="34"/>
      <c r="F2198" s="34"/>
      <c r="G2198" s="397"/>
      <c r="H2198" s="35"/>
    </row>
    <row r="2199" spans="1:9" ht="15.75" x14ac:dyDescent="0.25">
      <c r="A2199" s="33"/>
      <c r="B2199" s="33"/>
      <c r="C2199" s="33"/>
      <c r="D2199" s="33"/>
      <c r="E2199" s="34"/>
      <c r="F2199" s="34"/>
      <c r="G2199" s="397"/>
      <c r="H2199" s="35"/>
    </row>
    <row r="2200" spans="1:9" ht="15.75" x14ac:dyDescent="0.25">
      <c r="A2200" s="36" t="s">
        <v>30</v>
      </c>
      <c r="B2200" s="36">
        <v>2814</v>
      </c>
      <c r="C2200" s="33"/>
      <c r="D2200" s="31"/>
      <c r="E2200" s="34"/>
      <c r="F2200" s="34"/>
      <c r="G2200" s="398"/>
      <c r="H2200" s="35"/>
    </row>
    <row r="2201" spans="1:9" ht="15.75" x14ac:dyDescent="0.25">
      <c r="A2201" s="38" t="s">
        <v>31</v>
      </c>
      <c r="B2201" s="39">
        <v>43251</v>
      </c>
      <c r="C2201" s="33"/>
      <c r="D2201" s="31"/>
      <c r="E2201" s="34"/>
      <c r="F2201" s="34"/>
      <c r="G2201" s="398"/>
      <c r="H2201" s="35"/>
    </row>
    <row r="2202" spans="1:9" ht="16.5" thickBot="1" x14ac:dyDescent="0.3">
      <c r="A2202" s="37" t="s">
        <v>32</v>
      </c>
      <c r="B2202" s="518" t="s">
        <v>33</v>
      </c>
      <c r="C2202" s="518"/>
      <c r="D2202" s="518"/>
      <c r="E2202" s="34"/>
      <c r="F2202" s="34"/>
      <c r="G2202" s="398"/>
      <c r="H2202" s="35"/>
    </row>
    <row r="2203" spans="1:9" ht="32.25" thickBot="1" x14ac:dyDescent="0.3">
      <c r="A2203" s="520" t="s">
        <v>34</v>
      </c>
      <c r="B2203" s="521"/>
      <c r="C2203" s="44" t="s">
        <v>35</v>
      </c>
      <c r="D2203" s="44" t="s">
        <v>36</v>
      </c>
      <c r="E2203" s="44" t="s">
        <v>37</v>
      </c>
      <c r="F2203" s="44" t="s">
        <v>38</v>
      </c>
      <c r="G2203" s="399" t="s">
        <v>39</v>
      </c>
      <c r="H2203" s="44" t="s">
        <v>40</v>
      </c>
      <c r="I2203" s="44" t="s">
        <v>41</v>
      </c>
    </row>
    <row r="2204" spans="1:9" x14ac:dyDescent="0.25">
      <c r="A2204" s="59" t="s">
        <v>64</v>
      </c>
      <c r="B2204" s="61"/>
      <c r="C2204" s="66">
        <v>43246</v>
      </c>
      <c r="D2204" s="45" t="s">
        <v>729</v>
      </c>
      <c r="E2204" s="45">
        <v>204693</v>
      </c>
      <c r="F2204" s="45" t="s">
        <v>90</v>
      </c>
      <c r="G2204" s="134">
        <v>15.04</v>
      </c>
      <c r="H2204" s="67">
        <v>18285.12</v>
      </c>
      <c r="I2204" s="67">
        <v>9766.69</v>
      </c>
    </row>
    <row r="2205" spans="1:9" x14ac:dyDescent="0.25">
      <c r="A2205" s="180" t="s">
        <v>66</v>
      </c>
      <c r="B2205" s="343"/>
      <c r="C2205" s="41">
        <v>43246</v>
      </c>
      <c r="D2205" s="40" t="s">
        <v>222</v>
      </c>
      <c r="E2205" s="40">
        <v>204701</v>
      </c>
      <c r="F2205" s="40" t="s">
        <v>50</v>
      </c>
      <c r="G2205" s="135">
        <v>15.04</v>
      </c>
      <c r="H2205" s="48">
        <v>18285.12</v>
      </c>
      <c r="I2205" s="48">
        <v>9766.69</v>
      </c>
    </row>
    <row r="2206" spans="1:9" x14ac:dyDescent="0.25">
      <c r="A2206" s="180" t="s">
        <v>77</v>
      </c>
      <c r="B2206" s="343"/>
      <c r="C2206" s="41">
        <v>43246</v>
      </c>
      <c r="D2206" s="40" t="s">
        <v>137</v>
      </c>
      <c r="E2206" s="40">
        <v>204702</v>
      </c>
      <c r="F2206" s="40" t="s">
        <v>44</v>
      </c>
      <c r="G2206" s="135">
        <v>15.16</v>
      </c>
      <c r="H2206" s="48">
        <v>18285.12</v>
      </c>
      <c r="I2206" s="48">
        <v>9766.69</v>
      </c>
    </row>
    <row r="2207" spans="1:9" x14ac:dyDescent="0.25">
      <c r="A2207" s="180" t="s">
        <v>68</v>
      </c>
      <c r="B2207" s="343"/>
      <c r="C2207" s="41">
        <v>43246</v>
      </c>
      <c r="D2207" s="40" t="s">
        <v>523</v>
      </c>
      <c r="E2207" s="40">
        <v>204706</v>
      </c>
      <c r="F2207" s="40" t="s">
        <v>85</v>
      </c>
      <c r="G2207" s="135">
        <v>12.21</v>
      </c>
      <c r="H2207" s="48">
        <v>18285.12</v>
      </c>
      <c r="I2207" s="48">
        <v>9766.69</v>
      </c>
    </row>
    <row r="2208" spans="1:9" x14ac:dyDescent="0.25">
      <c r="A2208" s="410" t="s">
        <v>584</v>
      </c>
      <c r="B2208" s="411"/>
      <c r="C2208" s="412">
        <v>43246</v>
      </c>
      <c r="D2208" s="413" t="s">
        <v>828</v>
      </c>
      <c r="E2208" s="413">
        <v>204724</v>
      </c>
      <c r="F2208" s="413" t="s">
        <v>587</v>
      </c>
      <c r="G2208" s="414">
        <v>1.93</v>
      </c>
      <c r="H2208" s="415">
        <v>18285.12</v>
      </c>
      <c r="I2208" s="415">
        <v>9766.69</v>
      </c>
    </row>
    <row r="2209" spans="1:9" x14ac:dyDescent="0.25">
      <c r="A2209" s="180" t="s">
        <v>64</v>
      </c>
      <c r="B2209" s="343"/>
      <c r="C2209" s="41">
        <v>43246</v>
      </c>
      <c r="D2209" s="40" t="s">
        <v>583</v>
      </c>
      <c r="E2209" s="40">
        <v>204734</v>
      </c>
      <c r="F2209" s="40" t="s">
        <v>55</v>
      </c>
      <c r="G2209" s="135">
        <v>1.57</v>
      </c>
      <c r="H2209" s="48">
        <v>18285.12</v>
      </c>
      <c r="I2209" s="48">
        <v>9766.69</v>
      </c>
    </row>
    <row r="2210" spans="1:9" x14ac:dyDescent="0.25">
      <c r="A2210" s="180" t="s">
        <v>64</v>
      </c>
      <c r="B2210" s="343"/>
      <c r="C2210" s="41">
        <v>43246</v>
      </c>
      <c r="D2210" s="40" t="s">
        <v>320</v>
      </c>
      <c r="E2210" s="40">
        <v>204747</v>
      </c>
      <c r="F2210" s="40" t="s">
        <v>90</v>
      </c>
      <c r="G2210" s="135">
        <v>11.42</v>
      </c>
      <c r="H2210" s="48">
        <v>18285.12</v>
      </c>
      <c r="I2210" s="48">
        <v>9766.69</v>
      </c>
    </row>
    <row r="2211" spans="1:9" x14ac:dyDescent="0.25">
      <c r="A2211" s="180" t="s">
        <v>77</v>
      </c>
      <c r="B2211" s="343"/>
      <c r="C2211" s="41">
        <v>43246</v>
      </c>
      <c r="D2211" s="40" t="s">
        <v>461</v>
      </c>
      <c r="E2211" s="40">
        <v>204760</v>
      </c>
      <c r="F2211" s="40" t="s">
        <v>44</v>
      </c>
      <c r="G2211" s="135">
        <v>12.27</v>
      </c>
      <c r="H2211" s="48">
        <v>18285.12</v>
      </c>
      <c r="I2211" s="48">
        <v>9766.69</v>
      </c>
    </row>
    <row r="2212" spans="1:9" x14ac:dyDescent="0.25">
      <c r="A2212" s="180" t="s">
        <v>68</v>
      </c>
      <c r="B2212" s="343"/>
      <c r="C2212" s="41">
        <v>43246</v>
      </c>
      <c r="D2212" s="40" t="s">
        <v>76</v>
      </c>
      <c r="E2212" s="40">
        <v>204765</v>
      </c>
      <c r="F2212" s="40" t="s">
        <v>85</v>
      </c>
      <c r="G2212" s="135">
        <v>11.01</v>
      </c>
      <c r="H2212" s="48">
        <v>18285.12</v>
      </c>
      <c r="I2212" s="48">
        <v>9766.69</v>
      </c>
    </row>
    <row r="2213" spans="1:9" x14ac:dyDescent="0.25">
      <c r="A2213" s="180" t="s">
        <v>66</v>
      </c>
      <c r="B2213" s="343"/>
      <c r="C2213" s="41">
        <v>43246</v>
      </c>
      <c r="D2213" s="40" t="s">
        <v>566</v>
      </c>
      <c r="E2213" s="40">
        <v>204777</v>
      </c>
      <c r="F2213" s="40" t="s">
        <v>50</v>
      </c>
      <c r="G2213" s="135">
        <v>13.87</v>
      </c>
      <c r="H2213" s="48">
        <v>18285.12</v>
      </c>
      <c r="I2213" s="48">
        <v>9766.69</v>
      </c>
    </row>
    <row r="2214" spans="1:9" x14ac:dyDescent="0.25">
      <c r="A2214" s="180" t="s">
        <v>148</v>
      </c>
      <c r="B2214" s="343"/>
      <c r="C2214" s="41">
        <v>43246</v>
      </c>
      <c r="D2214" s="40" t="s">
        <v>711</v>
      </c>
      <c r="E2214" s="40">
        <v>204791</v>
      </c>
      <c r="F2214" s="40" t="s">
        <v>449</v>
      </c>
      <c r="G2214" s="135">
        <v>5.3</v>
      </c>
      <c r="H2214" s="48">
        <v>18285.12</v>
      </c>
      <c r="I2214" s="48">
        <v>9766.69</v>
      </c>
    </row>
    <row r="2215" spans="1:9" x14ac:dyDescent="0.25">
      <c r="A2215" s="180" t="s">
        <v>148</v>
      </c>
      <c r="B2215" s="343"/>
      <c r="C2215" s="41">
        <v>43246</v>
      </c>
      <c r="D2215" s="40" t="s">
        <v>829</v>
      </c>
      <c r="E2215" s="40">
        <v>204792</v>
      </c>
      <c r="F2215" s="40" t="s">
        <v>403</v>
      </c>
      <c r="G2215" s="135">
        <v>6.52</v>
      </c>
      <c r="H2215" s="48">
        <v>18285.12</v>
      </c>
      <c r="I2215" s="48">
        <v>9766.69</v>
      </c>
    </row>
    <row r="2216" spans="1:9" x14ac:dyDescent="0.25">
      <c r="A2216" s="180" t="s">
        <v>98</v>
      </c>
      <c r="B2216" s="343"/>
      <c r="C2216" s="41">
        <v>43248</v>
      </c>
      <c r="D2216" s="40" t="s">
        <v>136</v>
      </c>
      <c r="E2216" s="40">
        <v>204824</v>
      </c>
      <c r="F2216" s="40" t="s">
        <v>50</v>
      </c>
      <c r="G2216" s="135">
        <v>15.78</v>
      </c>
      <c r="H2216" s="48">
        <v>18285.12</v>
      </c>
      <c r="I2216" s="48">
        <v>9766.69</v>
      </c>
    </row>
    <row r="2217" spans="1:9" x14ac:dyDescent="0.25">
      <c r="A2217" s="180" t="s">
        <v>96</v>
      </c>
      <c r="B2217" s="343"/>
      <c r="C2217" s="41">
        <v>43248</v>
      </c>
      <c r="D2217" s="40" t="s">
        <v>372</v>
      </c>
      <c r="E2217" s="40">
        <v>204830</v>
      </c>
      <c r="F2217" s="40" t="s">
        <v>44</v>
      </c>
      <c r="G2217" s="135">
        <v>15.73</v>
      </c>
      <c r="H2217" s="48">
        <v>18285.12</v>
      </c>
      <c r="I2217" s="48">
        <v>9766.69</v>
      </c>
    </row>
    <row r="2218" spans="1:9" x14ac:dyDescent="0.25">
      <c r="A2218" s="180" t="s">
        <v>94</v>
      </c>
      <c r="B2218" s="343"/>
      <c r="C2218" s="41">
        <v>43248</v>
      </c>
      <c r="D2218" s="40" t="s">
        <v>444</v>
      </c>
      <c r="E2218" s="40">
        <v>204833</v>
      </c>
      <c r="F2218" s="40" t="s">
        <v>90</v>
      </c>
      <c r="G2218" s="135">
        <v>16.16</v>
      </c>
      <c r="H2218" s="48">
        <v>18285.12</v>
      </c>
      <c r="I2218" s="48">
        <v>9766.69</v>
      </c>
    </row>
    <row r="2219" spans="1:9" x14ac:dyDescent="0.25">
      <c r="A2219" s="180" t="s">
        <v>100</v>
      </c>
      <c r="B2219" s="343"/>
      <c r="C2219" s="41">
        <v>43248</v>
      </c>
      <c r="D2219" s="40" t="s">
        <v>387</v>
      </c>
      <c r="E2219" s="40">
        <v>204834</v>
      </c>
      <c r="F2219" s="40" t="s">
        <v>85</v>
      </c>
      <c r="G2219" s="135">
        <v>16.190000000000001</v>
      </c>
      <c r="H2219" s="48">
        <v>18285.12</v>
      </c>
      <c r="I2219" s="48">
        <v>9766.69</v>
      </c>
    </row>
    <row r="2220" spans="1:9" x14ac:dyDescent="0.25">
      <c r="A2220" s="180" t="s">
        <v>94</v>
      </c>
      <c r="B2220" s="343"/>
      <c r="C2220" s="41">
        <v>43248</v>
      </c>
      <c r="D2220" s="40" t="s">
        <v>391</v>
      </c>
      <c r="E2220" s="40">
        <v>204871</v>
      </c>
      <c r="F2220" s="40" t="s">
        <v>55</v>
      </c>
      <c r="G2220" s="135">
        <v>0.99</v>
      </c>
      <c r="H2220" s="48">
        <v>18285.12</v>
      </c>
      <c r="I2220" s="48">
        <v>9766.69</v>
      </c>
    </row>
    <row r="2221" spans="1:9" x14ac:dyDescent="0.25">
      <c r="A2221" s="180" t="s">
        <v>100</v>
      </c>
      <c r="B2221" s="343"/>
      <c r="C2221" s="41">
        <v>43248</v>
      </c>
      <c r="D2221" s="40" t="s">
        <v>74</v>
      </c>
      <c r="E2221" s="40">
        <v>204900</v>
      </c>
      <c r="F2221" s="40" t="s">
        <v>85</v>
      </c>
      <c r="G2221" s="135">
        <v>13.01</v>
      </c>
      <c r="H2221" s="48">
        <v>18285.12</v>
      </c>
      <c r="I2221" s="48">
        <v>9766.69</v>
      </c>
    </row>
    <row r="2222" spans="1:9" x14ac:dyDescent="0.25">
      <c r="A2222" s="180" t="s">
        <v>96</v>
      </c>
      <c r="B2222" s="343"/>
      <c r="C2222" s="41">
        <v>43248</v>
      </c>
      <c r="D2222" s="40" t="s">
        <v>127</v>
      </c>
      <c r="E2222" s="40">
        <v>204906</v>
      </c>
      <c r="F2222" s="40" t="s">
        <v>44</v>
      </c>
      <c r="G2222" s="135">
        <v>16.38</v>
      </c>
      <c r="H2222" s="48">
        <v>18285.12</v>
      </c>
      <c r="I2222" s="48">
        <v>9766.69</v>
      </c>
    </row>
    <row r="2223" spans="1:9" x14ac:dyDescent="0.25">
      <c r="A2223" s="180" t="s">
        <v>98</v>
      </c>
      <c r="B2223" s="343"/>
      <c r="C2223" s="41">
        <v>43248</v>
      </c>
      <c r="D2223" s="40" t="s">
        <v>469</v>
      </c>
      <c r="E2223" s="40">
        <v>204910</v>
      </c>
      <c r="F2223" s="40" t="s">
        <v>50</v>
      </c>
      <c r="G2223" s="135">
        <v>16.95</v>
      </c>
      <c r="H2223" s="48">
        <v>18285.12</v>
      </c>
      <c r="I2223" s="48">
        <v>9766.69</v>
      </c>
    </row>
    <row r="2224" spans="1:9" x14ac:dyDescent="0.25">
      <c r="A2224" s="180" t="s">
        <v>94</v>
      </c>
      <c r="B2224" s="343"/>
      <c r="C2224" s="41">
        <v>43248</v>
      </c>
      <c r="D2224" s="40" t="s">
        <v>314</v>
      </c>
      <c r="E2224" s="40">
        <v>204911</v>
      </c>
      <c r="F2224" s="40" t="s">
        <v>90</v>
      </c>
      <c r="G2224" s="135">
        <v>16.690000000000001</v>
      </c>
      <c r="H2224" s="48">
        <v>18285.12</v>
      </c>
      <c r="I2224" s="48">
        <v>9766.69</v>
      </c>
    </row>
    <row r="2225" spans="1:9" x14ac:dyDescent="0.25">
      <c r="A2225" s="180" t="s">
        <v>98</v>
      </c>
      <c r="B2225" s="343"/>
      <c r="C2225" s="41">
        <v>43248</v>
      </c>
      <c r="D2225" s="40" t="s">
        <v>510</v>
      </c>
      <c r="E2225" s="40">
        <v>204919</v>
      </c>
      <c r="F2225" s="40" t="s">
        <v>55</v>
      </c>
      <c r="G2225" s="135">
        <v>1.42</v>
      </c>
      <c r="H2225" s="48">
        <v>18285.12</v>
      </c>
      <c r="I2225" s="48">
        <v>9766.69</v>
      </c>
    </row>
    <row r="2226" spans="1:9" x14ac:dyDescent="0.25">
      <c r="A2226" s="180" t="s">
        <v>86</v>
      </c>
      <c r="B2226" s="343"/>
      <c r="C2226" s="41">
        <v>43248</v>
      </c>
      <c r="D2226" s="40" t="s">
        <v>265</v>
      </c>
      <c r="E2226" s="40">
        <v>204956</v>
      </c>
      <c r="F2226" s="40" t="s">
        <v>170</v>
      </c>
      <c r="G2226" s="135">
        <v>0.37</v>
      </c>
      <c r="H2226" s="48">
        <v>18285.12</v>
      </c>
      <c r="I2226" s="48">
        <v>9766.69</v>
      </c>
    </row>
    <row r="2227" spans="1:9" x14ac:dyDescent="0.25">
      <c r="A2227" s="180" t="s">
        <v>86</v>
      </c>
      <c r="B2227" s="343"/>
      <c r="C2227" s="41">
        <v>43248</v>
      </c>
      <c r="D2227" s="40" t="s">
        <v>645</v>
      </c>
      <c r="E2227" s="40">
        <v>204957</v>
      </c>
      <c r="F2227" s="40" t="s">
        <v>140</v>
      </c>
      <c r="G2227" s="135">
        <v>10.67</v>
      </c>
      <c r="H2227" s="48">
        <v>18285.12</v>
      </c>
      <c r="I2227" s="48">
        <v>9766.69</v>
      </c>
    </row>
    <row r="2228" spans="1:9" x14ac:dyDescent="0.25">
      <c r="A2228" s="180" t="s">
        <v>86</v>
      </c>
      <c r="B2228" s="343"/>
      <c r="C2228" s="41">
        <v>43248</v>
      </c>
      <c r="D2228" s="40" t="s">
        <v>819</v>
      </c>
      <c r="E2228" s="40">
        <v>204958</v>
      </c>
      <c r="F2228" s="40" t="s">
        <v>344</v>
      </c>
      <c r="G2228" s="135">
        <v>9.5399999999999991</v>
      </c>
      <c r="H2228" s="48">
        <v>18285.12</v>
      </c>
      <c r="I2228" s="48">
        <v>9766.69</v>
      </c>
    </row>
    <row r="2229" spans="1:9" x14ac:dyDescent="0.25">
      <c r="A2229" s="180" t="s">
        <v>86</v>
      </c>
      <c r="B2229" s="343"/>
      <c r="C2229" s="41">
        <v>43248</v>
      </c>
      <c r="D2229" s="40" t="s">
        <v>484</v>
      </c>
      <c r="E2229" s="40">
        <v>204959</v>
      </c>
      <c r="F2229" s="40" t="s">
        <v>90</v>
      </c>
      <c r="G2229" s="135">
        <v>10.23</v>
      </c>
      <c r="H2229" s="48">
        <v>18285.12</v>
      </c>
      <c r="I2229" s="48">
        <v>9766.69</v>
      </c>
    </row>
    <row r="2230" spans="1:9" x14ac:dyDescent="0.25">
      <c r="A2230" s="180" t="s">
        <v>86</v>
      </c>
      <c r="B2230" s="343"/>
      <c r="C2230" s="41">
        <v>43248</v>
      </c>
      <c r="D2230" s="40" t="s">
        <v>830</v>
      </c>
      <c r="E2230" s="40">
        <v>204960</v>
      </c>
      <c r="F2230" s="40" t="s">
        <v>449</v>
      </c>
      <c r="G2230" s="135">
        <v>9.33</v>
      </c>
      <c r="H2230" s="48">
        <v>18285.12</v>
      </c>
      <c r="I2230" s="48">
        <v>9766.69</v>
      </c>
    </row>
    <row r="2231" spans="1:9" x14ac:dyDescent="0.25">
      <c r="A2231" s="180" t="s">
        <v>42</v>
      </c>
      <c r="B2231" s="343"/>
      <c r="C2231" s="41">
        <v>43249</v>
      </c>
      <c r="D2231" s="40" t="s">
        <v>46</v>
      </c>
      <c r="E2231" s="40">
        <v>204991</v>
      </c>
      <c r="F2231" s="40" t="s">
        <v>44</v>
      </c>
      <c r="G2231" s="135">
        <v>14.9</v>
      </c>
      <c r="H2231" s="48">
        <v>18285.12</v>
      </c>
      <c r="I2231" s="48">
        <v>9766.69</v>
      </c>
    </row>
    <row r="2232" spans="1:9" x14ac:dyDescent="0.25">
      <c r="A2232" s="180" t="s">
        <v>45</v>
      </c>
      <c r="B2232" s="343"/>
      <c r="C2232" s="41">
        <v>43249</v>
      </c>
      <c r="D2232" s="40" t="s">
        <v>136</v>
      </c>
      <c r="E2232" s="40">
        <v>204994</v>
      </c>
      <c r="F2232" s="40" t="s">
        <v>90</v>
      </c>
      <c r="G2232" s="135">
        <v>15.73</v>
      </c>
      <c r="H2232" s="48">
        <v>18285.12</v>
      </c>
      <c r="I2232" s="48">
        <v>9766.69</v>
      </c>
    </row>
    <row r="2233" spans="1:9" x14ac:dyDescent="0.25">
      <c r="A2233" s="180" t="s">
        <v>48</v>
      </c>
      <c r="B2233" s="343"/>
      <c r="C2233" s="41">
        <v>43249</v>
      </c>
      <c r="D2233" s="40" t="s">
        <v>372</v>
      </c>
      <c r="E2233" s="40">
        <v>205000</v>
      </c>
      <c r="F2233" s="40" t="s">
        <v>218</v>
      </c>
      <c r="G2233" s="135">
        <v>14.84</v>
      </c>
      <c r="H2233" s="48">
        <v>18285.12</v>
      </c>
      <c r="I2233" s="48">
        <v>9766.69</v>
      </c>
    </row>
    <row r="2234" spans="1:9" x14ac:dyDescent="0.25">
      <c r="A2234" s="180" t="s">
        <v>51</v>
      </c>
      <c r="B2234" s="343"/>
      <c r="C2234" s="41">
        <v>43249</v>
      </c>
      <c r="D2234" s="40" t="s">
        <v>235</v>
      </c>
      <c r="E2234" s="40">
        <v>205010</v>
      </c>
      <c r="F2234" s="40" t="s">
        <v>85</v>
      </c>
      <c r="G2234" s="135">
        <v>15.59</v>
      </c>
      <c r="H2234" s="48">
        <v>18285.12</v>
      </c>
      <c r="I2234" s="48">
        <v>9766.69</v>
      </c>
    </row>
    <row r="2235" spans="1:9" x14ac:dyDescent="0.25">
      <c r="A2235" s="410" t="s">
        <v>584</v>
      </c>
      <c r="B2235" s="411"/>
      <c r="C2235" s="412">
        <v>43249</v>
      </c>
      <c r="D2235" s="413" t="s">
        <v>189</v>
      </c>
      <c r="E2235" s="413">
        <v>205036</v>
      </c>
      <c r="F2235" s="413" t="s">
        <v>831</v>
      </c>
      <c r="G2235" s="414">
        <v>1.75</v>
      </c>
      <c r="H2235" s="415">
        <v>18285.12</v>
      </c>
      <c r="I2235" s="415">
        <v>9766.69</v>
      </c>
    </row>
    <row r="2236" spans="1:9" x14ac:dyDescent="0.25">
      <c r="A2236" s="180" t="s">
        <v>42</v>
      </c>
      <c r="B2236" s="343"/>
      <c r="C2236" s="41">
        <v>43249</v>
      </c>
      <c r="D2236" s="40" t="s">
        <v>373</v>
      </c>
      <c r="E2236" s="40">
        <v>205057</v>
      </c>
      <c r="F2236" s="40" t="s">
        <v>44</v>
      </c>
      <c r="G2236" s="135">
        <v>15.03</v>
      </c>
      <c r="H2236" s="48">
        <v>18285.12</v>
      </c>
      <c r="I2236" s="48">
        <v>9766.69</v>
      </c>
    </row>
    <row r="2237" spans="1:9" x14ac:dyDescent="0.25">
      <c r="A2237" s="180" t="s">
        <v>45</v>
      </c>
      <c r="B2237" s="343"/>
      <c r="C2237" s="41">
        <v>43249</v>
      </c>
      <c r="D2237" s="40" t="s">
        <v>112</v>
      </c>
      <c r="E2237" s="40">
        <v>205069</v>
      </c>
      <c r="F2237" s="40" t="s">
        <v>90</v>
      </c>
      <c r="G2237" s="135">
        <v>16.22</v>
      </c>
      <c r="H2237" s="48">
        <v>18285.12</v>
      </c>
      <c r="I2237" s="48">
        <v>9766.69</v>
      </c>
    </row>
    <row r="2238" spans="1:9" x14ac:dyDescent="0.25">
      <c r="A2238" s="180" t="s">
        <v>48</v>
      </c>
      <c r="B2238" s="343"/>
      <c r="C2238" s="41">
        <v>43249</v>
      </c>
      <c r="D2238" s="40" t="s">
        <v>74</v>
      </c>
      <c r="E2238" s="40">
        <v>205070</v>
      </c>
      <c r="F2238" s="40" t="s">
        <v>50</v>
      </c>
      <c r="G2238" s="135">
        <v>13.64</v>
      </c>
      <c r="H2238" s="48">
        <v>18285.12</v>
      </c>
      <c r="I2238" s="48">
        <v>9766.69</v>
      </c>
    </row>
    <row r="2239" spans="1:9" x14ac:dyDescent="0.25">
      <c r="A2239" s="180" t="s">
        <v>48</v>
      </c>
      <c r="B2239" s="343"/>
      <c r="C2239" s="41">
        <v>43249</v>
      </c>
      <c r="D2239" s="40" t="s">
        <v>447</v>
      </c>
      <c r="E2239" s="40">
        <v>205072</v>
      </c>
      <c r="F2239" s="40" t="s">
        <v>218</v>
      </c>
      <c r="G2239" s="135">
        <v>11.1</v>
      </c>
      <c r="H2239" s="48">
        <v>18285.12</v>
      </c>
      <c r="I2239" s="48">
        <v>9766.69</v>
      </c>
    </row>
    <row r="2240" spans="1:9" x14ac:dyDescent="0.25">
      <c r="A2240" s="180" t="s">
        <v>45</v>
      </c>
      <c r="B2240" s="343"/>
      <c r="C2240" s="41">
        <v>43249</v>
      </c>
      <c r="D2240" s="40" t="s">
        <v>239</v>
      </c>
      <c r="E2240" s="40">
        <v>205075</v>
      </c>
      <c r="F2240" s="40" t="s">
        <v>55</v>
      </c>
      <c r="G2240" s="135">
        <v>1.22</v>
      </c>
      <c r="H2240" s="48">
        <v>18285.12</v>
      </c>
      <c r="I2240" s="48">
        <v>9766.69</v>
      </c>
    </row>
    <row r="2241" spans="1:9" x14ac:dyDescent="0.25">
      <c r="A2241" s="180" t="s">
        <v>51</v>
      </c>
      <c r="B2241" s="343"/>
      <c r="C2241" s="41">
        <v>43249</v>
      </c>
      <c r="D2241" s="40" t="s">
        <v>832</v>
      </c>
      <c r="E2241" s="40">
        <v>205098</v>
      </c>
      <c r="F2241" s="40" t="s">
        <v>85</v>
      </c>
      <c r="G2241" s="135">
        <v>16.22</v>
      </c>
      <c r="H2241" s="48">
        <v>18285.12</v>
      </c>
      <c r="I2241" s="48">
        <v>9766.69</v>
      </c>
    </row>
    <row r="2242" spans="1:9" x14ac:dyDescent="0.25">
      <c r="A2242" s="180" t="s">
        <v>45</v>
      </c>
      <c r="B2242" s="343"/>
      <c r="C2242" s="41">
        <v>43249</v>
      </c>
      <c r="D2242" s="40" t="s">
        <v>833</v>
      </c>
      <c r="E2242" s="40">
        <v>205110</v>
      </c>
      <c r="F2242" s="40" t="s">
        <v>90</v>
      </c>
      <c r="G2242" s="135">
        <v>14.94</v>
      </c>
      <c r="H2242" s="48">
        <v>18285.12</v>
      </c>
      <c r="I2242" s="48">
        <v>9766.69</v>
      </c>
    </row>
    <row r="2243" spans="1:9" x14ac:dyDescent="0.25">
      <c r="A2243" s="180" t="s">
        <v>42</v>
      </c>
      <c r="B2243" s="343"/>
      <c r="C2243" s="41">
        <v>43249</v>
      </c>
      <c r="D2243" s="40" t="s">
        <v>834</v>
      </c>
      <c r="E2243" s="40">
        <v>205112</v>
      </c>
      <c r="F2243" s="40" t="s">
        <v>44</v>
      </c>
      <c r="G2243" s="135">
        <v>12.46</v>
      </c>
      <c r="H2243" s="48">
        <v>18285.12</v>
      </c>
      <c r="I2243" s="48">
        <v>9766.69</v>
      </c>
    </row>
    <row r="2244" spans="1:9" x14ac:dyDescent="0.25">
      <c r="A2244" s="180" t="s">
        <v>48</v>
      </c>
      <c r="B2244" s="343"/>
      <c r="C2244" s="41">
        <v>43249</v>
      </c>
      <c r="D2244" s="40" t="s">
        <v>835</v>
      </c>
      <c r="E2244" s="40">
        <v>205119</v>
      </c>
      <c r="F2244" s="40" t="s">
        <v>218</v>
      </c>
      <c r="G2244" s="135">
        <v>9.19</v>
      </c>
      <c r="H2244" s="48">
        <v>18285.12</v>
      </c>
      <c r="I2244" s="48">
        <v>9766.69</v>
      </c>
    </row>
    <row r="2245" spans="1:9" x14ac:dyDescent="0.25">
      <c r="A2245" s="180" t="s">
        <v>64</v>
      </c>
      <c r="B2245" s="343"/>
      <c r="C2245" s="41">
        <v>43250</v>
      </c>
      <c r="D2245" s="40" t="s">
        <v>282</v>
      </c>
      <c r="E2245" s="40">
        <v>205161</v>
      </c>
      <c r="F2245" s="40" t="s">
        <v>47</v>
      </c>
      <c r="G2245" s="135">
        <v>16.489999999999998</v>
      </c>
      <c r="H2245" s="48">
        <v>18285.12</v>
      </c>
      <c r="I2245" s="48">
        <v>9766.69</v>
      </c>
    </row>
    <row r="2246" spans="1:9" x14ac:dyDescent="0.25">
      <c r="A2246" s="180" t="s">
        <v>77</v>
      </c>
      <c r="B2246" s="343"/>
      <c r="C2246" s="41">
        <v>43250</v>
      </c>
      <c r="D2246" s="40" t="s">
        <v>337</v>
      </c>
      <c r="E2246" s="40">
        <v>205168</v>
      </c>
      <c r="F2246" s="40" t="s">
        <v>90</v>
      </c>
      <c r="G2246" s="135">
        <v>17.11</v>
      </c>
      <c r="H2246" s="48">
        <v>18285.12</v>
      </c>
      <c r="I2246" s="48">
        <v>9766.69</v>
      </c>
    </row>
    <row r="2247" spans="1:9" x14ac:dyDescent="0.25">
      <c r="A2247" s="180" t="s">
        <v>68</v>
      </c>
      <c r="B2247" s="343"/>
      <c r="C2247" s="41">
        <v>43250</v>
      </c>
      <c r="D2247" s="40" t="s">
        <v>160</v>
      </c>
      <c r="E2247" s="40">
        <v>205169</v>
      </c>
      <c r="F2247" s="40" t="s">
        <v>85</v>
      </c>
      <c r="G2247" s="135">
        <v>14.49</v>
      </c>
      <c r="H2247" s="48">
        <v>18285.12</v>
      </c>
      <c r="I2247" s="48">
        <v>9766.69</v>
      </c>
    </row>
    <row r="2248" spans="1:9" x14ac:dyDescent="0.25">
      <c r="A2248" s="180" t="s">
        <v>66</v>
      </c>
      <c r="B2248" s="343"/>
      <c r="C2248" s="41">
        <v>43250</v>
      </c>
      <c r="D2248" s="40" t="s">
        <v>309</v>
      </c>
      <c r="E2248" s="40">
        <v>205175</v>
      </c>
      <c r="F2248" s="40" t="s">
        <v>50</v>
      </c>
      <c r="G2248" s="135">
        <v>16.36</v>
      </c>
      <c r="H2248" s="48">
        <v>18285.12</v>
      </c>
      <c r="I2248" s="48">
        <v>9766.69</v>
      </c>
    </row>
    <row r="2249" spans="1:9" x14ac:dyDescent="0.25">
      <c r="A2249" s="180" t="s">
        <v>64</v>
      </c>
      <c r="B2249" s="343"/>
      <c r="C2249" s="41">
        <v>43250</v>
      </c>
      <c r="D2249" s="40" t="s">
        <v>391</v>
      </c>
      <c r="E2249" s="40">
        <v>205206</v>
      </c>
      <c r="F2249" s="40" t="s">
        <v>47</v>
      </c>
      <c r="G2249" s="135">
        <v>14.32</v>
      </c>
      <c r="H2249" s="48">
        <v>18285.12</v>
      </c>
      <c r="I2249" s="48">
        <v>9766.69</v>
      </c>
    </row>
    <row r="2250" spans="1:9" x14ac:dyDescent="0.25">
      <c r="A2250" s="180" t="s">
        <v>68</v>
      </c>
      <c r="B2250" s="343"/>
      <c r="C2250" s="41">
        <v>43250</v>
      </c>
      <c r="D2250" s="40" t="s">
        <v>395</v>
      </c>
      <c r="E2250" s="40">
        <v>205227</v>
      </c>
      <c r="F2250" s="40" t="s">
        <v>85</v>
      </c>
      <c r="G2250" s="135">
        <v>10.86</v>
      </c>
      <c r="H2250" s="48">
        <v>18285.12</v>
      </c>
      <c r="I2250" s="48">
        <v>9766.69</v>
      </c>
    </row>
    <row r="2251" spans="1:9" x14ac:dyDescent="0.25">
      <c r="A2251" s="180" t="s">
        <v>66</v>
      </c>
      <c r="B2251" s="343"/>
      <c r="C2251" s="41">
        <v>43250</v>
      </c>
      <c r="D2251" s="40" t="s">
        <v>74</v>
      </c>
      <c r="E2251" s="40">
        <v>205236</v>
      </c>
      <c r="F2251" s="40" t="s">
        <v>50</v>
      </c>
      <c r="G2251" s="135">
        <v>15.26</v>
      </c>
      <c r="H2251" s="48">
        <v>18285.12</v>
      </c>
      <c r="I2251" s="48">
        <v>9766.69</v>
      </c>
    </row>
    <row r="2252" spans="1:9" x14ac:dyDescent="0.25">
      <c r="A2252" s="180" t="s">
        <v>77</v>
      </c>
      <c r="B2252" s="343"/>
      <c r="C2252" s="41">
        <v>43250</v>
      </c>
      <c r="D2252" s="40" t="s">
        <v>374</v>
      </c>
      <c r="E2252" s="40">
        <v>205249</v>
      </c>
      <c r="F2252" s="40" t="s">
        <v>90</v>
      </c>
      <c r="G2252" s="135">
        <v>17.5</v>
      </c>
      <c r="H2252" s="48">
        <v>18285.12</v>
      </c>
      <c r="I2252" s="48">
        <v>9766.69</v>
      </c>
    </row>
    <row r="2253" spans="1:9" x14ac:dyDescent="0.25">
      <c r="A2253" s="180" t="s">
        <v>64</v>
      </c>
      <c r="B2253" s="343"/>
      <c r="C2253" s="41">
        <v>43250</v>
      </c>
      <c r="D2253" s="40" t="s">
        <v>499</v>
      </c>
      <c r="E2253" s="40">
        <v>205250</v>
      </c>
      <c r="F2253" s="40" t="s">
        <v>55</v>
      </c>
      <c r="G2253" s="135">
        <v>1.24</v>
      </c>
      <c r="H2253" s="48">
        <v>18285.12</v>
      </c>
      <c r="I2253" s="48">
        <v>9766.69</v>
      </c>
    </row>
    <row r="2254" spans="1:9" x14ac:dyDescent="0.25">
      <c r="A2254" s="180" t="s">
        <v>64</v>
      </c>
      <c r="B2254" s="343"/>
      <c r="C2254" s="41">
        <v>43250</v>
      </c>
      <c r="D2254" s="40" t="s">
        <v>836</v>
      </c>
      <c r="E2254" s="40">
        <v>205256</v>
      </c>
      <c r="F2254" s="40" t="s">
        <v>47</v>
      </c>
      <c r="G2254" s="135">
        <v>8.68</v>
      </c>
      <c r="H2254" s="48">
        <v>18285.12</v>
      </c>
      <c r="I2254" s="48">
        <v>9766.69</v>
      </c>
    </row>
    <row r="2255" spans="1:9" x14ac:dyDescent="0.25">
      <c r="A2255" s="180" t="s">
        <v>68</v>
      </c>
      <c r="B2255" s="343"/>
      <c r="C2255" s="41">
        <v>43250</v>
      </c>
      <c r="D2255" s="40" t="s">
        <v>837</v>
      </c>
      <c r="E2255" s="40">
        <v>205261</v>
      </c>
      <c r="F2255" s="40" t="s">
        <v>85</v>
      </c>
      <c r="G2255" s="135">
        <v>7.2</v>
      </c>
      <c r="H2255" s="48">
        <v>18285.12</v>
      </c>
      <c r="I2255" s="48">
        <v>9766.69</v>
      </c>
    </row>
    <row r="2256" spans="1:9" x14ac:dyDescent="0.25">
      <c r="A2256" s="180" t="s">
        <v>66</v>
      </c>
      <c r="B2256" s="343"/>
      <c r="C2256" s="41">
        <v>43250</v>
      </c>
      <c r="D2256" s="40" t="s">
        <v>335</v>
      </c>
      <c r="E2256" s="40">
        <v>205277</v>
      </c>
      <c r="F2256" s="40" t="s">
        <v>50</v>
      </c>
      <c r="G2256" s="135">
        <v>7.9</v>
      </c>
      <c r="H2256" s="48">
        <v>18285.12</v>
      </c>
      <c r="I2256" s="48">
        <v>9766.69</v>
      </c>
    </row>
    <row r="2257" spans="1:9" x14ac:dyDescent="0.25">
      <c r="A2257" s="180" t="s">
        <v>86</v>
      </c>
      <c r="B2257" s="343"/>
      <c r="C2257" s="41">
        <v>43250</v>
      </c>
      <c r="D2257" s="40" t="s">
        <v>318</v>
      </c>
      <c r="E2257" s="40">
        <v>205296</v>
      </c>
      <c r="F2257" s="40" t="s">
        <v>140</v>
      </c>
      <c r="G2257" s="135">
        <v>7.58</v>
      </c>
      <c r="H2257" s="48">
        <v>18285.12</v>
      </c>
      <c r="I2257" s="48">
        <v>9766.69</v>
      </c>
    </row>
    <row r="2258" spans="1:9" x14ac:dyDescent="0.25">
      <c r="A2258" s="180" t="s">
        <v>86</v>
      </c>
      <c r="B2258" s="343"/>
      <c r="C2258" s="41">
        <v>43250</v>
      </c>
      <c r="D2258" s="40" t="s">
        <v>134</v>
      </c>
      <c r="E2258" s="40">
        <v>205297</v>
      </c>
      <c r="F2258" s="40" t="s">
        <v>418</v>
      </c>
      <c r="G2258" s="135">
        <v>7.2</v>
      </c>
      <c r="H2258" s="48">
        <v>18285.12</v>
      </c>
      <c r="I2258" s="48">
        <v>9766.69</v>
      </c>
    </row>
    <row r="2259" spans="1:9" x14ac:dyDescent="0.25">
      <c r="A2259" s="180" t="s">
        <v>86</v>
      </c>
      <c r="B2259" s="343"/>
      <c r="C2259" s="41">
        <v>43250</v>
      </c>
      <c r="D2259" s="40" t="s">
        <v>371</v>
      </c>
      <c r="E2259" s="40">
        <v>205298</v>
      </c>
      <c r="F2259" s="40" t="s">
        <v>193</v>
      </c>
      <c r="G2259" s="135">
        <v>7.69</v>
      </c>
      <c r="H2259" s="48">
        <v>18285.12</v>
      </c>
      <c r="I2259" s="48">
        <v>9766.69</v>
      </c>
    </row>
    <row r="2260" spans="1:9" x14ac:dyDescent="0.25">
      <c r="A2260" s="180" t="s">
        <v>86</v>
      </c>
      <c r="B2260" s="343"/>
      <c r="C2260" s="41">
        <v>43250</v>
      </c>
      <c r="D2260" s="40" t="s">
        <v>804</v>
      </c>
      <c r="E2260" s="40">
        <v>205299</v>
      </c>
      <c r="F2260" s="40" t="s">
        <v>437</v>
      </c>
      <c r="G2260" s="135">
        <v>6.86</v>
      </c>
      <c r="H2260" s="48">
        <v>18285.12</v>
      </c>
      <c r="I2260" s="48">
        <v>9766.69</v>
      </c>
    </row>
    <row r="2261" spans="1:9" x14ac:dyDescent="0.25">
      <c r="A2261" s="180" t="s">
        <v>98</v>
      </c>
      <c r="B2261" s="343"/>
      <c r="C2261" s="41">
        <v>43251</v>
      </c>
      <c r="D2261" s="40" t="s">
        <v>256</v>
      </c>
      <c r="E2261" s="40">
        <v>205327</v>
      </c>
      <c r="F2261" s="40" t="s">
        <v>50</v>
      </c>
      <c r="G2261" s="135">
        <v>13.99</v>
      </c>
      <c r="H2261" s="48">
        <v>18285.12</v>
      </c>
      <c r="I2261" s="48">
        <v>9766.69</v>
      </c>
    </row>
    <row r="2262" spans="1:9" x14ac:dyDescent="0.25">
      <c r="A2262" s="180" t="s">
        <v>94</v>
      </c>
      <c r="B2262" s="343"/>
      <c r="C2262" s="41">
        <v>43251</v>
      </c>
      <c r="D2262" s="40" t="s">
        <v>552</v>
      </c>
      <c r="E2262" s="40">
        <v>205328</v>
      </c>
      <c r="F2262" s="40" t="s">
        <v>47</v>
      </c>
      <c r="G2262" s="135">
        <v>13.79</v>
      </c>
      <c r="H2262" s="48">
        <v>18285.12</v>
      </c>
      <c r="I2262" s="48">
        <v>9766.69</v>
      </c>
    </row>
    <row r="2263" spans="1:9" x14ac:dyDescent="0.25">
      <c r="A2263" s="180" t="s">
        <v>96</v>
      </c>
      <c r="B2263" s="343"/>
      <c r="C2263" s="41">
        <v>43251</v>
      </c>
      <c r="D2263" s="40" t="s">
        <v>52</v>
      </c>
      <c r="E2263" s="40">
        <v>205329</v>
      </c>
      <c r="F2263" s="40" t="s">
        <v>90</v>
      </c>
      <c r="G2263" s="135">
        <v>13.57</v>
      </c>
      <c r="H2263" s="48">
        <v>18285.12</v>
      </c>
      <c r="I2263" s="48">
        <v>9766.69</v>
      </c>
    </row>
    <row r="2264" spans="1:9" x14ac:dyDescent="0.25">
      <c r="A2264" s="180" t="s">
        <v>100</v>
      </c>
      <c r="B2264" s="343"/>
      <c r="C2264" s="41">
        <v>43251</v>
      </c>
      <c r="D2264" s="40" t="s">
        <v>523</v>
      </c>
      <c r="E2264" s="40">
        <v>205333</v>
      </c>
      <c r="F2264" s="40" t="s">
        <v>85</v>
      </c>
      <c r="G2264" s="135">
        <v>14.25</v>
      </c>
      <c r="H2264" s="48">
        <v>18285.12</v>
      </c>
      <c r="I2264" s="48">
        <v>9766.69</v>
      </c>
    </row>
    <row r="2265" spans="1:9" x14ac:dyDescent="0.25">
      <c r="A2265" s="455" t="s">
        <v>273</v>
      </c>
      <c r="B2265" s="456"/>
      <c r="C2265" s="450">
        <v>43251</v>
      </c>
      <c r="D2265" s="451" t="s">
        <v>627</v>
      </c>
      <c r="E2265" s="451">
        <v>205343</v>
      </c>
      <c r="F2265" s="451" t="s">
        <v>192</v>
      </c>
      <c r="G2265" s="454">
        <v>6.46</v>
      </c>
      <c r="H2265" s="48">
        <v>18285.12</v>
      </c>
      <c r="I2265" s="48">
        <v>9766.69</v>
      </c>
    </row>
    <row r="2266" spans="1:9" x14ac:dyDescent="0.25">
      <c r="A2266" s="180" t="s">
        <v>94</v>
      </c>
      <c r="B2266" s="343"/>
      <c r="C2266" s="41">
        <v>43251</v>
      </c>
      <c r="D2266" s="40" t="s">
        <v>125</v>
      </c>
      <c r="E2266" s="40">
        <v>205370</v>
      </c>
      <c r="F2266" s="40" t="s">
        <v>47</v>
      </c>
      <c r="G2266" s="135">
        <v>10.66</v>
      </c>
      <c r="H2266" s="48">
        <v>18285.12</v>
      </c>
      <c r="I2266" s="48">
        <v>9766.69</v>
      </c>
    </row>
    <row r="2267" spans="1:9" x14ac:dyDescent="0.25">
      <c r="A2267" s="455" t="s">
        <v>273</v>
      </c>
      <c r="B2267" s="456"/>
      <c r="C2267" s="450">
        <v>43251</v>
      </c>
      <c r="D2267" s="451" t="s">
        <v>213</v>
      </c>
      <c r="E2267" s="451">
        <v>205373</v>
      </c>
      <c r="F2267" s="451" t="s">
        <v>838</v>
      </c>
      <c r="G2267" s="454">
        <v>6.08</v>
      </c>
      <c r="H2267" s="48">
        <v>18285.12</v>
      </c>
      <c r="I2267" s="48">
        <v>9766.69</v>
      </c>
    </row>
    <row r="2268" spans="1:9" x14ac:dyDescent="0.25">
      <c r="A2268" s="180" t="s">
        <v>96</v>
      </c>
      <c r="B2268" s="343"/>
      <c r="C2268" s="41">
        <v>43251</v>
      </c>
      <c r="D2268" s="40" t="s">
        <v>445</v>
      </c>
      <c r="E2268" s="40">
        <v>205377</v>
      </c>
      <c r="F2268" s="40" t="s">
        <v>90</v>
      </c>
      <c r="G2268" s="135">
        <v>10.82</v>
      </c>
      <c r="H2268" s="48">
        <v>18285.12</v>
      </c>
      <c r="I2268" s="48">
        <v>9766.69</v>
      </c>
    </row>
    <row r="2269" spans="1:9" x14ac:dyDescent="0.25">
      <c r="A2269" s="180" t="s">
        <v>100</v>
      </c>
      <c r="B2269" s="343"/>
      <c r="C2269" s="41">
        <v>43251</v>
      </c>
      <c r="D2269" s="40" t="s">
        <v>499</v>
      </c>
      <c r="E2269" s="40">
        <v>205388</v>
      </c>
      <c r="F2269" s="40" t="s">
        <v>85</v>
      </c>
      <c r="G2269" s="135">
        <v>9.4</v>
      </c>
      <c r="H2269" s="48">
        <v>18285.12</v>
      </c>
      <c r="I2269" s="48">
        <v>9766.69</v>
      </c>
    </row>
    <row r="2270" spans="1:9" x14ac:dyDescent="0.25">
      <c r="A2270" s="455" t="s">
        <v>273</v>
      </c>
      <c r="B2270" s="456"/>
      <c r="C2270" s="450">
        <v>43251</v>
      </c>
      <c r="D2270" s="451" t="s">
        <v>168</v>
      </c>
      <c r="E2270" s="451">
        <v>205389</v>
      </c>
      <c r="F2270" s="451" t="s">
        <v>50</v>
      </c>
      <c r="G2270" s="454">
        <v>10.79</v>
      </c>
      <c r="H2270" s="48">
        <v>18285.12</v>
      </c>
      <c r="I2270" s="48">
        <v>9766.69</v>
      </c>
    </row>
    <row r="2271" spans="1:9" x14ac:dyDescent="0.25">
      <c r="A2271" s="455" t="s">
        <v>273</v>
      </c>
      <c r="B2271" s="456"/>
      <c r="C2271" s="450">
        <v>43251</v>
      </c>
      <c r="D2271" s="451" t="s">
        <v>340</v>
      </c>
      <c r="E2271" s="451">
        <v>205395</v>
      </c>
      <c r="F2271" s="451" t="s">
        <v>90</v>
      </c>
      <c r="G2271" s="454">
        <v>2.0499999999999998</v>
      </c>
      <c r="H2271" s="48">
        <v>18285.12</v>
      </c>
      <c r="I2271" s="48">
        <v>9766.69</v>
      </c>
    </row>
    <row r="2272" spans="1:9" x14ac:dyDescent="0.25">
      <c r="A2272" s="455" t="s">
        <v>273</v>
      </c>
      <c r="B2272" s="456"/>
      <c r="C2272" s="450">
        <v>43251</v>
      </c>
      <c r="D2272" s="451" t="s">
        <v>642</v>
      </c>
      <c r="E2272" s="451">
        <v>205398</v>
      </c>
      <c r="F2272" s="451" t="s">
        <v>838</v>
      </c>
      <c r="G2272" s="454">
        <v>0.97</v>
      </c>
      <c r="H2272" s="48">
        <v>18285.12</v>
      </c>
      <c r="I2272" s="48">
        <v>9766.69</v>
      </c>
    </row>
    <row r="2273" spans="1:9" ht="15.75" thickBot="1" x14ac:dyDescent="0.3">
      <c r="A2273" s="455" t="s">
        <v>273</v>
      </c>
      <c r="B2273" s="456"/>
      <c r="C2273" s="450">
        <v>43251</v>
      </c>
      <c r="D2273" s="451" t="s">
        <v>511</v>
      </c>
      <c r="E2273" s="451">
        <v>205403</v>
      </c>
      <c r="F2273" s="451" t="s">
        <v>218</v>
      </c>
      <c r="G2273" s="454">
        <v>4.1900000000000004</v>
      </c>
      <c r="H2273" s="48">
        <v>18285.12</v>
      </c>
      <c r="I2273" s="48">
        <v>9766.69</v>
      </c>
    </row>
    <row r="2274" spans="1:9" ht="15.75" thickBot="1" x14ac:dyDescent="0.3">
      <c r="C2274" s="416"/>
      <c r="D2274" s="31"/>
      <c r="E2274" s="31"/>
      <c r="F2274" s="219" t="s">
        <v>590</v>
      </c>
      <c r="G2274" s="220">
        <f>SUM(G2204:G2273)</f>
        <v>757.37000000000023</v>
      </c>
      <c r="H2274" s="221">
        <f>+G2274*H2273</f>
        <v>13848601.334400004</v>
      </c>
      <c r="I2274" s="221">
        <f>+G2274*I2273</f>
        <v>7396998.0053000031</v>
      </c>
    </row>
    <row r="2275" spans="1:9" ht="21.75" thickBot="1" x14ac:dyDescent="0.4">
      <c r="C2275" s="416"/>
      <c r="D2275" s="31"/>
      <c r="E2275" s="31"/>
      <c r="F2275" s="222" t="s">
        <v>591</v>
      </c>
      <c r="G2275" s="223">
        <f>-G2235-G2208</f>
        <v>-3.6799999999999997</v>
      </c>
      <c r="H2275" s="512">
        <f>G2275*H2273</f>
        <v>-67289.241599999994</v>
      </c>
      <c r="I2275" s="513"/>
    </row>
    <row r="2276" spans="1:9" ht="19.5" thickBot="1" x14ac:dyDescent="0.35">
      <c r="F2276" s="226" t="s">
        <v>151</v>
      </c>
      <c r="G2276" s="220">
        <f>SUM(G2274:G2275)</f>
        <v>753.69000000000028</v>
      </c>
      <c r="H2276" s="514">
        <f>+H2274+I2274+H2275</f>
        <v>21178310.098100007</v>
      </c>
      <c r="I2276" s="515"/>
    </row>
    <row r="2279" spans="1:9" x14ac:dyDescent="0.25">
      <c r="G2279" s="409"/>
      <c r="I2279" s="260"/>
    </row>
    <row r="2280" spans="1:9" x14ac:dyDescent="0.25">
      <c r="G2280" s="409"/>
    </row>
    <row r="2281" spans="1:9" x14ac:dyDescent="0.25">
      <c r="G2281" s="396"/>
    </row>
    <row r="2282" spans="1:9" x14ac:dyDescent="0.25">
      <c r="B2282" s="31"/>
      <c r="C2282" s="31"/>
      <c r="D2282" s="31"/>
      <c r="E2282" s="32"/>
      <c r="F2282" s="32"/>
      <c r="G2282" s="396"/>
    </row>
    <row r="2283" spans="1:9" ht="23.25" x14ac:dyDescent="0.35">
      <c r="A2283" s="516" t="s">
        <v>28</v>
      </c>
      <c r="B2283" s="516"/>
      <c r="C2283" s="516"/>
      <c r="D2283" s="516"/>
      <c r="E2283" s="516"/>
      <c r="F2283" s="516"/>
      <c r="G2283" s="516"/>
      <c r="H2283" s="516"/>
    </row>
    <row r="2284" spans="1:9" ht="19.5" x14ac:dyDescent="0.3">
      <c r="A2284" s="517" t="s">
        <v>485</v>
      </c>
      <c r="B2284" s="517"/>
      <c r="C2284" s="517"/>
      <c r="D2284" s="517"/>
      <c r="E2284" s="517"/>
      <c r="F2284" s="517"/>
      <c r="G2284" s="517"/>
      <c r="H2284" s="517"/>
    </row>
    <row r="2285" spans="1:9" ht="15.75" x14ac:dyDescent="0.25">
      <c r="A2285" s="33"/>
      <c r="B2285" s="33"/>
      <c r="C2285" s="33"/>
      <c r="D2285" s="33"/>
      <c r="E2285" s="34"/>
      <c r="F2285" s="34"/>
      <c r="G2285" s="397"/>
      <c r="H2285" s="35"/>
    </row>
    <row r="2286" spans="1:9" ht="15.75" x14ac:dyDescent="0.25">
      <c r="A2286" s="33"/>
      <c r="B2286" s="33"/>
      <c r="C2286" s="33"/>
      <c r="D2286" s="33"/>
      <c r="E2286" s="34"/>
      <c r="F2286" s="34"/>
      <c r="G2286" s="397"/>
      <c r="H2286" s="35"/>
    </row>
    <row r="2287" spans="1:9" ht="15.75" x14ac:dyDescent="0.25">
      <c r="A2287" s="36" t="s">
        <v>30</v>
      </c>
      <c r="B2287" s="36">
        <v>2815</v>
      </c>
      <c r="C2287" s="33"/>
      <c r="D2287" s="31"/>
      <c r="E2287" s="34"/>
      <c r="F2287" s="34"/>
      <c r="G2287" s="398"/>
      <c r="H2287" s="35"/>
    </row>
    <row r="2288" spans="1:9" ht="15.75" x14ac:dyDescent="0.25">
      <c r="A2288" s="38" t="s">
        <v>31</v>
      </c>
      <c r="B2288" s="39">
        <v>43252</v>
      </c>
      <c r="C2288" s="33"/>
      <c r="D2288" s="31"/>
      <c r="E2288" s="34"/>
      <c r="F2288" s="34"/>
      <c r="G2288" s="398"/>
      <c r="H2288" s="35"/>
    </row>
    <row r="2289" spans="1:9" ht="16.5" thickBot="1" x14ac:dyDescent="0.3">
      <c r="A2289" s="37" t="s">
        <v>32</v>
      </c>
      <c r="B2289" s="518" t="s">
        <v>33</v>
      </c>
      <c r="C2289" s="518"/>
      <c r="D2289" s="518"/>
      <c r="E2289" s="34"/>
      <c r="F2289" s="34"/>
      <c r="G2289" s="398"/>
      <c r="H2289" s="35"/>
    </row>
    <row r="2290" spans="1:9" ht="31.5" x14ac:dyDescent="0.25">
      <c r="A2290" s="510" t="s">
        <v>34</v>
      </c>
      <c r="B2290" s="511"/>
      <c r="C2290" s="178" t="s">
        <v>35</v>
      </c>
      <c r="D2290" s="178" t="s">
        <v>36</v>
      </c>
      <c r="E2290" s="178" t="s">
        <v>37</v>
      </c>
      <c r="F2290" s="178" t="s">
        <v>38</v>
      </c>
      <c r="G2290" s="406" t="s">
        <v>39</v>
      </c>
      <c r="H2290" s="178" t="s">
        <v>40</v>
      </c>
      <c r="I2290" s="178" t="s">
        <v>41</v>
      </c>
    </row>
    <row r="2291" spans="1:9" x14ac:dyDescent="0.25">
      <c r="A2291" s="180" t="s">
        <v>48</v>
      </c>
      <c r="B2291" s="343"/>
      <c r="C2291" s="41">
        <v>43252</v>
      </c>
      <c r="D2291" s="40" t="s">
        <v>569</v>
      </c>
      <c r="E2291" s="40">
        <v>205459</v>
      </c>
      <c r="F2291" s="40" t="s">
        <v>50</v>
      </c>
      <c r="G2291" s="135">
        <v>13.06</v>
      </c>
      <c r="H2291" s="48">
        <v>18285.12</v>
      </c>
      <c r="I2291" s="48">
        <v>9766.69</v>
      </c>
    </row>
    <row r="2292" spans="1:9" x14ac:dyDescent="0.25">
      <c r="A2292" s="180" t="s">
        <v>45</v>
      </c>
      <c r="B2292" s="343"/>
      <c r="C2292" s="41">
        <v>43252</v>
      </c>
      <c r="D2292" s="40" t="s">
        <v>379</v>
      </c>
      <c r="E2292" s="40">
        <v>205471</v>
      </c>
      <c r="F2292" s="40" t="s">
        <v>47</v>
      </c>
      <c r="G2292" s="135">
        <v>16.260000000000002</v>
      </c>
      <c r="H2292" s="48">
        <v>18285.12</v>
      </c>
      <c r="I2292" s="48">
        <v>9766.69</v>
      </c>
    </row>
    <row r="2293" spans="1:9" x14ac:dyDescent="0.25">
      <c r="A2293" s="180" t="s">
        <v>42</v>
      </c>
      <c r="B2293" s="343"/>
      <c r="C2293" s="41">
        <v>43252</v>
      </c>
      <c r="D2293" s="40" t="s">
        <v>161</v>
      </c>
      <c r="E2293" s="40">
        <v>205475</v>
      </c>
      <c r="F2293" s="40" t="s">
        <v>90</v>
      </c>
      <c r="G2293" s="135">
        <v>15.73</v>
      </c>
      <c r="H2293" s="48">
        <v>18285.12</v>
      </c>
      <c r="I2293" s="48">
        <v>9766.69</v>
      </c>
    </row>
    <row r="2294" spans="1:9" x14ac:dyDescent="0.25">
      <c r="A2294" s="180" t="s">
        <v>51</v>
      </c>
      <c r="B2294" s="343"/>
      <c r="C2294" s="41">
        <v>43252</v>
      </c>
      <c r="D2294" s="40" t="s">
        <v>269</v>
      </c>
      <c r="E2294" s="40">
        <v>205478</v>
      </c>
      <c r="F2294" s="40" t="s">
        <v>85</v>
      </c>
      <c r="G2294" s="135">
        <v>16.52</v>
      </c>
      <c r="H2294" s="48">
        <v>18285.12</v>
      </c>
      <c r="I2294" s="48">
        <v>9766.69</v>
      </c>
    </row>
    <row r="2295" spans="1:9" x14ac:dyDescent="0.25">
      <c r="A2295" s="180" t="s">
        <v>45</v>
      </c>
      <c r="B2295" s="343"/>
      <c r="C2295" s="41">
        <v>43252</v>
      </c>
      <c r="D2295" s="40" t="s">
        <v>720</v>
      </c>
      <c r="E2295" s="40">
        <v>205514</v>
      </c>
      <c r="F2295" s="40" t="s">
        <v>47</v>
      </c>
      <c r="G2295" s="135">
        <v>12.29</v>
      </c>
      <c r="H2295" s="48">
        <v>18285.12</v>
      </c>
      <c r="I2295" s="48">
        <v>9766.69</v>
      </c>
    </row>
    <row r="2296" spans="1:9" x14ac:dyDescent="0.25">
      <c r="A2296" s="180" t="s">
        <v>45</v>
      </c>
      <c r="B2296" s="343"/>
      <c r="C2296" s="41">
        <v>43252</v>
      </c>
      <c r="D2296" s="40" t="s">
        <v>504</v>
      </c>
      <c r="E2296" s="40">
        <v>205524</v>
      </c>
      <c r="F2296" s="40" t="s">
        <v>466</v>
      </c>
      <c r="G2296" s="135">
        <v>0.95</v>
      </c>
      <c r="H2296" s="48">
        <v>18285.12</v>
      </c>
      <c r="I2296" s="48">
        <v>9766.69</v>
      </c>
    </row>
    <row r="2297" spans="1:9" x14ac:dyDescent="0.25">
      <c r="A2297" s="180" t="s">
        <v>48</v>
      </c>
      <c r="B2297" s="343"/>
      <c r="C2297" s="41">
        <v>43252</v>
      </c>
      <c r="D2297" s="40" t="s">
        <v>373</v>
      </c>
      <c r="E2297" s="40">
        <v>205533</v>
      </c>
      <c r="F2297" s="40" t="s">
        <v>50</v>
      </c>
      <c r="G2297" s="135">
        <v>14.74</v>
      </c>
      <c r="H2297" s="48">
        <v>18285.12</v>
      </c>
      <c r="I2297" s="48">
        <v>9766.69</v>
      </c>
    </row>
    <row r="2298" spans="1:9" x14ac:dyDescent="0.25">
      <c r="A2298" s="180" t="s">
        <v>51</v>
      </c>
      <c r="B2298" s="343"/>
      <c r="C2298" s="41">
        <v>43252</v>
      </c>
      <c r="D2298" s="40" t="s">
        <v>367</v>
      </c>
      <c r="E2298" s="40">
        <v>205544</v>
      </c>
      <c r="F2298" s="40" t="s">
        <v>85</v>
      </c>
      <c r="G2298" s="135">
        <v>13.42</v>
      </c>
      <c r="H2298" s="48">
        <v>18285.12</v>
      </c>
      <c r="I2298" s="48">
        <v>9766.69</v>
      </c>
    </row>
    <row r="2299" spans="1:9" x14ac:dyDescent="0.25">
      <c r="A2299" s="180" t="s">
        <v>42</v>
      </c>
      <c r="B2299" s="343"/>
      <c r="C2299" s="41">
        <v>43252</v>
      </c>
      <c r="D2299" s="40" t="s">
        <v>194</v>
      </c>
      <c r="E2299" s="40">
        <v>205548</v>
      </c>
      <c r="F2299" s="40" t="s">
        <v>90</v>
      </c>
      <c r="G2299" s="135">
        <v>14.88</v>
      </c>
      <c r="H2299" s="48">
        <v>18285.12</v>
      </c>
      <c r="I2299" s="48">
        <v>9766.69</v>
      </c>
    </row>
    <row r="2300" spans="1:9" x14ac:dyDescent="0.25">
      <c r="A2300" s="180" t="s">
        <v>86</v>
      </c>
      <c r="B2300" s="343"/>
      <c r="C2300" s="41">
        <v>43252</v>
      </c>
      <c r="D2300" s="40" t="s">
        <v>267</v>
      </c>
      <c r="E2300" s="40">
        <v>205601</v>
      </c>
      <c r="F2300" s="40" t="s">
        <v>193</v>
      </c>
      <c r="G2300" s="135">
        <v>8.77</v>
      </c>
      <c r="H2300" s="48">
        <v>18285.12</v>
      </c>
      <c r="I2300" s="48">
        <v>9766.69</v>
      </c>
    </row>
    <row r="2301" spans="1:9" x14ac:dyDescent="0.25">
      <c r="A2301" s="180" t="s">
        <v>86</v>
      </c>
      <c r="B2301" s="343"/>
      <c r="C2301" s="41">
        <v>43252</v>
      </c>
      <c r="D2301" s="40" t="s">
        <v>93</v>
      </c>
      <c r="E2301" s="40">
        <v>205602</v>
      </c>
      <c r="F2301" s="40" t="s">
        <v>450</v>
      </c>
      <c r="G2301" s="135">
        <v>8.48</v>
      </c>
      <c r="H2301" s="48">
        <v>18285.12</v>
      </c>
      <c r="I2301" s="48">
        <v>9766.69</v>
      </c>
    </row>
    <row r="2302" spans="1:9" x14ac:dyDescent="0.25">
      <c r="A2302" s="180" t="s">
        <v>86</v>
      </c>
      <c r="B2302" s="343"/>
      <c r="C2302" s="41">
        <v>43252</v>
      </c>
      <c r="D2302" s="40" t="s">
        <v>839</v>
      </c>
      <c r="E2302" s="40">
        <v>205603</v>
      </c>
      <c r="F2302" s="40" t="s">
        <v>140</v>
      </c>
      <c r="G2302" s="135">
        <v>8.64</v>
      </c>
      <c r="H2302" s="48">
        <v>18285.12</v>
      </c>
      <c r="I2302" s="48">
        <v>9766.69</v>
      </c>
    </row>
    <row r="2303" spans="1:9" ht="15.75" thickBot="1" x14ac:dyDescent="0.3">
      <c r="A2303" s="180" t="s">
        <v>86</v>
      </c>
      <c r="B2303" s="343"/>
      <c r="C2303" s="41">
        <v>43252</v>
      </c>
      <c r="D2303" s="40" t="s">
        <v>840</v>
      </c>
      <c r="E2303" s="40">
        <v>205604</v>
      </c>
      <c r="F2303" s="40" t="s">
        <v>79</v>
      </c>
      <c r="G2303" s="135">
        <v>8.01</v>
      </c>
      <c r="H2303" s="48">
        <v>18285.12</v>
      </c>
      <c r="I2303" s="48">
        <v>9766.69</v>
      </c>
    </row>
    <row r="2304" spans="1:9" ht="15.75" thickBot="1" x14ac:dyDescent="0.3">
      <c r="F2304" s="226" t="s">
        <v>151</v>
      </c>
      <c r="G2304" s="220">
        <f>SUM(G2291:G2303)</f>
        <v>151.74999999999994</v>
      </c>
      <c r="H2304" s="405">
        <f>+G2304*H2303</f>
        <v>2774766.959999999</v>
      </c>
      <c r="I2304" s="405">
        <f>+G2304*I2303</f>
        <v>1482095.2074999996</v>
      </c>
    </row>
    <row r="2305" spans="1:9" ht="15.75" thickBot="1" x14ac:dyDescent="0.3">
      <c r="G2305" s="409"/>
    </row>
    <row r="2306" spans="1:9" ht="19.5" thickBot="1" x14ac:dyDescent="0.35">
      <c r="G2306" s="409"/>
      <c r="H2306" s="519">
        <f>+H2304+I2304+H2305</f>
        <v>4256862.1674999986</v>
      </c>
      <c r="I2306" s="515"/>
    </row>
    <row r="2308" spans="1:9" x14ac:dyDescent="0.25">
      <c r="G2308" s="396"/>
    </row>
    <row r="2309" spans="1:9" x14ac:dyDescent="0.25">
      <c r="B2309" s="31"/>
      <c r="C2309" s="31"/>
      <c r="D2309" s="31"/>
      <c r="E2309" s="32"/>
      <c r="F2309" s="32"/>
      <c r="G2309" s="396"/>
    </row>
    <row r="2310" spans="1:9" ht="23.25" x14ac:dyDescent="0.35">
      <c r="A2310" s="516" t="s">
        <v>28</v>
      </c>
      <c r="B2310" s="516"/>
      <c r="C2310" s="516"/>
      <c r="D2310" s="516"/>
      <c r="E2310" s="516"/>
      <c r="F2310" s="516"/>
      <c r="G2310" s="516"/>
      <c r="H2310" s="516"/>
    </row>
    <row r="2311" spans="1:9" ht="19.5" x14ac:dyDescent="0.3">
      <c r="A2311" s="517" t="s">
        <v>485</v>
      </c>
      <c r="B2311" s="517"/>
      <c r="C2311" s="517"/>
      <c r="D2311" s="517"/>
      <c r="E2311" s="517"/>
      <c r="F2311" s="517"/>
      <c r="G2311" s="517"/>
      <c r="H2311" s="517"/>
    </row>
    <row r="2312" spans="1:9" ht="15.75" x14ac:dyDescent="0.25">
      <c r="A2312" s="33"/>
      <c r="B2312" s="33"/>
      <c r="C2312" s="33"/>
      <c r="D2312" s="33"/>
      <c r="E2312" s="34"/>
      <c r="F2312" s="34"/>
      <c r="G2312" s="397"/>
      <c r="H2312" s="35"/>
    </row>
    <row r="2313" spans="1:9" ht="15.75" x14ac:dyDescent="0.25">
      <c r="A2313" s="33"/>
      <c r="B2313" s="33"/>
      <c r="C2313" s="33"/>
      <c r="D2313" s="33"/>
      <c r="E2313" s="34"/>
      <c r="F2313" s="34"/>
      <c r="G2313" s="397"/>
      <c r="H2313" s="35"/>
    </row>
    <row r="2314" spans="1:9" ht="15.75" x14ac:dyDescent="0.25">
      <c r="A2314" s="36" t="s">
        <v>30</v>
      </c>
      <c r="B2314" s="36">
        <v>2818</v>
      </c>
      <c r="C2314" s="33"/>
      <c r="D2314" s="31"/>
      <c r="E2314" s="34"/>
      <c r="F2314" s="34"/>
      <c r="G2314" s="398"/>
      <c r="H2314" s="35"/>
    </row>
    <row r="2315" spans="1:9" ht="15.75" x14ac:dyDescent="0.25">
      <c r="A2315" s="38" t="s">
        <v>31</v>
      </c>
      <c r="B2315" s="39">
        <v>43259</v>
      </c>
      <c r="C2315" s="33"/>
      <c r="D2315" s="31"/>
      <c r="E2315" s="34"/>
      <c r="F2315" s="34"/>
      <c r="G2315" s="398"/>
      <c r="H2315" s="35"/>
    </row>
    <row r="2316" spans="1:9" ht="16.5" thickBot="1" x14ac:dyDescent="0.3">
      <c r="A2316" s="37" t="s">
        <v>32</v>
      </c>
      <c r="B2316" s="518" t="s">
        <v>33</v>
      </c>
      <c r="C2316" s="518"/>
      <c r="D2316" s="518"/>
      <c r="E2316" s="34"/>
      <c r="F2316" s="34"/>
      <c r="G2316" s="398"/>
      <c r="H2316" s="35"/>
    </row>
    <row r="2317" spans="1:9" ht="32.25" thickBot="1" x14ac:dyDescent="0.3">
      <c r="A2317" s="520" t="s">
        <v>34</v>
      </c>
      <c r="B2317" s="521"/>
      <c r="C2317" s="44" t="s">
        <v>35</v>
      </c>
      <c r="D2317" s="44" t="s">
        <v>36</v>
      </c>
      <c r="E2317" s="44" t="s">
        <v>37</v>
      </c>
      <c r="F2317" s="44" t="s">
        <v>38</v>
      </c>
      <c r="G2317" s="399" t="s">
        <v>39</v>
      </c>
      <c r="H2317" s="44" t="s">
        <v>40</v>
      </c>
      <c r="I2317" s="44" t="s">
        <v>41</v>
      </c>
    </row>
    <row r="2318" spans="1:9" x14ac:dyDescent="0.25">
      <c r="A2318" s="59" t="s">
        <v>148</v>
      </c>
      <c r="B2318" s="61"/>
      <c r="C2318" s="211">
        <v>43253</v>
      </c>
      <c r="D2318" s="45" t="s">
        <v>843</v>
      </c>
      <c r="E2318" s="45">
        <v>205722</v>
      </c>
      <c r="F2318" s="45" t="s">
        <v>90</v>
      </c>
      <c r="G2318" s="134">
        <v>4.75</v>
      </c>
      <c r="H2318" s="48">
        <v>18285.12</v>
      </c>
      <c r="I2318" s="48">
        <v>9766.69</v>
      </c>
    </row>
    <row r="2319" spans="1:9" x14ac:dyDescent="0.25">
      <c r="A2319" s="180" t="s">
        <v>148</v>
      </c>
      <c r="B2319" s="343"/>
      <c r="C2319" s="41">
        <v>43253</v>
      </c>
      <c r="D2319" s="40" t="s">
        <v>844</v>
      </c>
      <c r="E2319" s="40">
        <v>205721</v>
      </c>
      <c r="F2319" s="40" t="s">
        <v>140</v>
      </c>
      <c r="G2319" s="135">
        <v>7.68</v>
      </c>
      <c r="H2319" s="48">
        <v>18285.12</v>
      </c>
      <c r="I2319" s="48">
        <v>9766.69</v>
      </c>
    </row>
    <row r="2320" spans="1:9" x14ac:dyDescent="0.25">
      <c r="A2320" s="180" t="s">
        <v>66</v>
      </c>
      <c r="B2320" s="343"/>
      <c r="C2320" s="41">
        <v>43253</v>
      </c>
      <c r="D2320" s="40" t="s">
        <v>578</v>
      </c>
      <c r="E2320" s="40">
        <v>205696</v>
      </c>
      <c r="F2320" s="40" t="s">
        <v>50</v>
      </c>
      <c r="G2320" s="135">
        <v>13.5</v>
      </c>
      <c r="H2320" s="48">
        <v>18285.12</v>
      </c>
      <c r="I2320" s="48">
        <v>9766.69</v>
      </c>
    </row>
    <row r="2321" spans="1:9" x14ac:dyDescent="0.25">
      <c r="A2321" s="180" t="s">
        <v>77</v>
      </c>
      <c r="B2321" s="343"/>
      <c r="C2321" s="41">
        <v>43253</v>
      </c>
      <c r="D2321" s="40" t="s">
        <v>394</v>
      </c>
      <c r="E2321" s="40">
        <v>205686</v>
      </c>
      <c r="F2321" s="40" t="s">
        <v>90</v>
      </c>
      <c r="G2321" s="135">
        <v>11.1</v>
      </c>
      <c r="H2321" s="48">
        <v>18285.12</v>
      </c>
      <c r="I2321" s="48">
        <v>9766.69</v>
      </c>
    </row>
    <row r="2322" spans="1:9" x14ac:dyDescent="0.25">
      <c r="A2322" s="180" t="s">
        <v>64</v>
      </c>
      <c r="B2322" s="343"/>
      <c r="C2322" s="41">
        <v>43253</v>
      </c>
      <c r="D2322" s="40" t="s">
        <v>123</v>
      </c>
      <c r="E2322" s="40">
        <v>205678</v>
      </c>
      <c r="F2322" s="40" t="s">
        <v>55</v>
      </c>
      <c r="G2322" s="135">
        <v>1.59</v>
      </c>
      <c r="H2322" s="48">
        <v>18285.12</v>
      </c>
      <c r="I2322" s="48">
        <v>9766.69</v>
      </c>
    </row>
    <row r="2323" spans="1:9" x14ac:dyDescent="0.25">
      <c r="A2323" s="180" t="s">
        <v>68</v>
      </c>
      <c r="B2323" s="343"/>
      <c r="C2323" s="41">
        <v>43253</v>
      </c>
      <c r="D2323" s="40" t="s">
        <v>321</v>
      </c>
      <c r="E2323" s="40">
        <v>205677</v>
      </c>
      <c r="F2323" s="40" t="s">
        <v>85</v>
      </c>
      <c r="G2323" s="135">
        <v>13.63</v>
      </c>
      <c r="H2323" s="48">
        <v>18285.12</v>
      </c>
      <c r="I2323" s="48">
        <v>9766.69</v>
      </c>
    </row>
    <row r="2324" spans="1:9" x14ac:dyDescent="0.25">
      <c r="A2324" s="180" t="s">
        <v>64</v>
      </c>
      <c r="B2324" s="343"/>
      <c r="C2324" s="41">
        <v>43253</v>
      </c>
      <c r="D2324" s="40" t="s">
        <v>638</v>
      </c>
      <c r="E2324" s="40">
        <v>205659</v>
      </c>
      <c r="F2324" s="40" t="s">
        <v>47</v>
      </c>
      <c r="G2324" s="135">
        <v>10.38</v>
      </c>
      <c r="H2324" s="48">
        <v>18285.12</v>
      </c>
      <c r="I2324" s="48">
        <v>9766.69</v>
      </c>
    </row>
    <row r="2325" spans="1:9" x14ac:dyDescent="0.25">
      <c r="A2325" s="410" t="s">
        <v>584</v>
      </c>
      <c r="B2325" s="411"/>
      <c r="C2325" s="412">
        <v>43253</v>
      </c>
      <c r="D2325" s="413" t="s">
        <v>547</v>
      </c>
      <c r="E2325" s="413">
        <v>205647</v>
      </c>
      <c r="F2325" s="413" t="s">
        <v>587</v>
      </c>
      <c r="G2325" s="414">
        <v>2.15</v>
      </c>
      <c r="H2325" s="415">
        <v>18285.12</v>
      </c>
      <c r="I2325" s="415">
        <v>9766.69</v>
      </c>
    </row>
    <row r="2326" spans="1:9" x14ac:dyDescent="0.25">
      <c r="A2326" s="180" t="s">
        <v>77</v>
      </c>
      <c r="B2326" s="343"/>
      <c r="C2326" s="41">
        <v>43253</v>
      </c>
      <c r="D2326" s="40" t="s">
        <v>221</v>
      </c>
      <c r="E2326" s="40">
        <v>205633</v>
      </c>
      <c r="F2326" s="40" t="s">
        <v>90</v>
      </c>
      <c r="G2326" s="135">
        <v>16.3</v>
      </c>
      <c r="H2326" s="48">
        <v>18285.12</v>
      </c>
      <c r="I2326" s="48">
        <v>9766.69</v>
      </c>
    </row>
    <row r="2327" spans="1:9" x14ac:dyDescent="0.25">
      <c r="A2327" s="180" t="s">
        <v>66</v>
      </c>
      <c r="B2327" s="343"/>
      <c r="C2327" s="41">
        <v>43253</v>
      </c>
      <c r="D2327" s="40" t="s">
        <v>636</v>
      </c>
      <c r="E2327" s="40">
        <v>205632</v>
      </c>
      <c r="F2327" s="40" t="s">
        <v>50</v>
      </c>
      <c r="G2327" s="135">
        <v>16.47</v>
      </c>
      <c r="H2327" s="48">
        <v>18285.12</v>
      </c>
      <c r="I2327" s="48">
        <v>9766.69</v>
      </c>
    </row>
    <row r="2328" spans="1:9" x14ac:dyDescent="0.25">
      <c r="A2328" s="180" t="s">
        <v>68</v>
      </c>
      <c r="B2328" s="343"/>
      <c r="C2328" s="41">
        <v>43253</v>
      </c>
      <c r="D2328" s="40" t="s">
        <v>738</v>
      </c>
      <c r="E2328" s="40">
        <v>205629</v>
      </c>
      <c r="F2328" s="40" t="s">
        <v>85</v>
      </c>
      <c r="G2328" s="135">
        <v>11.41</v>
      </c>
      <c r="H2328" s="48">
        <v>18285.12</v>
      </c>
      <c r="I2328" s="48">
        <v>9766.69</v>
      </c>
    </row>
    <row r="2329" spans="1:9" x14ac:dyDescent="0.25">
      <c r="A2329" s="180" t="s">
        <v>64</v>
      </c>
      <c r="B2329" s="343"/>
      <c r="C2329" s="41">
        <v>43253</v>
      </c>
      <c r="D2329" s="40" t="s">
        <v>845</v>
      </c>
      <c r="E2329" s="40">
        <v>205624</v>
      </c>
      <c r="F2329" s="40" t="s">
        <v>47</v>
      </c>
      <c r="G2329" s="135">
        <v>14.41</v>
      </c>
      <c r="H2329" s="48">
        <v>18285.12</v>
      </c>
      <c r="I2329" s="48">
        <v>9766.69</v>
      </c>
    </row>
    <row r="2330" spans="1:9" x14ac:dyDescent="0.25">
      <c r="A2330" s="180" t="s">
        <v>86</v>
      </c>
      <c r="B2330" s="343"/>
      <c r="C2330" s="41">
        <v>43255</v>
      </c>
      <c r="D2330" s="40" t="s">
        <v>846</v>
      </c>
      <c r="E2330" s="40">
        <v>205889</v>
      </c>
      <c r="F2330" s="40" t="s">
        <v>79</v>
      </c>
      <c r="G2330" s="135">
        <v>11.66</v>
      </c>
      <c r="H2330" s="48">
        <v>18285.12</v>
      </c>
      <c r="I2330" s="48">
        <v>9766.69</v>
      </c>
    </row>
    <row r="2331" spans="1:9" x14ac:dyDescent="0.25">
      <c r="A2331" s="180" t="s">
        <v>86</v>
      </c>
      <c r="B2331" s="343"/>
      <c r="C2331" s="41">
        <v>43255</v>
      </c>
      <c r="D2331" s="40" t="s">
        <v>847</v>
      </c>
      <c r="E2331" s="40">
        <v>205888</v>
      </c>
      <c r="F2331" s="40" t="s">
        <v>449</v>
      </c>
      <c r="G2331" s="135">
        <v>9.57</v>
      </c>
      <c r="H2331" s="48">
        <v>18285.12</v>
      </c>
      <c r="I2331" s="48">
        <v>9766.69</v>
      </c>
    </row>
    <row r="2332" spans="1:9" x14ac:dyDescent="0.25">
      <c r="A2332" s="180" t="s">
        <v>86</v>
      </c>
      <c r="B2332" s="343"/>
      <c r="C2332" s="41">
        <v>43255</v>
      </c>
      <c r="D2332" s="40" t="s">
        <v>419</v>
      </c>
      <c r="E2332" s="40">
        <v>205887</v>
      </c>
      <c r="F2332" s="40" t="s">
        <v>450</v>
      </c>
      <c r="G2332" s="135">
        <v>10.54</v>
      </c>
      <c r="H2332" s="48">
        <v>18285.12</v>
      </c>
      <c r="I2332" s="48">
        <v>9766.69</v>
      </c>
    </row>
    <row r="2333" spans="1:9" x14ac:dyDescent="0.25">
      <c r="A2333" s="180" t="s">
        <v>86</v>
      </c>
      <c r="B2333" s="343"/>
      <c r="C2333" s="41">
        <v>43255</v>
      </c>
      <c r="D2333" s="40" t="s">
        <v>371</v>
      </c>
      <c r="E2333" s="40">
        <v>205886</v>
      </c>
      <c r="F2333" s="40" t="s">
        <v>193</v>
      </c>
      <c r="G2333" s="135">
        <v>11.79</v>
      </c>
      <c r="H2333" s="48">
        <v>18285.12</v>
      </c>
      <c r="I2333" s="48">
        <v>9766.69</v>
      </c>
    </row>
    <row r="2334" spans="1:9" x14ac:dyDescent="0.25">
      <c r="A2334" s="180" t="s">
        <v>86</v>
      </c>
      <c r="B2334" s="343"/>
      <c r="C2334" s="41">
        <v>43255</v>
      </c>
      <c r="D2334" s="40" t="s">
        <v>280</v>
      </c>
      <c r="E2334" s="40">
        <v>205885</v>
      </c>
      <c r="F2334" s="40" t="s">
        <v>170</v>
      </c>
      <c r="G2334" s="135">
        <v>0.49</v>
      </c>
      <c r="H2334" s="48">
        <v>18285.12</v>
      </c>
      <c r="I2334" s="48">
        <v>9766.69</v>
      </c>
    </row>
    <row r="2335" spans="1:9" x14ac:dyDescent="0.25">
      <c r="A2335" s="180" t="s">
        <v>94</v>
      </c>
      <c r="B2335" s="343"/>
      <c r="C2335" s="41">
        <v>43255</v>
      </c>
      <c r="D2335" s="40" t="s">
        <v>285</v>
      </c>
      <c r="E2335" s="40">
        <v>205800</v>
      </c>
      <c r="F2335" s="40" t="s">
        <v>55</v>
      </c>
      <c r="G2335" s="135">
        <v>1.1499999999999999</v>
      </c>
      <c r="H2335" s="48">
        <v>18285.12</v>
      </c>
      <c r="I2335" s="48">
        <v>9766.69</v>
      </c>
    </row>
    <row r="2336" spans="1:9" x14ac:dyDescent="0.25">
      <c r="A2336" s="180" t="s">
        <v>96</v>
      </c>
      <c r="B2336" s="343"/>
      <c r="C2336" s="41">
        <v>43255</v>
      </c>
      <c r="D2336" s="40" t="s">
        <v>537</v>
      </c>
      <c r="E2336" s="40">
        <v>205780</v>
      </c>
      <c r="F2336" s="40" t="s">
        <v>90</v>
      </c>
      <c r="G2336" s="135">
        <v>17.190000000000001</v>
      </c>
      <c r="H2336" s="48">
        <v>18285.12</v>
      </c>
      <c r="I2336" s="48">
        <v>9766.69</v>
      </c>
    </row>
    <row r="2337" spans="1:9" x14ac:dyDescent="0.25">
      <c r="A2337" s="180" t="s">
        <v>94</v>
      </c>
      <c r="B2337" s="343"/>
      <c r="C2337" s="41">
        <v>43255</v>
      </c>
      <c r="D2337" s="40" t="s">
        <v>349</v>
      </c>
      <c r="E2337" s="40">
        <v>205775</v>
      </c>
      <c r="F2337" s="40" t="s">
        <v>47</v>
      </c>
      <c r="G2337" s="135">
        <v>17.22</v>
      </c>
      <c r="H2337" s="48">
        <v>18285.12</v>
      </c>
      <c r="I2337" s="48">
        <v>9766.69</v>
      </c>
    </row>
    <row r="2338" spans="1:9" x14ac:dyDescent="0.25">
      <c r="A2338" s="180" t="s">
        <v>100</v>
      </c>
      <c r="B2338" s="343"/>
      <c r="C2338" s="41">
        <v>43255</v>
      </c>
      <c r="D2338" s="40" t="s">
        <v>372</v>
      </c>
      <c r="E2338" s="40">
        <v>205767</v>
      </c>
      <c r="F2338" s="40" t="s">
        <v>85</v>
      </c>
      <c r="G2338" s="135">
        <v>15.42</v>
      </c>
      <c r="H2338" s="48">
        <v>18285.12</v>
      </c>
      <c r="I2338" s="48">
        <v>9766.69</v>
      </c>
    </row>
    <row r="2339" spans="1:9" x14ac:dyDescent="0.25">
      <c r="A2339" s="180" t="s">
        <v>98</v>
      </c>
      <c r="B2339" s="343"/>
      <c r="C2339" s="41">
        <v>43255</v>
      </c>
      <c r="D2339" s="40" t="s">
        <v>400</v>
      </c>
      <c r="E2339" s="40">
        <v>205766</v>
      </c>
      <c r="F2339" s="40" t="s">
        <v>50</v>
      </c>
      <c r="G2339" s="135">
        <v>15.24</v>
      </c>
      <c r="H2339" s="48">
        <v>18285.12</v>
      </c>
      <c r="I2339" s="48">
        <v>9766.69</v>
      </c>
    </row>
    <row r="2340" spans="1:9" x14ac:dyDescent="0.25">
      <c r="A2340" s="180" t="s">
        <v>48</v>
      </c>
      <c r="B2340" s="343"/>
      <c r="C2340" s="41">
        <v>43256</v>
      </c>
      <c r="D2340" s="40" t="s">
        <v>824</v>
      </c>
      <c r="E2340" s="40">
        <v>206001</v>
      </c>
      <c r="F2340" s="40" t="s">
        <v>218</v>
      </c>
      <c r="G2340" s="135">
        <v>12.89</v>
      </c>
      <c r="H2340" s="48">
        <v>18285.12</v>
      </c>
      <c r="I2340" s="48">
        <v>9766.69</v>
      </c>
    </row>
    <row r="2341" spans="1:9" x14ac:dyDescent="0.25">
      <c r="A2341" s="180" t="s">
        <v>51</v>
      </c>
      <c r="B2341" s="343"/>
      <c r="C2341" s="41">
        <v>43256</v>
      </c>
      <c r="D2341" s="40" t="s">
        <v>848</v>
      </c>
      <c r="E2341" s="40">
        <v>206000</v>
      </c>
      <c r="F2341" s="40" t="s">
        <v>85</v>
      </c>
      <c r="G2341" s="135">
        <v>11.01</v>
      </c>
      <c r="H2341" s="48">
        <v>18285.12</v>
      </c>
      <c r="I2341" s="48">
        <v>9766.69</v>
      </c>
    </row>
    <row r="2342" spans="1:9" x14ac:dyDescent="0.25">
      <c r="A2342" s="180" t="s">
        <v>42</v>
      </c>
      <c r="B2342" s="343"/>
      <c r="C2342" s="41">
        <v>43256</v>
      </c>
      <c r="D2342" s="40" t="s">
        <v>849</v>
      </c>
      <c r="E2342" s="40">
        <v>205998</v>
      </c>
      <c r="F2342" s="40" t="s">
        <v>90</v>
      </c>
      <c r="G2342" s="135">
        <v>15.56</v>
      </c>
      <c r="H2342" s="48">
        <v>18285.12</v>
      </c>
      <c r="I2342" s="48">
        <v>9766.69</v>
      </c>
    </row>
    <row r="2343" spans="1:9" x14ac:dyDescent="0.25">
      <c r="A2343" s="180" t="s">
        <v>45</v>
      </c>
      <c r="B2343" s="343"/>
      <c r="C2343" s="41">
        <v>43256</v>
      </c>
      <c r="D2343" s="40" t="s">
        <v>850</v>
      </c>
      <c r="E2343" s="40">
        <v>205995</v>
      </c>
      <c r="F2343" s="40" t="s">
        <v>47</v>
      </c>
      <c r="G2343" s="135">
        <v>15.9</v>
      </c>
      <c r="H2343" s="48">
        <v>18285.12</v>
      </c>
      <c r="I2343" s="48">
        <v>9766.69</v>
      </c>
    </row>
    <row r="2344" spans="1:9" x14ac:dyDescent="0.25">
      <c r="A2344" s="180" t="s">
        <v>45</v>
      </c>
      <c r="B2344" s="343"/>
      <c r="C2344" s="41">
        <v>43256</v>
      </c>
      <c r="D2344" s="40" t="s">
        <v>851</v>
      </c>
      <c r="E2344" s="40">
        <v>205990</v>
      </c>
      <c r="F2344" s="40" t="s">
        <v>55</v>
      </c>
      <c r="G2344" s="135">
        <v>1.73</v>
      </c>
      <c r="H2344" s="48">
        <v>18285.12</v>
      </c>
      <c r="I2344" s="48">
        <v>9766.69</v>
      </c>
    </row>
    <row r="2345" spans="1:9" x14ac:dyDescent="0.25">
      <c r="A2345" s="180" t="s">
        <v>51</v>
      </c>
      <c r="B2345" s="343"/>
      <c r="C2345" s="41">
        <v>43256</v>
      </c>
      <c r="D2345" s="40" t="s">
        <v>852</v>
      </c>
      <c r="E2345" s="40">
        <v>205984</v>
      </c>
      <c r="F2345" s="40" t="s">
        <v>85</v>
      </c>
      <c r="G2345" s="135">
        <v>15.24</v>
      </c>
      <c r="H2345" s="48">
        <v>18285.12</v>
      </c>
      <c r="I2345" s="48">
        <v>9766.69</v>
      </c>
    </row>
    <row r="2346" spans="1:9" x14ac:dyDescent="0.25">
      <c r="A2346" s="180" t="s">
        <v>45</v>
      </c>
      <c r="B2346" s="343"/>
      <c r="C2346" s="41">
        <v>43256</v>
      </c>
      <c r="D2346" s="40" t="s">
        <v>853</v>
      </c>
      <c r="E2346" s="40">
        <v>205976</v>
      </c>
      <c r="F2346" s="40" t="s">
        <v>47</v>
      </c>
      <c r="G2346" s="135">
        <v>16.21</v>
      </c>
      <c r="H2346" s="48">
        <v>18285.12</v>
      </c>
      <c r="I2346" s="48">
        <v>9766.69</v>
      </c>
    </row>
    <row r="2347" spans="1:9" x14ac:dyDescent="0.25">
      <c r="A2347" s="180" t="s">
        <v>42</v>
      </c>
      <c r="B2347" s="343"/>
      <c r="C2347" s="41">
        <v>43256</v>
      </c>
      <c r="D2347" s="40" t="s">
        <v>286</v>
      </c>
      <c r="E2347" s="40">
        <v>205962</v>
      </c>
      <c r="F2347" s="40" t="s">
        <v>90</v>
      </c>
      <c r="G2347" s="135">
        <v>13.25</v>
      </c>
      <c r="H2347" s="48">
        <v>18285.12</v>
      </c>
      <c r="I2347" s="48">
        <v>9766.69</v>
      </c>
    </row>
    <row r="2348" spans="1:9" x14ac:dyDescent="0.25">
      <c r="A2348" s="410" t="s">
        <v>584</v>
      </c>
      <c r="B2348" s="411"/>
      <c r="C2348" s="412">
        <v>43256</v>
      </c>
      <c r="D2348" s="413" t="s">
        <v>854</v>
      </c>
      <c r="E2348" s="413">
        <v>205950</v>
      </c>
      <c r="F2348" s="413" t="s">
        <v>587</v>
      </c>
      <c r="G2348" s="414">
        <v>2.09</v>
      </c>
      <c r="H2348" s="415">
        <v>18285.12</v>
      </c>
      <c r="I2348" s="415">
        <v>9766.69</v>
      </c>
    </row>
    <row r="2349" spans="1:9" x14ac:dyDescent="0.25">
      <c r="A2349" s="180" t="s">
        <v>48</v>
      </c>
      <c r="B2349" s="343"/>
      <c r="C2349" s="41">
        <v>43256</v>
      </c>
      <c r="D2349" s="40" t="s">
        <v>524</v>
      </c>
      <c r="E2349" s="40">
        <v>205949</v>
      </c>
      <c r="F2349" s="40" t="s">
        <v>50</v>
      </c>
      <c r="G2349" s="135">
        <v>13.46</v>
      </c>
      <c r="H2349" s="48">
        <v>18285.12</v>
      </c>
      <c r="I2349" s="48">
        <v>9766.69</v>
      </c>
    </row>
    <row r="2350" spans="1:9" x14ac:dyDescent="0.25">
      <c r="A2350" s="180" t="s">
        <v>51</v>
      </c>
      <c r="B2350" s="343"/>
      <c r="C2350" s="41">
        <v>43256</v>
      </c>
      <c r="D2350" s="40" t="s">
        <v>329</v>
      </c>
      <c r="E2350" s="40">
        <v>205942</v>
      </c>
      <c r="F2350" s="40" t="s">
        <v>85</v>
      </c>
      <c r="G2350" s="135">
        <v>15.48</v>
      </c>
      <c r="H2350" s="48">
        <v>18285.12</v>
      </c>
      <c r="I2350" s="48">
        <v>9766.69</v>
      </c>
    </row>
    <row r="2351" spans="1:9" x14ac:dyDescent="0.25">
      <c r="A2351" s="180" t="s">
        <v>45</v>
      </c>
      <c r="B2351" s="343"/>
      <c r="C2351" s="41">
        <v>43256</v>
      </c>
      <c r="D2351" s="40" t="s">
        <v>221</v>
      </c>
      <c r="E2351" s="40">
        <v>205936</v>
      </c>
      <c r="F2351" s="40" t="s">
        <v>47</v>
      </c>
      <c r="G2351" s="135">
        <v>16.03</v>
      </c>
      <c r="H2351" s="48">
        <v>18285.12</v>
      </c>
      <c r="I2351" s="48">
        <v>9766.69</v>
      </c>
    </row>
    <row r="2352" spans="1:9" x14ac:dyDescent="0.25">
      <c r="A2352" s="180" t="s">
        <v>42</v>
      </c>
      <c r="B2352" s="343"/>
      <c r="C2352" s="41">
        <v>43256</v>
      </c>
      <c r="D2352" s="40" t="s">
        <v>855</v>
      </c>
      <c r="E2352" s="40">
        <v>205925</v>
      </c>
      <c r="F2352" s="40" t="s">
        <v>90</v>
      </c>
      <c r="G2352" s="135">
        <v>14.26</v>
      </c>
      <c r="H2352" s="48">
        <v>18285.12</v>
      </c>
      <c r="I2352" s="48">
        <v>9766.69</v>
      </c>
    </row>
    <row r="2353" spans="1:9" x14ac:dyDescent="0.25">
      <c r="A2353" s="180" t="s">
        <v>98</v>
      </c>
      <c r="B2353" s="343"/>
      <c r="C2353" s="41">
        <v>43256</v>
      </c>
      <c r="D2353" s="40" t="s">
        <v>856</v>
      </c>
      <c r="E2353" s="40">
        <v>205901</v>
      </c>
      <c r="F2353" s="40" t="s">
        <v>50</v>
      </c>
      <c r="G2353" s="135">
        <v>16.21</v>
      </c>
      <c r="H2353" s="48">
        <v>18285.12</v>
      </c>
      <c r="I2353" s="48">
        <v>9766.69</v>
      </c>
    </row>
    <row r="2354" spans="1:9" x14ac:dyDescent="0.25">
      <c r="A2354" s="180" t="s">
        <v>94</v>
      </c>
      <c r="B2354" s="343"/>
      <c r="C2354" s="41">
        <v>43256</v>
      </c>
      <c r="D2354" s="40" t="s">
        <v>857</v>
      </c>
      <c r="E2354" s="40">
        <v>205897</v>
      </c>
      <c r="F2354" s="40" t="s">
        <v>47</v>
      </c>
      <c r="G2354" s="135">
        <v>16.32</v>
      </c>
      <c r="H2354" s="48">
        <v>18285.12</v>
      </c>
      <c r="I2354" s="48">
        <v>9766.69</v>
      </c>
    </row>
    <row r="2355" spans="1:9" x14ac:dyDescent="0.25">
      <c r="A2355" s="180" t="s">
        <v>96</v>
      </c>
      <c r="B2355" s="343"/>
      <c r="C2355" s="41">
        <v>43256</v>
      </c>
      <c r="D2355" s="40" t="s">
        <v>858</v>
      </c>
      <c r="E2355" s="40">
        <v>205893</v>
      </c>
      <c r="F2355" s="40" t="s">
        <v>90</v>
      </c>
      <c r="G2355" s="135">
        <v>15.91</v>
      </c>
      <c r="H2355" s="48">
        <v>18285.12</v>
      </c>
      <c r="I2355" s="48">
        <v>9766.69</v>
      </c>
    </row>
    <row r="2356" spans="1:9" x14ac:dyDescent="0.25">
      <c r="A2356" s="180" t="s">
        <v>100</v>
      </c>
      <c r="B2356" s="343"/>
      <c r="C2356" s="41">
        <v>43256</v>
      </c>
      <c r="D2356" s="40" t="s">
        <v>823</v>
      </c>
      <c r="E2356" s="40">
        <v>205892</v>
      </c>
      <c r="F2356" s="40" t="s">
        <v>85</v>
      </c>
      <c r="G2356" s="135">
        <v>12.18</v>
      </c>
      <c r="H2356" s="48">
        <v>18285.12</v>
      </c>
      <c r="I2356" s="48">
        <v>9766.69</v>
      </c>
    </row>
    <row r="2357" spans="1:9" x14ac:dyDescent="0.25">
      <c r="A2357" s="180" t="s">
        <v>86</v>
      </c>
      <c r="B2357" s="343"/>
      <c r="C2357" s="41">
        <v>43257</v>
      </c>
      <c r="D2357" s="40" t="s">
        <v>859</v>
      </c>
      <c r="E2357" s="40">
        <v>206227</v>
      </c>
      <c r="F2357" s="40" t="s">
        <v>344</v>
      </c>
      <c r="G2357" s="135">
        <v>7.53</v>
      </c>
      <c r="H2357" s="48">
        <v>18285.12</v>
      </c>
      <c r="I2357" s="48">
        <v>9766.69</v>
      </c>
    </row>
    <row r="2358" spans="1:9" x14ac:dyDescent="0.25">
      <c r="A2358" s="180" t="s">
        <v>86</v>
      </c>
      <c r="B2358" s="343"/>
      <c r="C2358" s="41">
        <v>43257</v>
      </c>
      <c r="D2358" s="40" t="s">
        <v>92</v>
      </c>
      <c r="E2358" s="40">
        <v>206226</v>
      </c>
      <c r="F2358" s="40" t="s">
        <v>193</v>
      </c>
      <c r="G2358" s="135">
        <v>7.88</v>
      </c>
      <c r="H2358" s="48">
        <v>18285.12</v>
      </c>
      <c r="I2358" s="48">
        <v>9766.69</v>
      </c>
    </row>
    <row r="2359" spans="1:9" x14ac:dyDescent="0.25">
      <c r="A2359" s="180" t="s">
        <v>86</v>
      </c>
      <c r="B2359" s="343"/>
      <c r="C2359" s="41">
        <v>43257</v>
      </c>
      <c r="D2359" s="40" t="s">
        <v>220</v>
      </c>
      <c r="E2359" s="40">
        <v>206225</v>
      </c>
      <c r="F2359" s="40" t="s">
        <v>276</v>
      </c>
      <c r="G2359" s="135">
        <v>7.5</v>
      </c>
      <c r="H2359" s="48">
        <v>18285.12</v>
      </c>
      <c r="I2359" s="48">
        <v>9766.69</v>
      </c>
    </row>
    <row r="2360" spans="1:9" x14ac:dyDescent="0.25">
      <c r="A2360" s="180" t="s">
        <v>86</v>
      </c>
      <c r="B2360" s="343"/>
      <c r="C2360" s="41">
        <v>43257</v>
      </c>
      <c r="D2360" s="40" t="s">
        <v>201</v>
      </c>
      <c r="E2360" s="40">
        <v>206224</v>
      </c>
      <c r="F2360" s="40" t="s">
        <v>140</v>
      </c>
      <c r="G2360" s="135">
        <v>7.49</v>
      </c>
      <c r="H2360" s="48">
        <v>18285.12</v>
      </c>
      <c r="I2360" s="48">
        <v>9766.69</v>
      </c>
    </row>
    <row r="2361" spans="1:9" x14ac:dyDescent="0.25">
      <c r="A2361" s="180" t="s">
        <v>77</v>
      </c>
      <c r="B2361" s="343"/>
      <c r="C2361" s="41">
        <v>43257</v>
      </c>
      <c r="D2361" s="40" t="s">
        <v>860</v>
      </c>
      <c r="E2361" s="40">
        <v>206212</v>
      </c>
      <c r="F2361" s="40" t="s">
        <v>90</v>
      </c>
      <c r="G2361" s="135">
        <v>9.32</v>
      </c>
      <c r="H2361" s="48">
        <v>18285.12</v>
      </c>
      <c r="I2361" s="48">
        <v>9766.69</v>
      </c>
    </row>
    <row r="2362" spans="1:9" x14ac:dyDescent="0.25">
      <c r="A2362" s="180" t="s">
        <v>102</v>
      </c>
      <c r="B2362" s="343"/>
      <c r="C2362" s="41">
        <v>43257</v>
      </c>
      <c r="D2362" s="40" t="s">
        <v>802</v>
      </c>
      <c r="E2362" s="40">
        <v>206189</v>
      </c>
      <c r="F2362" s="40" t="s">
        <v>104</v>
      </c>
      <c r="G2362" s="135">
        <v>6.54</v>
      </c>
      <c r="H2362" s="48">
        <v>18285.12</v>
      </c>
      <c r="I2362" s="48">
        <v>9766.69</v>
      </c>
    </row>
    <row r="2363" spans="1:9" x14ac:dyDescent="0.25">
      <c r="A2363" s="180" t="s">
        <v>77</v>
      </c>
      <c r="B2363" s="343"/>
      <c r="C2363" s="41">
        <v>43257</v>
      </c>
      <c r="D2363" s="40" t="s">
        <v>475</v>
      </c>
      <c r="E2363" s="40">
        <v>206182</v>
      </c>
      <c r="F2363" s="40" t="s">
        <v>90</v>
      </c>
      <c r="G2363" s="135">
        <v>13.81</v>
      </c>
      <c r="H2363" s="48">
        <v>18285.12</v>
      </c>
      <c r="I2363" s="48">
        <v>9766.69</v>
      </c>
    </row>
    <row r="2364" spans="1:9" x14ac:dyDescent="0.25">
      <c r="A2364" s="180" t="s">
        <v>64</v>
      </c>
      <c r="B2364" s="343"/>
      <c r="C2364" s="41">
        <v>43257</v>
      </c>
      <c r="D2364" s="40" t="s">
        <v>110</v>
      </c>
      <c r="E2364" s="40">
        <v>206148</v>
      </c>
      <c r="F2364" s="40" t="s">
        <v>47</v>
      </c>
      <c r="G2364" s="135">
        <v>14.99</v>
      </c>
      <c r="H2364" s="48">
        <v>18285.12</v>
      </c>
      <c r="I2364" s="48">
        <v>9766.69</v>
      </c>
    </row>
    <row r="2365" spans="1:9" x14ac:dyDescent="0.25">
      <c r="A2365" s="180" t="s">
        <v>102</v>
      </c>
      <c r="B2365" s="343"/>
      <c r="C2365" s="41">
        <v>43257</v>
      </c>
      <c r="D2365" s="40" t="s">
        <v>285</v>
      </c>
      <c r="E2365" s="40">
        <v>206145</v>
      </c>
      <c r="F2365" s="40" t="s">
        <v>104</v>
      </c>
      <c r="G2365" s="135">
        <v>10.7</v>
      </c>
      <c r="H2365" s="48">
        <v>18285.12</v>
      </c>
      <c r="I2365" s="48">
        <v>9766.69</v>
      </c>
    </row>
    <row r="2366" spans="1:9" x14ac:dyDescent="0.25">
      <c r="A2366" s="180" t="s">
        <v>64</v>
      </c>
      <c r="B2366" s="343"/>
      <c r="C2366" s="41">
        <v>43257</v>
      </c>
      <c r="D2366" s="40" t="s">
        <v>270</v>
      </c>
      <c r="E2366" s="40">
        <v>206120</v>
      </c>
      <c r="F2366" s="40" t="s">
        <v>55</v>
      </c>
      <c r="G2366" s="135">
        <v>1.41</v>
      </c>
      <c r="H2366" s="48">
        <v>18285.12</v>
      </c>
      <c r="I2366" s="48">
        <v>9766.69</v>
      </c>
    </row>
    <row r="2367" spans="1:9" x14ac:dyDescent="0.25">
      <c r="A2367" s="180" t="s">
        <v>77</v>
      </c>
      <c r="B2367" s="343"/>
      <c r="C2367" s="41">
        <v>43257</v>
      </c>
      <c r="D2367" s="40" t="s">
        <v>243</v>
      </c>
      <c r="E2367" s="40">
        <v>206111</v>
      </c>
      <c r="F2367" s="40" t="s">
        <v>90</v>
      </c>
      <c r="G2367" s="135">
        <v>15.8</v>
      </c>
      <c r="H2367" s="48">
        <v>18285.12</v>
      </c>
      <c r="I2367" s="48">
        <v>9766.69</v>
      </c>
    </row>
    <row r="2368" spans="1:9" x14ac:dyDescent="0.25">
      <c r="A2368" s="180" t="s">
        <v>66</v>
      </c>
      <c r="B2368" s="343"/>
      <c r="C2368" s="41">
        <v>43257</v>
      </c>
      <c r="D2368" s="40" t="s">
        <v>328</v>
      </c>
      <c r="E2368" s="40">
        <v>206109</v>
      </c>
      <c r="F2368" s="40" t="s">
        <v>50</v>
      </c>
      <c r="G2368" s="135">
        <v>16.399999999999999</v>
      </c>
      <c r="H2368" s="48">
        <v>18285.12</v>
      </c>
      <c r="I2368" s="48">
        <v>9766.69</v>
      </c>
    </row>
    <row r="2369" spans="1:9" x14ac:dyDescent="0.25">
      <c r="A2369" s="180" t="s">
        <v>68</v>
      </c>
      <c r="B2369" s="343"/>
      <c r="C2369" s="41">
        <v>43257</v>
      </c>
      <c r="D2369" s="40" t="s">
        <v>277</v>
      </c>
      <c r="E2369" s="40">
        <v>206108</v>
      </c>
      <c r="F2369" s="40" t="s">
        <v>85</v>
      </c>
      <c r="G2369" s="135">
        <v>15.13</v>
      </c>
      <c r="H2369" s="48">
        <v>18285.12</v>
      </c>
      <c r="I2369" s="48">
        <v>9766.69</v>
      </c>
    </row>
    <row r="2370" spans="1:9" x14ac:dyDescent="0.25">
      <c r="A2370" s="180" t="s">
        <v>64</v>
      </c>
      <c r="B2370" s="343"/>
      <c r="C2370" s="41">
        <v>43257</v>
      </c>
      <c r="D2370" s="40" t="s">
        <v>861</v>
      </c>
      <c r="E2370" s="40">
        <v>206077</v>
      </c>
      <c r="F2370" s="40" t="s">
        <v>47</v>
      </c>
      <c r="G2370" s="135">
        <v>15.8</v>
      </c>
      <c r="H2370" s="48">
        <v>18285.12</v>
      </c>
      <c r="I2370" s="48">
        <v>9766.69</v>
      </c>
    </row>
    <row r="2371" spans="1:9" x14ac:dyDescent="0.25">
      <c r="A2371" s="180" t="s">
        <v>48</v>
      </c>
      <c r="B2371" s="343"/>
      <c r="C2371" s="41">
        <v>43257</v>
      </c>
      <c r="D2371" s="40" t="s">
        <v>862</v>
      </c>
      <c r="E2371" s="40">
        <v>206014</v>
      </c>
      <c r="F2371" s="40" t="s">
        <v>50</v>
      </c>
      <c r="G2371" s="135">
        <v>14.95</v>
      </c>
      <c r="H2371" s="48">
        <v>18285.12</v>
      </c>
      <c r="I2371" s="48">
        <v>9766.69</v>
      </c>
    </row>
    <row r="2372" spans="1:9" x14ac:dyDescent="0.25">
      <c r="A2372" s="180" t="s">
        <v>68</v>
      </c>
      <c r="B2372" s="343"/>
      <c r="C2372" s="41">
        <v>43257</v>
      </c>
      <c r="D2372" s="40" t="s">
        <v>863</v>
      </c>
      <c r="E2372" s="40">
        <v>206223</v>
      </c>
      <c r="F2372" s="40" t="s">
        <v>85</v>
      </c>
      <c r="G2372" s="135">
        <v>16.420000000000002</v>
      </c>
      <c r="H2372" s="48">
        <v>18285.12</v>
      </c>
      <c r="I2372" s="48">
        <v>9766.69</v>
      </c>
    </row>
    <row r="2373" spans="1:9" x14ac:dyDescent="0.25">
      <c r="A2373" s="180" t="s">
        <v>98</v>
      </c>
      <c r="B2373" s="343"/>
      <c r="C2373" s="41">
        <v>43258</v>
      </c>
      <c r="D2373" s="40" t="s">
        <v>402</v>
      </c>
      <c r="E2373" s="40">
        <v>206331</v>
      </c>
      <c r="F2373" s="40" t="s">
        <v>50</v>
      </c>
      <c r="G2373" s="135">
        <v>9.0299999999999994</v>
      </c>
      <c r="H2373" s="48">
        <v>18285.12</v>
      </c>
      <c r="I2373" s="48">
        <v>9766.69</v>
      </c>
    </row>
    <row r="2374" spans="1:9" x14ac:dyDescent="0.25">
      <c r="A2374" s="180" t="s">
        <v>100</v>
      </c>
      <c r="B2374" s="343"/>
      <c r="C2374" s="41">
        <v>43258</v>
      </c>
      <c r="D2374" s="40" t="s">
        <v>445</v>
      </c>
      <c r="E2374" s="40">
        <v>206326</v>
      </c>
      <c r="F2374" s="40" t="s">
        <v>85</v>
      </c>
      <c r="G2374" s="135">
        <v>6.09</v>
      </c>
      <c r="H2374" s="48">
        <v>18285.12</v>
      </c>
      <c r="I2374" s="48">
        <v>9766.69</v>
      </c>
    </row>
    <row r="2375" spans="1:9" x14ac:dyDescent="0.25">
      <c r="A2375" s="180" t="s">
        <v>94</v>
      </c>
      <c r="B2375" s="343"/>
      <c r="C2375" s="41">
        <v>43258</v>
      </c>
      <c r="D2375" s="40" t="s">
        <v>287</v>
      </c>
      <c r="E2375" s="40">
        <v>206315</v>
      </c>
      <c r="F2375" s="40" t="s">
        <v>47</v>
      </c>
      <c r="G2375" s="135">
        <v>6.72</v>
      </c>
      <c r="H2375" s="48">
        <v>18285.12</v>
      </c>
      <c r="I2375" s="48">
        <v>9766.69</v>
      </c>
    </row>
    <row r="2376" spans="1:9" x14ac:dyDescent="0.25">
      <c r="A2376" s="180" t="s">
        <v>96</v>
      </c>
      <c r="B2376" s="343"/>
      <c r="C2376" s="41">
        <v>43258</v>
      </c>
      <c r="D2376" s="40" t="s">
        <v>191</v>
      </c>
      <c r="E2376" s="40">
        <v>206313</v>
      </c>
      <c r="F2376" s="40" t="s">
        <v>90</v>
      </c>
      <c r="G2376" s="135">
        <v>8.7200000000000006</v>
      </c>
      <c r="H2376" s="48">
        <v>18285.12</v>
      </c>
      <c r="I2376" s="48">
        <v>9766.69</v>
      </c>
    </row>
    <row r="2377" spans="1:9" x14ac:dyDescent="0.25">
      <c r="A2377" s="180" t="s">
        <v>100</v>
      </c>
      <c r="B2377" s="343"/>
      <c r="C2377" s="41">
        <v>43258</v>
      </c>
      <c r="D2377" s="40" t="s">
        <v>408</v>
      </c>
      <c r="E2377" s="40">
        <v>206290</v>
      </c>
      <c r="F2377" s="40" t="s">
        <v>85</v>
      </c>
      <c r="G2377" s="135">
        <v>14.45</v>
      </c>
      <c r="H2377" s="48">
        <v>18285.12</v>
      </c>
      <c r="I2377" s="48">
        <v>9766.69</v>
      </c>
    </row>
    <row r="2378" spans="1:9" x14ac:dyDescent="0.25">
      <c r="A2378" s="180" t="s">
        <v>94</v>
      </c>
      <c r="B2378" s="343"/>
      <c r="C2378" s="41">
        <v>43258</v>
      </c>
      <c r="D2378" s="40" t="s">
        <v>408</v>
      </c>
      <c r="E2378" s="40">
        <v>206289</v>
      </c>
      <c r="F2378" s="40" t="s">
        <v>55</v>
      </c>
      <c r="G2378" s="135">
        <v>1.25</v>
      </c>
      <c r="H2378" s="48">
        <v>18285.12</v>
      </c>
      <c r="I2378" s="48">
        <v>9766.69</v>
      </c>
    </row>
    <row r="2379" spans="1:9" x14ac:dyDescent="0.25">
      <c r="A2379" s="180" t="s">
        <v>94</v>
      </c>
      <c r="B2379" s="343"/>
      <c r="C2379" s="41">
        <v>43258</v>
      </c>
      <c r="D2379" s="40" t="s">
        <v>138</v>
      </c>
      <c r="E2379" s="40">
        <v>206285</v>
      </c>
      <c r="F2379" s="40" t="s">
        <v>47</v>
      </c>
      <c r="G2379" s="135">
        <v>16.489999999999998</v>
      </c>
      <c r="H2379" s="48">
        <v>18285.12</v>
      </c>
      <c r="I2379" s="48">
        <v>9766.69</v>
      </c>
    </row>
    <row r="2380" spans="1:9" x14ac:dyDescent="0.25">
      <c r="A2380" s="180" t="s">
        <v>96</v>
      </c>
      <c r="B2380" s="343"/>
      <c r="C2380" s="41">
        <v>43258</v>
      </c>
      <c r="D2380" s="40" t="s">
        <v>552</v>
      </c>
      <c r="E2380" s="40">
        <v>206280</v>
      </c>
      <c r="F2380" s="40" t="s">
        <v>90</v>
      </c>
      <c r="G2380" s="135">
        <v>14.03</v>
      </c>
      <c r="H2380" s="48">
        <v>18285.12</v>
      </c>
      <c r="I2380" s="48">
        <v>9766.69</v>
      </c>
    </row>
    <row r="2381" spans="1:9" x14ac:dyDescent="0.25">
      <c r="A2381" s="180" t="s">
        <v>98</v>
      </c>
      <c r="B2381" s="343"/>
      <c r="C2381" s="41">
        <v>43258</v>
      </c>
      <c r="D2381" s="40" t="s">
        <v>121</v>
      </c>
      <c r="E2381" s="40">
        <v>206279</v>
      </c>
      <c r="F2381" s="40" t="s">
        <v>50</v>
      </c>
      <c r="G2381" s="135">
        <v>15.37</v>
      </c>
      <c r="H2381" s="48">
        <v>18285.12</v>
      </c>
      <c r="I2381" s="48">
        <v>9766.69</v>
      </c>
    </row>
    <row r="2382" spans="1:9" x14ac:dyDescent="0.25">
      <c r="A2382" s="180" t="s">
        <v>64</v>
      </c>
      <c r="B2382" s="343"/>
      <c r="C2382" s="41">
        <v>43258</v>
      </c>
      <c r="D2382" s="40" t="s">
        <v>864</v>
      </c>
      <c r="E2382" s="40">
        <v>206241</v>
      </c>
      <c r="F2382" s="40" t="s">
        <v>47</v>
      </c>
      <c r="G2382" s="135">
        <v>8.23</v>
      </c>
      <c r="H2382" s="48">
        <v>18285.12</v>
      </c>
      <c r="I2382" s="48">
        <v>9766.69</v>
      </c>
    </row>
    <row r="2383" spans="1:9" x14ac:dyDescent="0.25">
      <c r="A2383" s="180" t="s">
        <v>66</v>
      </c>
      <c r="B2383" s="343"/>
      <c r="C2383" s="41">
        <v>43258</v>
      </c>
      <c r="D2383" s="40" t="s">
        <v>865</v>
      </c>
      <c r="E2383" s="40">
        <v>206235</v>
      </c>
      <c r="F2383" s="40" t="s">
        <v>50</v>
      </c>
      <c r="G2383" s="135">
        <v>15.78</v>
      </c>
      <c r="H2383" s="48">
        <v>18285.12</v>
      </c>
      <c r="I2383" s="48">
        <v>9766.69</v>
      </c>
    </row>
    <row r="2384" spans="1:9" x14ac:dyDescent="0.25">
      <c r="A2384" s="180" t="s">
        <v>86</v>
      </c>
      <c r="B2384" s="343"/>
      <c r="C2384" s="41">
        <v>43259</v>
      </c>
      <c r="D2384" s="40" t="s">
        <v>779</v>
      </c>
      <c r="E2384" s="40">
        <v>207529</v>
      </c>
      <c r="F2384" s="40" t="s">
        <v>437</v>
      </c>
      <c r="G2384" s="135">
        <v>7.44</v>
      </c>
      <c r="H2384" s="48">
        <v>18285.12</v>
      </c>
      <c r="I2384" s="48">
        <v>9766.69</v>
      </c>
    </row>
    <row r="2385" spans="1:9" x14ac:dyDescent="0.25">
      <c r="A2385" s="180" t="s">
        <v>86</v>
      </c>
      <c r="B2385" s="343"/>
      <c r="C2385" s="41">
        <v>43259</v>
      </c>
      <c r="D2385" s="40" t="s">
        <v>135</v>
      </c>
      <c r="E2385" s="40">
        <v>207528</v>
      </c>
      <c r="F2385" s="40" t="s">
        <v>140</v>
      </c>
      <c r="G2385" s="135">
        <v>8.59</v>
      </c>
      <c r="H2385" s="48">
        <v>18285.12</v>
      </c>
      <c r="I2385" s="48">
        <v>9766.69</v>
      </c>
    </row>
    <row r="2386" spans="1:9" x14ac:dyDescent="0.25">
      <c r="A2386" s="180" t="s">
        <v>86</v>
      </c>
      <c r="B2386" s="343"/>
      <c r="C2386" s="41">
        <v>43259</v>
      </c>
      <c r="D2386" s="40" t="s">
        <v>135</v>
      </c>
      <c r="E2386" s="40">
        <v>207527</v>
      </c>
      <c r="F2386" s="40" t="s">
        <v>85</v>
      </c>
      <c r="G2386" s="135">
        <v>7.79</v>
      </c>
      <c r="H2386" s="48">
        <v>18285.12</v>
      </c>
      <c r="I2386" s="48">
        <v>9766.69</v>
      </c>
    </row>
    <row r="2387" spans="1:9" x14ac:dyDescent="0.25">
      <c r="A2387" s="180" t="s">
        <v>86</v>
      </c>
      <c r="B2387" s="343"/>
      <c r="C2387" s="41">
        <v>43259</v>
      </c>
      <c r="D2387" s="40" t="s">
        <v>172</v>
      </c>
      <c r="E2387" s="40">
        <v>207526</v>
      </c>
      <c r="F2387" s="40" t="s">
        <v>403</v>
      </c>
      <c r="G2387" s="135">
        <v>8.2200000000000006</v>
      </c>
      <c r="H2387" s="48">
        <v>18285.12</v>
      </c>
      <c r="I2387" s="48">
        <v>9766.69</v>
      </c>
    </row>
    <row r="2388" spans="1:9" x14ac:dyDescent="0.25">
      <c r="A2388" s="180" t="s">
        <v>48</v>
      </c>
      <c r="B2388" s="343"/>
      <c r="C2388" s="41">
        <v>43259</v>
      </c>
      <c r="D2388" s="40" t="s">
        <v>384</v>
      </c>
      <c r="E2388" s="40">
        <v>206490</v>
      </c>
      <c r="F2388" s="40" t="s">
        <v>55</v>
      </c>
      <c r="G2388" s="135">
        <v>1.62</v>
      </c>
      <c r="H2388" s="48">
        <v>18285.12</v>
      </c>
      <c r="I2388" s="48">
        <v>9766.69</v>
      </c>
    </row>
    <row r="2389" spans="1:9" x14ac:dyDescent="0.25">
      <c r="A2389" s="180" t="s">
        <v>48</v>
      </c>
      <c r="B2389" s="343"/>
      <c r="C2389" s="41">
        <v>43259</v>
      </c>
      <c r="D2389" s="40" t="s">
        <v>539</v>
      </c>
      <c r="E2389" s="40">
        <v>206485</v>
      </c>
      <c r="F2389" s="40" t="s">
        <v>50</v>
      </c>
      <c r="G2389" s="135">
        <v>15.48</v>
      </c>
      <c r="H2389" s="48">
        <v>18285.12</v>
      </c>
      <c r="I2389" s="48">
        <v>9766.69</v>
      </c>
    </row>
    <row r="2390" spans="1:9" x14ac:dyDescent="0.25">
      <c r="A2390" s="180" t="s">
        <v>51</v>
      </c>
      <c r="B2390" s="343"/>
      <c r="C2390" s="41">
        <v>43259</v>
      </c>
      <c r="D2390" s="40" t="s">
        <v>469</v>
      </c>
      <c r="E2390" s="40">
        <v>206479</v>
      </c>
      <c r="F2390" s="40" t="s">
        <v>85</v>
      </c>
      <c r="G2390" s="135">
        <v>11.87</v>
      </c>
      <c r="H2390" s="48">
        <v>18285.12</v>
      </c>
      <c r="I2390" s="48">
        <v>9766.69</v>
      </c>
    </row>
    <row r="2391" spans="1:9" x14ac:dyDescent="0.25">
      <c r="A2391" s="180" t="s">
        <v>42</v>
      </c>
      <c r="B2391" s="343"/>
      <c r="C2391" s="41">
        <v>43259</v>
      </c>
      <c r="D2391" s="40" t="s">
        <v>464</v>
      </c>
      <c r="E2391" s="40">
        <v>206478</v>
      </c>
      <c r="F2391" s="40" t="s">
        <v>90</v>
      </c>
      <c r="G2391" s="135">
        <v>16.579999999999998</v>
      </c>
      <c r="H2391" s="48">
        <v>18285.12</v>
      </c>
      <c r="I2391" s="48">
        <v>9766.69</v>
      </c>
    </row>
    <row r="2392" spans="1:9" x14ac:dyDescent="0.25">
      <c r="A2392" s="180" t="s">
        <v>45</v>
      </c>
      <c r="B2392" s="343"/>
      <c r="C2392" s="41">
        <v>43259</v>
      </c>
      <c r="D2392" s="40" t="s">
        <v>853</v>
      </c>
      <c r="E2392" s="40">
        <v>206476</v>
      </c>
      <c r="F2392" s="40" t="s">
        <v>47</v>
      </c>
      <c r="G2392" s="135">
        <v>12.61</v>
      </c>
      <c r="H2392" s="48">
        <v>18285.12</v>
      </c>
      <c r="I2392" s="48">
        <v>9766.69</v>
      </c>
    </row>
    <row r="2393" spans="1:9" x14ac:dyDescent="0.25">
      <c r="A2393" s="180" t="s">
        <v>45</v>
      </c>
      <c r="B2393" s="343"/>
      <c r="C2393" s="41">
        <v>43259</v>
      </c>
      <c r="D2393" s="40" t="s">
        <v>392</v>
      </c>
      <c r="E2393" s="40">
        <v>206459</v>
      </c>
      <c r="F2393" s="40" t="s">
        <v>55</v>
      </c>
      <c r="G2393" s="135">
        <v>1.77</v>
      </c>
      <c r="H2393" s="48">
        <v>18285.12</v>
      </c>
      <c r="I2393" s="48">
        <v>9766.69</v>
      </c>
    </row>
    <row r="2394" spans="1:9" x14ac:dyDescent="0.25">
      <c r="A2394" s="180" t="s">
        <v>51</v>
      </c>
      <c r="B2394" s="343"/>
      <c r="C2394" s="41">
        <v>43259</v>
      </c>
      <c r="D2394" s="40" t="s">
        <v>866</v>
      </c>
      <c r="E2394" s="40">
        <v>206432</v>
      </c>
      <c r="F2394" s="40" t="s">
        <v>85</v>
      </c>
      <c r="G2394" s="135">
        <v>15.67</v>
      </c>
      <c r="H2394" s="48">
        <v>18285.12</v>
      </c>
      <c r="I2394" s="48">
        <v>9766.69</v>
      </c>
    </row>
    <row r="2395" spans="1:9" x14ac:dyDescent="0.25">
      <c r="A2395" s="180" t="s">
        <v>45</v>
      </c>
      <c r="B2395" s="343"/>
      <c r="C2395" s="41">
        <v>43259</v>
      </c>
      <c r="D2395" s="40" t="s">
        <v>210</v>
      </c>
      <c r="E2395" s="40">
        <v>206428</v>
      </c>
      <c r="F2395" s="40" t="s">
        <v>47</v>
      </c>
      <c r="G2395" s="135">
        <v>16.55</v>
      </c>
      <c r="H2395" s="48">
        <v>18285.12</v>
      </c>
      <c r="I2395" s="48">
        <v>9766.69</v>
      </c>
    </row>
    <row r="2396" spans="1:9" x14ac:dyDescent="0.25">
      <c r="A2396" s="180" t="s">
        <v>42</v>
      </c>
      <c r="B2396" s="343"/>
      <c r="C2396" s="41">
        <v>43259</v>
      </c>
      <c r="D2396" s="40" t="s">
        <v>243</v>
      </c>
      <c r="E2396" s="40">
        <v>206419</v>
      </c>
      <c r="F2396" s="40" t="s">
        <v>90</v>
      </c>
      <c r="G2396" s="135">
        <v>15.36</v>
      </c>
      <c r="H2396" s="48">
        <v>18285.12</v>
      </c>
      <c r="I2396" s="48">
        <v>9766.69</v>
      </c>
    </row>
    <row r="2397" spans="1:9" ht="15.75" thickBot="1" x14ac:dyDescent="0.3">
      <c r="A2397" s="180" t="s">
        <v>48</v>
      </c>
      <c r="B2397" s="343"/>
      <c r="C2397" s="41">
        <v>43259</v>
      </c>
      <c r="D2397" s="40" t="s">
        <v>328</v>
      </c>
      <c r="E2397" s="40">
        <v>206418</v>
      </c>
      <c r="F2397" s="40" t="s">
        <v>50</v>
      </c>
      <c r="G2397" s="135">
        <v>14.44</v>
      </c>
      <c r="H2397" s="48">
        <v>18285.12</v>
      </c>
      <c r="I2397" s="48">
        <v>9766.69</v>
      </c>
    </row>
    <row r="2398" spans="1:9" ht="15.75" thickBot="1" x14ac:dyDescent="0.3">
      <c r="F2398" s="219" t="s">
        <v>590</v>
      </c>
      <c r="G2398" s="220">
        <f>SUM(G2318:G2397)</f>
        <v>909.18999999999994</v>
      </c>
      <c r="H2398" s="221">
        <f>+G2398*H2397</f>
        <v>16624648.252799997</v>
      </c>
      <c r="I2398" s="221">
        <f>+G2398*I2397</f>
        <v>8879776.8811000008</v>
      </c>
    </row>
    <row r="2399" spans="1:9" ht="21.75" thickBot="1" x14ac:dyDescent="0.4">
      <c r="F2399" s="222" t="s">
        <v>591</v>
      </c>
      <c r="G2399" s="223">
        <f>-G2348-G2325</f>
        <v>-4.24</v>
      </c>
      <c r="H2399" s="512">
        <f>G2399*H2397</f>
        <v>-77528.908800000005</v>
      </c>
      <c r="I2399" s="513"/>
    </row>
    <row r="2400" spans="1:9" ht="19.5" thickBot="1" x14ac:dyDescent="0.35">
      <c r="F2400" s="226" t="s">
        <v>151</v>
      </c>
      <c r="G2400" s="220">
        <f>SUM(G2398:G2399)</f>
        <v>904.94999999999993</v>
      </c>
      <c r="H2400" s="514">
        <f>+H2398+I2398+H2399-0.01</f>
        <v>25426896.215099998</v>
      </c>
      <c r="I2400" s="515"/>
    </row>
    <row r="2403" spans="1:9" x14ac:dyDescent="0.25">
      <c r="G2403" s="409"/>
    </row>
    <row r="2404" spans="1:9" x14ac:dyDescent="0.25">
      <c r="G2404" s="409"/>
      <c r="I2404" s="260"/>
    </row>
    <row r="2405" spans="1:9" x14ac:dyDescent="0.25">
      <c r="G2405" s="409"/>
    </row>
    <row r="2406" spans="1:9" x14ac:dyDescent="0.25">
      <c r="G2406" s="396"/>
    </row>
    <row r="2407" spans="1:9" x14ac:dyDescent="0.25">
      <c r="B2407" s="31"/>
      <c r="C2407" s="31"/>
      <c r="D2407" s="31"/>
      <c r="E2407" s="32"/>
      <c r="F2407" s="32"/>
      <c r="G2407" s="396"/>
    </row>
    <row r="2408" spans="1:9" ht="23.25" x14ac:dyDescent="0.35">
      <c r="A2408" s="516" t="s">
        <v>28</v>
      </c>
      <c r="B2408" s="516"/>
      <c r="C2408" s="516"/>
      <c r="D2408" s="516"/>
      <c r="E2408" s="516"/>
      <c r="F2408" s="516"/>
      <c r="G2408" s="516"/>
      <c r="H2408" s="516"/>
    </row>
    <row r="2409" spans="1:9" ht="19.5" x14ac:dyDescent="0.3">
      <c r="A2409" s="517" t="s">
        <v>485</v>
      </c>
      <c r="B2409" s="517"/>
      <c r="C2409" s="517"/>
      <c r="D2409" s="517"/>
      <c r="E2409" s="517"/>
      <c r="F2409" s="517"/>
      <c r="G2409" s="517"/>
      <c r="H2409" s="517"/>
    </row>
    <row r="2410" spans="1:9" ht="15.75" x14ac:dyDescent="0.25">
      <c r="A2410" s="33"/>
      <c r="B2410" s="33"/>
      <c r="C2410" s="33"/>
      <c r="D2410" s="33"/>
      <c r="E2410" s="34"/>
      <c r="F2410" s="34"/>
      <c r="G2410" s="397"/>
      <c r="H2410" s="35"/>
    </row>
    <row r="2411" spans="1:9" ht="15.75" x14ac:dyDescent="0.25">
      <c r="A2411" s="33"/>
      <c r="B2411" s="33"/>
      <c r="C2411" s="33"/>
      <c r="D2411" s="33"/>
      <c r="E2411" s="34"/>
      <c r="F2411" s="34"/>
      <c r="G2411" s="397"/>
      <c r="H2411" s="35"/>
    </row>
    <row r="2412" spans="1:9" ht="15.75" x14ac:dyDescent="0.25">
      <c r="A2412" s="36" t="s">
        <v>30</v>
      </c>
      <c r="B2412" s="36">
        <v>2828</v>
      </c>
      <c r="C2412" s="33"/>
      <c r="D2412" s="31"/>
      <c r="E2412" s="34"/>
      <c r="F2412" s="34"/>
      <c r="G2412" s="398"/>
      <c r="H2412" s="35"/>
    </row>
    <row r="2413" spans="1:9" ht="15.75" x14ac:dyDescent="0.25">
      <c r="A2413" s="38" t="s">
        <v>31</v>
      </c>
      <c r="B2413" s="39">
        <v>43266</v>
      </c>
      <c r="C2413" s="33"/>
      <c r="D2413" s="31"/>
      <c r="E2413" s="34"/>
      <c r="F2413" s="34"/>
      <c r="G2413" s="398"/>
      <c r="H2413" s="35"/>
    </row>
    <row r="2414" spans="1:9" ht="16.5" thickBot="1" x14ac:dyDescent="0.3">
      <c r="A2414" s="37" t="s">
        <v>32</v>
      </c>
      <c r="B2414" s="518" t="s">
        <v>33</v>
      </c>
      <c r="C2414" s="518"/>
      <c r="D2414" s="518"/>
      <c r="E2414" s="34"/>
      <c r="F2414" s="34"/>
      <c r="G2414" s="398"/>
      <c r="H2414" s="35"/>
    </row>
    <row r="2415" spans="1:9" ht="32.25" thickBot="1" x14ac:dyDescent="0.3">
      <c r="A2415" s="520" t="s">
        <v>34</v>
      </c>
      <c r="B2415" s="521"/>
      <c r="C2415" s="44" t="s">
        <v>35</v>
      </c>
      <c r="D2415" s="44" t="s">
        <v>36</v>
      </c>
      <c r="E2415" s="44" t="s">
        <v>37</v>
      </c>
      <c r="F2415" s="44" t="s">
        <v>38</v>
      </c>
      <c r="G2415" s="399" t="s">
        <v>39</v>
      </c>
      <c r="H2415" s="44" t="s">
        <v>40</v>
      </c>
      <c r="I2415" s="44" t="s">
        <v>41</v>
      </c>
    </row>
    <row r="2416" spans="1:9" x14ac:dyDescent="0.25">
      <c r="A2416" s="59" t="s">
        <v>77</v>
      </c>
      <c r="B2416" s="61"/>
      <c r="C2416" s="66">
        <v>43260</v>
      </c>
      <c r="D2416" s="45" t="s">
        <v>569</v>
      </c>
      <c r="E2416" s="45">
        <v>207549</v>
      </c>
      <c r="F2416" s="45" t="s">
        <v>90</v>
      </c>
      <c r="G2416" s="134">
        <v>15.24</v>
      </c>
      <c r="H2416" s="67">
        <v>18285.12</v>
      </c>
      <c r="I2416" s="67">
        <v>9766.69</v>
      </c>
    </row>
    <row r="2417" spans="1:9" x14ac:dyDescent="0.25">
      <c r="A2417" s="180" t="s">
        <v>68</v>
      </c>
      <c r="B2417" s="343"/>
      <c r="C2417" s="41">
        <v>43260</v>
      </c>
      <c r="D2417" s="40" t="s">
        <v>738</v>
      </c>
      <c r="E2417" s="40">
        <v>207552</v>
      </c>
      <c r="F2417" s="40" t="s">
        <v>85</v>
      </c>
      <c r="G2417" s="135">
        <v>10.93</v>
      </c>
      <c r="H2417" s="48">
        <v>18285.12</v>
      </c>
      <c r="I2417" s="48">
        <v>9766.69</v>
      </c>
    </row>
    <row r="2418" spans="1:9" x14ac:dyDescent="0.25">
      <c r="A2418" s="180" t="s">
        <v>66</v>
      </c>
      <c r="B2418" s="343"/>
      <c r="C2418" s="41">
        <v>43260</v>
      </c>
      <c r="D2418" s="40" t="s">
        <v>46</v>
      </c>
      <c r="E2418" s="40">
        <v>207553</v>
      </c>
      <c r="F2418" s="40" t="s">
        <v>50</v>
      </c>
      <c r="G2418" s="135">
        <v>15.48</v>
      </c>
      <c r="H2418" s="48">
        <v>18285.12</v>
      </c>
      <c r="I2418" s="48">
        <v>9766.69</v>
      </c>
    </row>
    <row r="2419" spans="1:9" x14ac:dyDescent="0.25">
      <c r="A2419" s="180" t="s">
        <v>64</v>
      </c>
      <c r="B2419" s="343"/>
      <c r="C2419" s="41">
        <v>43260</v>
      </c>
      <c r="D2419" s="40" t="s">
        <v>399</v>
      </c>
      <c r="E2419" s="40">
        <v>207554</v>
      </c>
      <c r="F2419" s="40" t="s">
        <v>47</v>
      </c>
      <c r="G2419" s="135">
        <v>14.04</v>
      </c>
      <c r="H2419" s="48">
        <v>18285.12</v>
      </c>
      <c r="I2419" s="48">
        <v>9766.69</v>
      </c>
    </row>
    <row r="2420" spans="1:9" x14ac:dyDescent="0.25">
      <c r="A2420" s="410" t="s">
        <v>584</v>
      </c>
      <c r="B2420" s="411"/>
      <c r="C2420" s="412">
        <v>43260</v>
      </c>
      <c r="D2420" s="413" t="s">
        <v>509</v>
      </c>
      <c r="E2420" s="413">
        <v>207593</v>
      </c>
      <c r="F2420" s="413" t="s">
        <v>587</v>
      </c>
      <c r="G2420" s="414">
        <v>2.0299999999999998</v>
      </c>
      <c r="H2420" s="415">
        <v>18285.12</v>
      </c>
      <c r="I2420" s="415">
        <v>9766.69</v>
      </c>
    </row>
    <row r="2421" spans="1:9" x14ac:dyDescent="0.25">
      <c r="A2421" s="180" t="s">
        <v>77</v>
      </c>
      <c r="B2421" s="343"/>
      <c r="C2421" s="41">
        <v>43260</v>
      </c>
      <c r="D2421" s="40" t="s">
        <v>246</v>
      </c>
      <c r="E2421" s="40">
        <v>207598</v>
      </c>
      <c r="F2421" s="40" t="s">
        <v>90</v>
      </c>
      <c r="G2421" s="135">
        <v>9.9</v>
      </c>
      <c r="H2421" s="48">
        <v>18285.12</v>
      </c>
      <c r="I2421" s="48">
        <v>9766.69</v>
      </c>
    </row>
    <row r="2422" spans="1:9" x14ac:dyDescent="0.25">
      <c r="A2422" s="180" t="s">
        <v>64</v>
      </c>
      <c r="B2422" s="343"/>
      <c r="C2422" s="41">
        <v>43260</v>
      </c>
      <c r="D2422" s="40" t="s">
        <v>504</v>
      </c>
      <c r="E2422" s="40">
        <v>207611</v>
      </c>
      <c r="F2422" s="40" t="s">
        <v>55</v>
      </c>
      <c r="G2422" s="135">
        <v>1.05</v>
      </c>
      <c r="H2422" s="48">
        <v>18285.12</v>
      </c>
      <c r="I2422" s="48">
        <v>9766.69</v>
      </c>
    </row>
    <row r="2423" spans="1:9" x14ac:dyDescent="0.25">
      <c r="A2423" s="180" t="s">
        <v>68</v>
      </c>
      <c r="B2423" s="343"/>
      <c r="C2423" s="41">
        <v>43260</v>
      </c>
      <c r="D2423" s="40" t="s">
        <v>225</v>
      </c>
      <c r="E2423" s="40">
        <v>207613</v>
      </c>
      <c r="F2423" s="40" t="s">
        <v>85</v>
      </c>
      <c r="G2423" s="135">
        <v>13.47</v>
      </c>
      <c r="H2423" s="48">
        <v>18285.12</v>
      </c>
      <c r="I2423" s="48">
        <v>9766.69</v>
      </c>
    </row>
    <row r="2424" spans="1:9" x14ac:dyDescent="0.25">
      <c r="A2424" s="180" t="s">
        <v>66</v>
      </c>
      <c r="B2424" s="343"/>
      <c r="C2424" s="41">
        <v>43260</v>
      </c>
      <c r="D2424" s="40" t="s">
        <v>72</v>
      </c>
      <c r="E2424" s="40">
        <v>207614</v>
      </c>
      <c r="F2424" s="40" t="s">
        <v>50</v>
      </c>
      <c r="G2424" s="135">
        <v>13.24</v>
      </c>
      <c r="H2424" s="48">
        <v>18285.12</v>
      </c>
      <c r="I2424" s="48">
        <v>9766.69</v>
      </c>
    </row>
    <row r="2425" spans="1:9" x14ac:dyDescent="0.25">
      <c r="A2425" s="180" t="s">
        <v>64</v>
      </c>
      <c r="B2425" s="343"/>
      <c r="C2425" s="41">
        <v>43260</v>
      </c>
      <c r="D2425" s="40" t="s">
        <v>73</v>
      </c>
      <c r="E2425" s="40">
        <v>207617</v>
      </c>
      <c r="F2425" s="40" t="s">
        <v>44</v>
      </c>
      <c r="G2425" s="135">
        <v>13.06</v>
      </c>
      <c r="H2425" s="48">
        <v>18285.12</v>
      </c>
      <c r="I2425" s="48">
        <v>9766.69</v>
      </c>
    </row>
    <row r="2426" spans="1:9" x14ac:dyDescent="0.25">
      <c r="A2426" s="180" t="s">
        <v>148</v>
      </c>
      <c r="B2426" s="343"/>
      <c r="C2426" s="41">
        <v>43260</v>
      </c>
      <c r="D2426" s="40" t="s">
        <v>869</v>
      </c>
      <c r="E2426" s="40">
        <v>207654</v>
      </c>
      <c r="F2426" s="40" t="s">
        <v>403</v>
      </c>
      <c r="G2426" s="135">
        <v>6.87</v>
      </c>
      <c r="H2426" s="48">
        <v>18285.12</v>
      </c>
      <c r="I2426" s="48">
        <v>9766.69</v>
      </c>
    </row>
    <row r="2427" spans="1:9" x14ac:dyDescent="0.25">
      <c r="A2427" s="180" t="s">
        <v>148</v>
      </c>
      <c r="B2427" s="343"/>
      <c r="C2427" s="41">
        <v>43260</v>
      </c>
      <c r="D2427" s="40" t="s">
        <v>644</v>
      </c>
      <c r="E2427" s="40">
        <v>207655</v>
      </c>
      <c r="F2427" s="40" t="s">
        <v>193</v>
      </c>
      <c r="G2427" s="135">
        <v>3.97</v>
      </c>
      <c r="H2427" s="48">
        <v>18285.12</v>
      </c>
      <c r="I2427" s="48">
        <v>9766.69</v>
      </c>
    </row>
    <row r="2428" spans="1:9" x14ac:dyDescent="0.25">
      <c r="A2428" s="180" t="s">
        <v>98</v>
      </c>
      <c r="B2428" s="343"/>
      <c r="C2428" s="41">
        <v>43262</v>
      </c>
      <c r="D2428" s="40" t="s">
        <v>636</v>
      </c>
      <c r="E2428" s="40">
        <v>207715</v>
      </c>
      <c r="F2428" s="40" t="s">
        <v>50</v>
      </c>
      <c r="G2428" s="135">
        <v>14.06</v>
      </c>
      <c r="H2428" s="48">
        <v>18285.12</v>
      </c>
      <c r="I2428" s="48">
        <v>9766.69</v>
      </c>
    </row>
    <row r="2429" spans="1:9" x14ac:dyDescent="0.25">
      <c r="A2429" s="180" t="s">
        <v>94</v>
      </c>
      <c r="B2429" s="343"/>
      <c r="C2429" s="41">
        <v>43262</v>
      </c>
      <c r="D2429" s="40" t="s">
        <v>121</v>
      </c>
      <c r="E2429" s="40">
        <v>207722</v>
      </c>
      <c r="F2429" s="40" t="s">
        <v>47</v>
      </c>
      <c r="G2429" s="135">
        <v>15.94</v>
      </c>
      <c r="H2429" s="48">
        <v>18285.12</v>
      </c>
      <c r="I2429" s="48">
        <v>9766.69</v>
      </c>
    </row>
    <row r="2430" spans="1:9" x14ac:dyDescent="0.25">
      <c r="A2430" s="180" t="s">
        <v>96</v>
      </c>
      <c r="B2430" s="343"/>
      <c r="C2430" s="41">
        <v>43262</v>
      </c>
      <c r="D2430" s="40" t="s">
        <v>122</v>
      </c>
      <c r="E2430" s="40">
        <v>207727</v>
      </c>
      <c r="F2430" s="40" t="s">
        <v>90</v>
      </c>
      <c r="G2430" s="135">
        <v>15.83</v>
      </c>
      <c r="H2430" s="48">
        <v>18285.12</v>
      </c>
      <c r="I2430" s="48">
        <v>9766.69</v>
      </c>
    </row>
    <row r="2431" spans="1:9" x14ac:dyDescent="0.25">
      <c r="A2431" s="180" t="s">
        <v>100</v>
      </c>
      <c r="B2431" s="343"/>
      <c r="C2431" s="41">
        <v>43262</v>
      </c>
      <c r="D2431" s="40" t="s">
        <v>348</v>
      </c>
      <c r="E2431" s="40">
        <v>207728</v>
      </c>
      <c r="F2431" s="40" t="s">
        <v>85</v>
      </c>
      <c r="G2431" s="135">
        <v>16.350000000000001</v>
      </c>
      <c r="H2431" s="48">
        <v>18285.12</v>
      </c>
      <c r="I2431" s="48">
        <v>9766.69</v>
      </c>
    </row>
    <row r="2432" spans="1:9" x14ac:dyDescent="0.25">
      <c r="A2432" s="180" t="s">
        <v>94</v>
      </c>
      <c r="B2432" s="343"/>
      <c r="C2432" s="41">
        <v>43262</v>
      </c>
      <c r="D2432" s="40" t="s">
        <v>870</v>
      </c>
      <c r="E2432" s="40">
        <v>207755</v>
      </c>
      <c r="F2432" s="40" t="s">
        <v>55</v>
      </c>
      <c r="G2432" s="135">
        <v>1.05</v>
      </c>
      <c r="H2432" s="48">
        <v>18285.12</v>
      </c>
      <c r="I2432" s="48">
        <v>9766.69</v>
      </c>
    </row>
    <row r="2433" spans="1:9" x14ac:dyDescent="0.25">
      <c r="A2433" s="180" t="s">
        <v>98</v>
      </c>
      <c r="B2433" s="343"/>
      <c r="C2433" s="41">
        <v>43262</v>
      </c>
      <c r="D2433" s="40" t="s">
        <v>641</v>
      </c>
      <c r="E2433" s="40">
        <v>207779</v>
      </c>
      <c r="F2433" s="40" t="s">
        <v>50</v>
      </c>
      <c r="G2433" s="135">
        <v>14.98</v>
      </c>
      <c r="H2433" s="48">
        <v>18285.12</v>
      </c>
      <c r="I2433" s="48">
        <v>9766.69</v>
      </c>
    </row>
    <row r="2434" spans="1:9" x14ac:dyDescent="0.25">
      <c r="A2434" s="180" t="s">
        <v>100</v>
      </c>
      <c r="B2434" s="343"/>
      <c r="C2434" s="41">
        <v>43262</v>
      </c>
      <c r="D2434" s="40" t="s">
        <v>446</v>
      </c>
      <c r="E2434" s="40">
        <v>207792</v>
      </c>
      <c r="F2434" s="40" t="s">
        <v>85</v>
      </c>
      <c r="G2434" s="135">
        <v>11.65</v>
      </c>
      <c r="H2434" s="48">
        <v>18285.12</v>
      </c>
      <c r="I2434" s="48">
        <v>9766.69</v>
      </c>
    </row>
    <row r="2435" spans="1:9" x14ac:dyDescent="0.25">
      <c r="A2435" s="180" t="s">
        <v>94</v>
      </c>
      <c r="B2435" s="343"/>
      <c r="C2435" s="41">
        <v>43262</v>
      </c>
      <c r="D2435" s="40" t="s">
        <v>333</v>
      </c>
      <c r="E2435" s="40">
        <v>207803</v>
      </c>
      <c r="F2435" s="40" t="s">
        <v>47</v>
      </c>
      <c r="G2435" s="135">
        <v>16.899999999999999</v>
      </c>
      <c r="H2435" s="48">
        <v>18285.12</v>
      </c>
      <c r="I2435" s="48">
        <v>9766.69</v>
      </c>
    </row>
    <row r="2436" spans="1:9" x14ac:dyDescent="0.25">
      <c r="A2436" s="180" t="s">
        <v>96</v>
      </c>
      <c r="B2436" s="343"/>
      <c r="C2436" s="41">
        <v>43262</v>
      </c>
      <c r="D2436" s="40" t="s">
        <v>871</v>
      </c>
      <c r="E2436" s="40">
        <v>207814</v>
      </c>
      <c r="F2436" s="40" t="s">
        <v>90</v>
      </c>
      <c r="G2436" s="135">
        <v>15.91</v>
      </c>
      <c r="H2436" s="48">
        <v>18285.12</v>
      </c>
      <c r="I2436" s="48">
        <v>9766.69</v>
      </c>
    </row>
    <row r="2437" spans="1:9" x14ac:dyDescent="0.25">
      <c r="A2437" s="180" t="s">
        <v>86</v>
      </c>
      <c r="B2437" s="343"/>
      <c r="C2437" s="41">
        <v>43262</v>
      </c>
      <c r="D2437" s="40" t="s">
        <v>264</v>
      </c>
      <c r="E2437" s="40">
        <v>207867</v>
      </c>
      <c r="F2437" s="40" t="s">
        <v>140</v>
      </c>
      <c r="G2437" s="135">
        <v>10.27</v>
      </c>
      <c r="H2437" s="48">
        <v>18285.12</v>
      </c>
      <c r="I2437" s="48">
        <v>9766.69</v>
      </c>
    </row>
    <row r="2438" spans="1:9" x14ac:dyDescent="0.25">
      <c r="A2438" s="180" t="s">
        <v>86</v>
      </c>
      <c r="B2438" s="343"/>
      <c r="C2438" s="41">
        <v>43262</v>
      </c>
      <c r="D2438" s="40" t="s">
        <v>317</v>
      </c>
      <c r="E2438" s="40">
        <v>207868</v>
      </c>
      <c r="F2438" s="40" t="s">
        <v>170</v>
      </c>
      <c r="G2438" s="135">
        <v>0.48</v>
      </c>
      <c r="H2438" s="48">
        <v>18285.12</v>
      </c>
      <c r="I2438" s="48">
        <v>9766.69</v>
      </c>
    </row>
    <row r="2439" spans="1:9" x14ac:dyDescent="0.25">
      <c r="A2439" s="180" t="s">
        <v>86</v>
      </c>
      <c r="B2439" s="343"/>
      <c r="C2439" s="41">
        <v>43262</v>
      </c>
      <c r="D2439" s="40" t="s">
        <v>133</v>
      </c>
      <c r="E2439" s="40">
        <v>207870</v>
      </c>
      <c r="F2439" s="40" t="s">
        <v>193</v>
      </c>
      <c r="G2439" s="135">
        <v>11.2</v>
      </c>
      <c r="H2439" s="48">
        <v>18285.12</v>
      </c>
      <c r="I2439" s="48">
        <v>9766.69</v>
      </c>
    </row>
    <row r="2440" spans="1:9" x14ac:dyDescent="0.25">
      <c r="A2440" s="180" t="s">
        <v>86</v>
      </c>
      <c r="B2440" s="343"/>
      <c r="C2440" s="41">
        <v>43262</v>
      </c>
      <c r="D2440" s="40" t="s">
        <v>746</v>
      </c>
      <c r="E2440" s="40">
        <v>207871</v>
      </c>
      <c r="F2440" s="40" t="s">
        <v>450</v>
      </c>
      <c r="G2440" s="135">
        <v>9.43</v>
      </c>
      <c r="H2440" s="48">
        <v>18285.12</v>
      </c>
      <c r="I2440" s="48">
        <v>9766.69</v>
      </c>
    </row>
    <row r="2441" spans="1:9" x14ac:dyDescent="0.25">
      <c r="A2441" s="180" t="s">
        <v>86</v>
      </c>
      <c r="B2441" s="343"/>
      <c r="C2441" s="41">
        <v>43262</v>
      </c>
      <c r="D2441" s="40" t="s">
        <v>615</v>
      </c>
      <c r="E2441" s="40">
        <v>207872</v>
      </c>
      <c r="F2441" s="40" t="s">
        <v>418</v>
      </c>
      <c r="G2441" s="135">
        <v>8.99</v>
      </c>
      <c r="H2441" s="48">
        <v>18285.12</v>
      </c>
      <c r="I2441" s="48">
        <v>9766.69</v>
      </c>
    </row>
    <row r="2442" spans="1:9" x14ac:dyDescent="0.25">
      <c r="A2442" s="180" t="s">
        <v>42</v>
      </c>
      <c r="B2442" s="343"/>
      <c r="C2442" s="41">
        <v>43263</v>
      </c>
      <c r="D2442" s="40" t="s">
        <v>254</v>
      </c>
      <c r="E2442" s="40">
        <v>207900</v>
      </c>
      <c r="F2442" s="40" t="s">
        <v>90</v>
      </c>
      <c r="G2442" s="135">
        <v>14.95</v>
      </c>
      <c r="H2442" s="48">
        <v>18285.12</v>
      </c>
      <c r="I2442" s="48">
        <v>9766.69</v>
      </c>
    </row>
    <row r="2443" spans="1:9" x14ac:dyDescent="0.25">
      <c r="A2443" s="180" t="s">
        <v>45</v>
      </c>
      <c r="B2443" s="343"/>
      <c r="C2443" s="41">
        <v>43263</v>
      </c>
      <c r="D2443" s="40" t="s">
        <v>49</v>
      </c>
      <c r="E2443" s="40">
        <v>207903</v>
      </c>
      <c r="F2443" s="40" t="s">
        <v>47</v>
      </c>
      <c r="G2443" s="135">
        <v>16.11</v>
      </c>
      <c r="H2443" s="48">
        <v>18285.12</v>
      </c>
      <c r="I2443" s="48">
        <v>9766.69</v>
      </c>
    </row>
    <row r="2444" spans="1:9" x14ac:dyDescent="0.25">
      <c r="A2444" s="180" t="s">
        <v>51</v>
      </c>
      <c r="B2444" s="343"/>
      <c r="C2444" s="41">
        <v>43263</v>
      </c>
      <c r="D2444" s="40" t="s">
        <v>234</v>
      </c>
      <c r="E2444" s="40">
        <v>207909</v>
      </c>
      <c r="F2444" s="40" t="s">
        <v>85</v>
      </c>
      <c r="G2444" s="135">
        <v>15.73</v>
      </c>
      <c r="H2444" s="48">
        <v>18285.12</v>
      </c>
      <c r="I2444" s="48">
        <v>9766.69</v>
      </c>
    </row>
    <row r="2445" spans="1:9" x14ac:dyDescent="0.25">
      <c r="A2445" s="180" t="s">
        <v>48</v>
      </c>
      <c r="B2445" s="343"/>
      <c r="C2445" s="41">
        <v>43263</v>
      </c>
      <c r="D2445" s="40" t="s">
        <v>268</v>
      </c>
      <c r="E2445" s="40">
        <v>207912</v>
      </c>
      <c r="F2445" s="40" t="s">
        <v>50</v>
      </c>
      <c r="G2445" s="135">
        <v>14.58</v>
      </c>
      <c r="H2445" s="48">
        <v>18285.12</v>
      </c>
      <c r="I2445" s="48">
        <v>9766.69</v>
      </c>
    </row>
    <row r="2446" spans="1:9" x14ac:dyDescent="0.25">
      <c r="A2446" s="180" t="s">
        <v>45</v>
      </c>
      <c r="B2446" s="343"/>
      <c r="C2446" s="41">
        <v>43263</v>
      </c>
      <c r="D2446" s="40" t="s">
        <v>321</v>
      </c>
      <c r="E2446" s="40">
        <v>207952</v>
      </c>
      <c r="F2446" s="40" t="s">
        <v>47</v>
      </c>
      <c r="G2446" s="135">
        <v>15.74</v>
      </c>
      <c r="H2446" s="48">
        <v>18285.12</v>
      </c>
      <c r="I2446" s="48">
        <v>9766.69</v>
      </c>
    </row>
    <row r="2447" spans="1:9" x14ac:dyDescent="0.25">
      <c r="A2447" s="180" t="s">
        <v>42</v>
      </c>
      <c r="B2447" s="343"/>
      <c r="C2447" s="41">
        <v>43263</v>
      </c>
      <c r="D2447" s="40" t="s">
        <v>740</v>
      </c>
      <c r="E2447" s="40">
        <v>207960</v>
      </c>
      <c r="F2447" s="40" t="s">
        <v>90</v>
      </c>
      <c r="G2447" s="135">
        <v>15.35</v>
      </c>
      <c r="H2447" s="48">
        <v>18285.12</v>
      </c>
      <c r="I2447" s="48">
        <v>9766.69</v>
      </c>
    </row>
    <row r="2448" spans="1:9" x14ac:dyDescent="0.25">
      <c r="A2448" s="180" t="s">
        <v>51</v>
      </c>
      <c r="B2448" s="343"/>
      <c r="C2448" s="41">
        <v>43263</v>
      </c>
      <c r="D2448" s="40" t="s">
        <v>622</v>
      </c>
      <c r="E2448" s="40">
        <v>207967</v>
      </c>
      <c r="F2448" s="40" t="s">
        <v>85</v>
      </c>
      <c r="G2448" s="135">
        <v>11.92</v>
      </c>
      <c r="H2448" s="48">
        <v>18285.12</v>
      </c>
      <c r="I2448" s="48">
        <v>9766.69</v>
      </c>
    </row>
    <row r="2449" spans="1:9" x14ac:dyDescent="0.25">
      <c r="A2449" s="180" t="s">
        <v>45</v>
      </c>
      <c r="B2449" s="343"/>
      <c r="C2449" s="41">
        <v>43263</v>
      </c>
      <c r="D2449" s="40" t="s">
        <v>426</v>
      </c>
      <c r="E2449" s="40">
        <v>207975</v>
      </c>
      <c r="F2449" s="40" t="s">
        <v>55</v>
      </c>
      <c r="G2449" s="135">
        <v>1.1100000000000001</v>
      </c>
      <c r="H2449" s="48">
        <v>18285.12</v>
      </c>
      <c r="I2449" s="48">
        <v>9766.69</v>
      </c>
    </row>
    <row r="2450" spans="1:9" x14ac:dyDescent="0.25">
      <c r="A2450" s="410" t="s">
        <v>584</v>
      </c>
      <c r="B2450" s="411"/>
      <c r="C2450" s="412">
        <v>43263</v>
      </c>
      <c r="D2450" s="413" t="s">
        <v>229</v>
      </c>
      <c r="E2450" s="413">
        <v>207978</v>
      </c>
      <c r="F2450" s="413" t="s">
        <v>587</v>
      </c>
      <c r="G2450" s="414">
        <v>1.73</v>
      </c>
      <c r="H2450" s="415">
        <v>18285.12</v>
      </c>
      <c r="I2450" s="415">
        <v>9766.69</v>
      </c>
    </row>
    <row r="2451" spans="1:9" x14ac:dyDescent="0.25">
      <c r="A2451" s="180" t="s">
        <v>48</v>
      </c>
      <c r="B2451" s="343"/>
      <c r="C2451" s="41">
        <v>43263</v>
      </c>
      <c r="D2451" s="40" t="s">
        <v>481</v>
      </c>
      <c r="E2451" s="40">
        <v>207988</v>
      </c>
      <c r="F2451" s="40" t="s">
        <v>44</v>
      </c>
      <c r="G2451" s="135">
        <v>13.83</v>
      </c>
      <c r="H2451" s="48">
        <v>18285.12</v>
      </c>
      <c r="I2451" s="48">
        <v>9766.69</v>
      </c>
    </row>
    <row r="2452" spans="1:9" x14ac:dyDescent="0.25">
      <c r="A2452" s="180" t="s">
        <v>45</v>
      </c>
      <c r="B2452" s="343"/>
      <c r="C2452" s="41">
        <v>43263</v>
      </c>
      <c r="D2452" s="40" t="s">
        <v>837</v>
      </c>
      <c r="E2452" s="40">
        <v>208007</v>
      </c>
      <c r="F2452" s="40" t="s">
        <v>47</v>
      </c>
      <c r="G2452" s="135">
        <v>13.17</v>
      </c>
      <c r="H2452" s="48">
        <v>18285.12</v>
      </c>
      <c r="I2452" s="48">
        <v>9766.69</v>
      </c>
    </row>
    <row r="2453" spans="1:9" x14ac:dyDescent="0.25">
      <c r="A2453" s="180" t="s">
        <v>42</v>
      </c>
      <c r="B2453" s="343"/>
      <c r="C2453" s="41">
        <v>43263</v>
      </c>
      <c r="D2453" s="40" t="s">
        <v>872</v>
      </c>
      <c r="E2453" s="40">
        <v>208019</v>
      </c>
      <c r="F2453" s="40" t="s">
        <v>90</v>
      </c>
      <c r="G2453" s="135">
        <v>12.96</v>
      </c>
      <c r="H2453" s="48">
        <v>18285.12</v>
      </c>
      <c r="I2453" s="48">
        <v>9766.69</v>
      </c>
    </row>
    <row r="2454" spans="1:9" x14ac:dyDescent="0.25">
      <c r="A2454" s="180" t="s">
        <v>51</v>
      </c>
      <c r="B2454" s="343"/>
      <c r="C2454" s="41">
        <v>43263</v>
      </c>
      <c r="D2454" s="40" t="s">
        <v>873</v>
      </c>
      <c r="E2454" s="40">
        <v>208021</v>
      </c>
      <c r="F2454" s="40" t="s">
        <v>85</v>
      </c>
      <c r="G2454" s="135">
        <v>11.02</v>
      </c>
      <c r="H2454" s="48">
        <v>18285.12</v>
      </c>
      <c r="I2454" s="48">
        <v>9766.69</v>
      </c>
    </row>
    <row r="2455" spans="1:9" x14ac:dyDescent="0.25">
      <c r="A2455" s="180" t="s">
        <v>48</v>
      </c>
      <c r="B2455" s="343"/>
      <c r="C2455" s="41">
        <v>43263</v>
      </c>
      <c r="D2455" s="40" t="s">
        <v>874</v>
      </c>
      <c r="E2455" s="40">
        <v>208034</v>
      </c>
      <c r="F2455" s="40" t="s">
        <v>44</v>
      </c>
      <c r="G2455" s="135">
        <v>13.19</v>
      </c>
      <c r="H2455" s="48">
        <v>18285.12</v>
      </c>
      <c r="I2455" s="48">
        <v>9766.69</v>
      </c>
    </row>
    <row r="2456" spans="1:9" x14ac:dyDescent="0.25">
      <c r="A2456" s="180" t="s">
        <v>64</v>
      </c>
      <c r="B2456" s="343"/>
      <c r="C2456" s="41">
        <v>43264</v>
      </c>
      <c r="D2456" s="40" t="s">
        <v>319</v>
      </c>
      <c r="E2456" s="40">
        <v>208074</v>
      </c>
      <c r="F2456" s="40" t="s">
        <v>47</v>
      </c>
      <c r="G2456" s="135">
        <v>15.14</v>
      </c>
      <c r="H2456" s="48">
        <v>18285.12</v>
      </c>
      <c r="I2456" s="48">
        <v>9766.69</v>
      </c>
    </row>
    <row r="2457" spans="1:9" x14ac:dyDescent="0.25">
      <c r="A2457" s="180" t="s">
        <v>77</v>
      </c>
      <c r="B2457" s="343"/>
      <c r="C2457" s="41">
        <v>43264</v>
      </c>
      <c r="D2457" s="40" t="s">
        <v>569</v>
      </c>
      <c r="E2457" s="40">
        <v>208080</v>
      </c>
      <c r="F2457" s="40" t="s">
        <v>44</v>
      </c>
      <c r="G2457" s="135">
        <v>15.98</v>
      </c>
      <c r="H2457" s="48">
        <v>18285.12</v>
      </c>
      <c r="I2457" s="48">
        <v>9766.69</v>
      </c>
    </row>
    <row r="2458" spans="1:9" x14ac:dyDescent="0.25">
      <c r="A2458" s="180" t="s">
        <v>68</v>
      </c>
      <c r="B2458" s="343"/>
      <c r="C2458" s="41">
        <v>43264</v>
      </c>
      <c r="D2458" s="40" t="s">
        <v>636</v>
      </c>
      <c r="E2458" s="40">
        <v>208082</v>
      </c>
      <c r="F2458" s="40" t="s">
        <v>85</v>
      </c>
      <c r="G2458" s="135">
        <v>15.05</v>
      </c>
      <c r="H2458" s="48">
        <v>18285.12</v>
      </c>
      <c r="I2458" s="48">
        <v>9766.69</v>
      </c>
    </row>
    <row r="2459" spans="1:9" x14ac:dyDescent="0.25">
      <c r="A2459" s="180" t="s">
        <v>66</v>
      </c>
      <c r="B2459" s="343"/>
      <c r="C2459" s="41">
        <v>43264</v>
      </c>
      <c r="D2459" s="40" t="s">
        <v>552</v>
      </c>
      <c r="E2459" s="40">
        <v>208090</v>
      </c>
      <c r="F2459" s="40" t="s">
        <v>44</v>
      </c>
      <c r="G2459" s="135">
        <v>15.96</v>
      </c>
      <c r="H2459" s="48">
        <v>18285.12</v>
      </c>
      <c r="I2459" s="48">
        <v>9766.69</v>
      </c>
    </row>
    <row r="2460" spans="1:9" x14ac:dyDescent="0.25">
      <c r="A2460" s="180" t="s">
        <v>64</v>
      </c>
      <c r="B2460" s="343"/>
      <c r="C2460" s="41">
        <v>43264</v>
      </c>
      <c r="D2460" s="40" t="s">
        <v>441</v>
      </c>
      <c r="E2460" s="40">
        <v>208112</v>
      </c>
      <c r="F2460" s="40" t="s">
        <v>47</v>
      </c>
      <c r="G2460" s="135">
        <v>11.6</v>
      </c>
      <c r="H2460" s="48">
        <v>18285.12</v>
      </c>
      <c r="I2460" s="48">
        <v>9766.69</v>
      </c>
    </row>
    <row r="2461" spans="1:9" x14ac:dyDescent="0.25">
      <c r="A2461" s="180" t="s">
        <v>102</v>
      </c>
      <c r="B2461" s="343"/>
      <c r="C2461" s="41">
        <v>43264</v>
      </c>
      <c r="D2461" s="40" t="s">
        <v>617</v>
      </c>
      <c r="E2461" s="40">
        <v>208136</v>
      </c>
      <c r="F2461" s="40" t="s">
        <v>104</v>
      </c>
      <c r="G2461" s="135">
        <v>2.57</v>
      </c>
      <c r="H2461" s="48">
        <v>18285.12</v>
      </c>
      <c r="I2461" s="48">
        <v>9766.69</v>
      </c>
    </row>
    <row r="2462" spans="1:9" x14ac:dyDescent="0.25">
      <c r="A2462" s="180" t="s">
        <v>77</v>
      </c>
      <c r="B2462" s="343"/>
      <c r="C2462" s="41">
        <v>43264</v>
      </c>
      <c r="D2462" s="40" t="s">
        <v>409</v>
      </c>
      <c r="E2462" s="40">
        <v>208142</v>
      </c>
      <c r="F2462" s="40" t="s">
        <v>44</v>
      </c>
      <c r="G2462" s="135">
        <v>15.93</v>
      </c>
      <c r="H2462" s="48">
        <v>18285.12</v>
      </c>
      <c r="I2462" s="48">
        <v>9766.69</v>
      </c>
    </row>
    <row r="2463" spans="1:9" x14ac:dyDescent="0.25">
      <c r="A2463" s="180" t="s">
        <v>64</v>
      </c>
      <c r="B2463" s="343"/>
      <c r="C2463" s="41">
        <v>43264</v>
      </c>
      <c r="D2463" s="40" t="s">
        <v>322</v>
      </c>
      <c r="E2463" s="40">
        <v>208158</v>
      </c>
      <c r="F2463" s="40" t="s">
        <v>55</v>
      </c>
      <c r="G2463" s="135">
        <v>1.4</v>
      </c>
      <c r="H2463" s="48">
        <v>18285.12</v>
      </c>
      <c r="I2463" s="48">
        <v>9766.69</v>
      </c>
    </row>
    <row r="2464" spans="1:9" x14ac:dyDescent="0.25">
      <c r="A2464" s="180" t="s">
        <v>68</v>
      </c>
      <c r="B2464" s="343"/>
      <c r="C2464" s="41">
        <v>43264</v>
      </c>
      <c r="D2464" s="40" t="s">
        <v>380</v>
      </c>
      <c r="E2464" s="40">
        <v>208164</v>
      </c>
      <c r="F2464" s="40" t="s">
        <v>85</v>
      </c>
      <c r="G2464" s="135">
        <v>15.61</v>
      </c>
      <c r="H2464" s="48">
        <v>18285.12</v>
      </c>
      <c r="I2464" s="48">
        <v>9766.69</v>
      </c>
    </row>
    <row r="2465" spans="1:9" x14ac:dyDescent="0.25">
      <c r="A2465" s="180" t="s">
        <v>64</v>
      </c>
      <c r="B2465" s="343"/>
      <c r="C2465" s="41">
        <v>43264</v>
      </c>
      <c r="D2465" s="40" t="s">
        <v>114</v>
      </c>
      <c r="E2465" s="40">
        <v>208172</v>
      </c>
      <c r="F2465" s="40" t="s">
        <v>47</v>
      </c>
      <c r="G2465" s="135">
        <v>9.68</v>
      </c>
      <c r="H2465" s="48">
        <v>18285.12</v>
      </c>
      <c r="I2465" s="48">
        <v>9766.69</v>
      </c>
    </row>
    <row r="2466" spans="1:9" x14ac:dyDescent="0.25">
      <c r="A2466" s="180" t="s">
        <v>66</v>
      </c>
      <c r="B2466" s="343"/>
      <c r="C2466" s="41">
        <v>43264</v>
      </c>
      <c r="D2466" s="40" t="s">
        <v>384</v>
      </c>
      <c r="E2466" s="40">
        <v>208183</v>
      </c>
      <c r="F2466" s="40" t="s">
        <v>50</v>
      </c>
      <c r="G2466" s="135">
        <v>16.36</v>
      </c>
      <c r="H2466" s="48">
        <v>18285.12</v>
      </c>
      <c r="I2466" s="48">
        <v>9766.69</v>
      </c>
    </row>
    <row r="2467" spans="1:9" x14ac:dyDescent="0.25">
      <c r="A2467" s="180" t="s">
        <v>77</v>
      </c>
      <c r="B2467" s="343"/>
      <c r="C2467" s="41">
        <v>43264</v>
      </c>
      <c r="D2467" s="40" t="s">
        <v>80</v>
      </c>
      <c r="E2467" s="40">
        <v>208200</v>
      </c>
      <c r="F2467" s="40" t="s">
        <v>44</v>
      </c>
      <c r="G2467" s="135">
        <v>10.33</v>
      </c>
      <c r="H2467" s="48">
        <v>18285.12</v>
      </c>
      <c r="I2467" s="48">
        <v>9766.69</v>
      </c>
    </row>
    <row r="2468" spans="1:9" x14ac:dyDescent="0.25">
      <c r="A2468" s="180" t="s">
        <v>86</v>
      </c>
      <c r="B2468" s="343"/>
      <c r="C2468" s="41">
        <v>43264</v>
      </c>
      <c r="D2468" s="40" t="s">
        <v>398</v>
      </c>
      <c r="E2468" s="40">
        <v>208226</v>
      </c>
      <c r="F2468" s="40" t="s">
        <v>449</v>
      </c>
      <c r="G2468" s="135">
        <v>7.5</v>
      </c>
      <c r="H2468" s="48">
        <v>18285.12</v>
      </c>
      <c r="I2468" s="48">
        <v>9766.69</v>
      </c>
    </row>
    <row r="2469" spans="1:9" x14ac:dyDescent="0.25">
      <c r="A2469" s="180" t="s">
        <v>86</v>
      </c>
      <c r="B2469" s="343"/>
      <c r="C2469" s="41">
        <v>43264</v>
      </c>
      <c r="D2469" s="40" t="s">
        <v>93</v>
      </c>
      <c r="E2469" s="40">
        <v>208227</v>
      </c>
      <c r="F2469" s="40" t="s">
        <v>140</v>
      </c>
      <c r="G2469" s="135">
        <v>8.17</v>
      </c>
      <c r="H2469" s="48">
        <v>18285.12</v>
      </c>
      <c r="I2469" s="48">
        <v>9766.69</v>
      </c>
    </row>
    <row r="2470" spans="1:9" x14ac:dyDescent="0.25">
      <c r="A2470" s="180" t="s">
        <v>86</v>
      </c>
      <c r="B2470" s="343"/>
      <c r="C2470" s="41">
        <v>43264</v>
      </c>
      <c r="D2470" s="40" t="s">
        <v>135</v>
      </c>
      <c r="E2470" s="40">
        <v>208228</v>
      </c>
      <c r="F2470" s="40" t="s">
        <v>875</v>
      </c>
      <c r="G2470" s="135">
        <v>8.99</v>
      </c>
      <c r="H2470" s="48">
        <v>18285.12</v>
      </c>
      <c r="I2470" s="48">
        <v>9766.69</v>
      </c>
    </row>
    <row r="2471" spans="1:9" x14ac:dyDescent="0.25">
      <c r="A2471" s="180" t="s">
        <v>86</v>
      </c>
      <c r="B2471" s="343"/>
      <c r="C2471" s="41">
        <v>43264</v>
      </c>
      <c r="D2471" s="40" t="s">
        <v>876</v>
      </c>
      <c r="E2471" s="40">
        <v>208229</v>
      </c>
      <c r="F2471" s="40" t="s">
        <v>276</v>
      </c>
      <c r="G2471" s="135">
        <v>7.15</v>
      </c>
      <c r="H2471" s="48">
        <v>18285.12</v>
      </c>
      <c r="I2471" s="48">
        <v>9766.69</v>
      </c>
    </row>
    <row r="2472" spans="1:9" x14ac:dyDescent="0.25">
      <c r="A2472" s="180" t="s">
        <v>102</v>
      </c>
      <c r="B2472" s="343"/>
      <c r="C2472" s="41">
        <v>43265</v>
      </c>
      <c r="D2472" s="40" t="s">
        <v>233</v>
      </c>
      <c r="E2472" s="40">
        <v>208256</v>
      </c>
      <c r="F2472" s="40" t="s">
        <v>104</v>
      </c>
      <c r="G2472" s="135">
        <v>6.1</v>
      </c>
      <c r="H2472" s="48">
        <v>18285.12</v>
      </c>
      <c r="I2472" s="48">
        <v>9766.69</v>
      </c>
    </row>
    <row r="2473" spans="1:9" x14ac:dyDescent="0.25">
      <c r="A2473" s="180" t="s">
        <v>98</v>
      </c>
      <c r="B2473" s="343"/>
      <c r="C2473" s="41">
        <v>43265</v>
      </c>
      <c r="D2473" s="40" t="s">
        <v>546</v>
      </c>
      <c r="E2473" s="40">
        <v>208259</v>
      </c>
      <c r="F2473" s="40" t="s">
        <v>50</v>
      </c>
      <c r="G2473" s="135">
        <v>14.38</v>
      </c>
      <c r="H2473" s="48">
        <v>18285.12</v>
      </c>
      <c r="I2473" s="48">
        <v>9766.69</v>
      </c>
    </row>
    <row r="2474" spans="1:9" x14ac:dyDescent="0.25">
      <c r="A2474" s="180" t="s">
        <v>94</v>
      </c>
      <c r="B2474" s="343"/>
      <c r="C2474" s="41">
        <v>43265</v>
      </c>
      <c r="D2474" s="40" t="s">
        <v>255</v>
      </c>
      <c r="E2474" s="40">
        <v>208264</v>
      </c>
      <c r="F2474" s="40" t="s">
        <v>47</v>
      </c>
      <c r="G2474" s="135">
        <v>15.83</v>
      </c>
      <c r="H2474" s="48">
        <v>18285.12</v>
      </c>
      <c r="I2474" s="48">
        <v>9766.69</v>
      </c>
    </row>
    <row r="2475" spans="1:9" x14ac:dyDescent="0.25">
      <c r="A2475" s="180" t="s">
        <v>96</v>
      </c>
      <c r="B2475" s="343"/>
      <c r="C2475" s="41">
        <v>43265</v>
      </c>
      <c r="D2475" s="40" t="s">
        <v>372</v>
      </c>
      <c r="E2475" s="40">
        <v>208266</v>
      </c>
      <c r="F2475" s="40" t="s">
        <v>44</v>
      </c>
      <c r="G2475" s="135">
        <v>13.06</v>
      </c>
      <c r="H2475" s="48">
        <v>18285.12</v>
      </c>
      <c r="I2475" s="48">
        <v>9766.69</v>
      </c>
    </row>
    <row r="2476" spans="1:9" x14ac:dyDescent="0.25">
      <c r="A2476" s="180" t="s">
        <v>94</v>
      </c>
      <c r="B2476" s="343"/>
      <c r="C2476" s="41">
        <v>43265</v>
      </c>
      <c r="D2476" s="40" t="s">
        <v>523</v>
      </c>
      <c r="E2476" s="40">
        <v>208268</v>
      </c>
      <c r="F2476" s="40" t="s">
        <v>55</v>
      </c>
      <c r="G2476" s="135">
        <v>0.61</v>
      </c>
      <c r="H2476" s="48">
        <v>18285.12</v>
      </c>
      <c r="I2476" s="48">
        <v>9766.69</v>
      </c>
    </row>
    <row r="2477" spans="1:9" x14ac:dyDescent="0.25">
      <c r="A2477" s="180" t="s">
        <v>100</v>
      </c>
      <c r="B2477" s="343"/>
      <c r="C2477" s="41">
        <v>43265</v>
      </c>
      <c r="D2477" s="40" t="s">
        <v>388</v>
      </c>
      <c r="E2477" s="40">
        <v>208272</v>
      </c>
      <c r="F2477" s="40" t="s">
        <v>85</v>
      </c>
      <c r="G2477" s="135">
        <v>15.84</v>
      </c>
      <c r="H2477" s="48">
        <v>18285.12</v>
      </c>
      <c r="I2477" s="48">
        <v>9766.69</v>
      </c>
    </row>
    <row r="2478" spans="1:9" x14ac:dyDescent="0.25">
      <c r="A2478" s="180" t="s">
        <v>98</v>
      </c>
      <c r="B2478" s="343"/>
      <c r="C2478" s="41">
        <v>43265</v>
      </c>
      <c r="D2478" s="40" t="s">
        <v>105</v>
      </c>
      <c r="E2478" s="40">
        <v>208289</v>
      </c>
      <c r="F2478" s="40" t="s">
        <v>50</v>
      </c>
      <c r="G2478" s="135">
        <v>6.34</v>
      </c>
      <c r="H2478" s="48">
        <v>18285.12</v>
      </c>
      <c r="I2478" s="48">
        <v>9766.69</v>
      </c>
    </row>
    <row r="2479" spans="1:9" x14ac:dyDescent="0.25">
      <c r="A2479" s="180" t="s">
        <v>94</v>
      </c>
      <c r="B2479" s="343"/>
      <c r="C2479" s="41">
        <v>43265</v>
      </c>
      <c r="D2479" s="40" t="s">
        <v>311</v>
      </c>
      <c r="E2479" s="40">
        <v>208302</v>
      </c>
      <c r="F2479" s="40" t="s">
        <v>47</v>
      </c>
      <c r="G2479" s="135">
        <v>7.03</v>
      </c>
      <c r="H2479" s="48">
        <v>18285.12</v>
      </c>
      <c r="I2479" s="48">
        <v>9766.69</v>
      </c>
    </row>
    <row r="2480" spans="1:9" x14ac:dyDescent="0.25">
      <c r="A2480" s="180" t="s">
        <v>100</v>
      </c>
      <c r="B2480" s="343"/>
      <c r="C2480" s="41">
        <v>43265</v>
      </c>
      <c r="D2480" s="40" t="s">
        <v>179</v>
      </c>
      <c r="E2480" s="40">
        <v>208309</v>
      </c>
      <c r="F2480" s="40" t="s">
        <v>85</v>
      </c>
      <c r="G2480" s="135">
        <v>5.44</v>
      </c>
      <c r="H2480" s="48">
        <v>18285.12</v>
      </c>
      <c r="I2480" s="48">
        <v>9766.69</v>
      </c>
    </row>
    <row r="2481" spans="1:9" x14ac:dyDescent="0.25">
      <c r="A2481" s="180" t="s">
        <v>96</v>
      </c>
      <c r="B2481" s="343"/>
      <c r="C2481" s="41">
        <v>43265</v>
      </c>
      <c r="D2481" s="40" t="s">
        <v>617</v>
      </c>
      <c r="E2481" s="40">
        <v>208313</v>
      </c>
      <c r="F2481" s="40" t="s">
        <v>44</v>
      </c>
      <c r="G2481" s="135">
        <v>9.6199999999999992</v>
      </c>
      <c r="H2481" s="48">
        <v>18285.12</v>
      </c>
      <c r="I2481" s="48">
        <v>9766.69</v>
      </c>
    </row>
    <row r="2482" spans="1:9" x14ac:dyDescent="0.25">
      <c r="A2482" s="180" t="s">
        <v>48</v>
      </c>
      <c r="B2482" s="343"/>
      <c r="C2482" s="41">
        <v>43266</v>
      </c>
      <c r="D2482" s="40" t="s">
        <v>233</v>
      </c>
      <c r="E2482" s="40">
        <v>209401</v>
      </c>
      <c r="F2482" s="40" t="s">
        <v>50</v>
      </c>
      <c r="G2482" s="135">
        <v>15.13</v>
      </c>
      <c r="H2482" s="48">
        <v>18285.12</v>
      </c>
      <c r="I2482" s="48">
        <v>9766.69</v>
      </c>
    </row>
    <row r="2483" spans="1:9" x14ac:dyDescent="0.25">
      <c r="A2483" s="180" t="s">
        <v>42</v>
      </c>
      <c r="B2483" s="343"/>
      <c r="C2483" s="41">
        <v>43266</v>
      </c>
      <c r="D2483" s="40" t="s">
        <v>738</v>
      </c>
      <c r="E2483" s="40">
        <v>209403</v>
      </c>
      <c r="F2483" s="40" t="s">
        <v>44</v>
      </c>
      <c r="G2483" s="135">
        <v>14.64</v>
      </c>
      <c r="H2483" s="48">
        <v>18285.12</v>
      </c>
      <c r="I2483" s="48">
        <v>9766.69</v>
      </c>
    </row>
    <row r="2484" spans="1:9" x14ac:dyDescent="0.25">
      <c r="A2484" s="180" t="s">
        <v>45</v>
      </c>
      <c r="B2484" s="343"/>
      <c r="C2484" s="41">
        <v>43266</v>
      </c>
      <c r="D2484" s="40" t="s">
        <v>234</v>
      </c>
      <c r="E2484" s="40">
        <v>209407</v>
      </c>
      <c r="F2484" s="40" t="s">
        <v>47</v>
      </c>
      <c r="G2484" s="135">
        <v>17.190000000000001</v>
      </c>
      <c r="H2484" s="48">
        <v>18285.12</v>
      </c>
      <c r="I2484" s="48">
        <v>9766.69</v>
      </c>
    </row>
    <row r="2485" spans="1:9" x14ac:dyDescent="0.25">
      <c r="A2485" s="180" t="s">
        <v>51</v>
      </c>
      <c r="B2485" s="343"/>
      <c r="C2485" s="41">
        <v>43266</v>
      </c>
      <c r="D2485" s="40" t="s">
        <v>497</v>
      </c>
      <c r="E2485" s="40">
        <v>209410</v>
      </c>
      <c r="F2485" s="40" t="s">
        <v>85</v>
      </c>
      <c r="G2485" s="135">
        <v>15.37</v>
      </c>
      <c r="H2485" s="48">
        <v>18285.12</v>
      </c>
      <c r="I2485" s="48">
        <v>9766.69</v>
      </c>
    </row>
    <row r="2486" spans="1:9" x14ac:dyDescent="0.25">
      <c r="A2486" s="180" t="s">
        <v>45</v>
      </c>
      <c r="B2486" s="343"/>
      <c r="C2486" s="41">
        <v>43266</v>
      </c>
      <c r="D2486" s="40" t="s">
        <v>124</v>
      </c>
      <c r="E2486" s="40">
        <v>209454</v>
      </c>
      <c r="F2486" s="40" t="s">
        <v>55</v>
      </c>
      <c r="G2486" s="135">
        <v>0.94</v>
      </c>
      <c r="H2486" s="48">
        <v>18285.12</v>
      </c>
      <c r="I2486" s="48">
        <v>9766.69</v>
      </c>
    </row>
    <row r="2487" spans="1:9" x14ac:dyDescent="0.25">
      <c r="A2487" s="180" t="s">
        <v>45</v>
      </c>
      <c r="B2487" s="343"/>
      <c r="C2487" s="41">
        <v>43266</v>
      </c>
      <c r="D2487" s="40" t="s">
        <v>339</v>
      </c>
      <c r="E2487" s="40">
        <v>209460</v>
      </c>
      <c r="F2487" s="40" t="s">
        <v>47</v>
      </c>
      <c r="G2487" s="135">
        <v>13.4</v>
      </c>
      <c r="H2487" s="48">
        <v>18285.12</v>
      </c>
      <c r="I2487" s="48">
        <v>9766.69</v>
      </c>
    </row>
    <row r="2488" spans="1:9" x14ac:dyDescent="0.25">
      <c r="A2488" s="180" t="s">
        <v>51</v>
      </c>
      <c r="B2488" s="343"/>
      <c r="C2488" s="41">
        <v>43266</v>
      </c>
      <c r="D2488" s="40" t="s">
        <v>180</v>
      </c>
      <c r="E2488" s="40">
        <v>209461</v>
      </c>
      <c r="F2488" s="40" t="s">
        <v>85</v>
      </c>
      <c r="G2488" s="135">
        <v>11.55</v>
      </c>
      <c r="H2488" s="48">
        <v>18285.12</v>
      </c>
      <c r="I2488" s="48">
        <v>9766.69</v>
      </c>
    </row>
    <row r="2489" spans="1:9" x14ac:dyDescent="0.25">
      <c r="A2489" s="180" t="s">
        <v>42</v>
      </c>
      <c r="B2489" s="343"/>
      <c r="C2489" s="41">
        <v>43266</v>
      </c>
      <c r="D2489" s="40" t="s">
        <v>144</v>
      </c>
      <c r="E2489" s="40">
        <v>209470</v>
      </c>
      <c r="F2489" s="40" t="s">
        <v>44</v>
      </c>
      <c r="G2489" s="135">
        <v>14.55</v>
      </c>
      <c r="H2489" s="48">
        <v>18285.12</v>
      </c>
      <c r="I2489" s="48">
        <v>9766.69</v>
      </c>
    </row>
    <row r="2490" spans="1:9" x14ac:dyDescent="0.25">
      <c r="A2490" s="180" t="s">
        <v>48</v>
      </c>
      <c r="B2490" s="343"/>
      <c r="C2490" s="41">
        <v>43266</v>
      </c>
      <c r="D2490" s="40" t="s">
        <v>194</v>
      </c>
      <c r="E2490" s="40">
        <v>209483</v>
      </c>
      <c r="F2490" s="40" t="s">
        <v>50</v>
      </c>
      <c r="G2490" s="135">
        <v>15.89</v>
      </c>
      <c r="H2490" s="48">
        <v>18285.12</v>
      </c>
      <c r="I2490" s="48">
        <v>9766.69</v>
      </c>
    </row>
    <row r="2491" spans="1:9" x14ac:dyDescent="0.25">
      <c r="A2491" s="180" t="s">
        <v>48</v>
      </c>
      <c r="B2491" s="343"/>
      <c r="C2491" s="41">
        <v>43266</v>
      </c>
      <c r="D2491" s="40" t="s">
        <v>761</v>
      </c>
      <c r="E2491" s="40">
        <v>209484</v>
      </c>
      <c r="F2491" s="40" t="s">
        <v>55</v>
      </c>
      <c r="G2491" s="135">
        <v>1.0900000000000001</v>
      </c>
      <c r="H2491" s="48">
        <v>18285.12</v>
      </c>
      <c r="I2491" s="48">
        <v>9766.69</v>
      </c>
    </row>
    <row r="2492" spans="1:9" x14ac:dyDescent="0.25">
      <c r="A2492" s="180" t="s">
        <v>86</v>
      </c>
      <c r="B2492" s="343"/>
      <c r="C2492" s="41">
        <v>43266</v>
      </c>
      <c r="D2492" s="40" t="s">
        <v>398</v>
      </c>
      <c r="E2492" s="40">
        <v>209517</v>
      </c>
      <c r="F2492" s="40" t="s">
        <v>449</v>
      </c>
      <c r="G2492" s="135">
        <v>8.75</v>
      </c>
      <c r="H2492" s="48">
        <v>18285.12</v>
      </c>
      <c r="I2492" s="48">
        <v>9766.69</v>
      </c>
    </row>
    <row r="2493" spans="1:9" x14ac:dyDescent="0.25">
      <c r="A2493" s="180" t="s">
        <v>86</v>
      </c>
      <c r="B2493" s="343"/>
      <c r="C2493" s="41">
        <v>43266</v>
      </c>
      <c r="D2493" s="40" t="s">
        <v>727</v>
      </c>
      <c r="E2493" s="40">
        <v>209518</v>
      </c>
      <c r="F2493" s="40" t="s">
        <v>418</v>
      </c>
      <c r="G2493" s="135">
        <v>8.3800000000000008</v>
      </c>
      <c r="H2493" s="48">
        <v>18285.12</v>
      </c>
      <c r="I2493" s="48">
        <v>9766.69</v>
      </c>
    </row>
    <row r="2494" spans="1:9" x14ac:dyDescent="0.25">
      <c r="A2494" s="180" t="s">
        <v>86</v>
      </c>
      <c r="B2494" s="343"/>
      <c r="C2494" s="41">
        <v>43266</v>
      </c>
      <c r="D2494" s="40" t="s">
        <v>748</v>
      </c>
      <c r="E2494" s="40">
        <v>209519</v>
      </c>
      <c r="F2494" s="40" t="s">
        <v>877</v>
      </c>
      <c r="G2494" s="135">
        <v>8.6300000000000008</v>
      </c>
      <c r="H2494" s="48">
        <v>18285.12</v>
      </c>
      <c r="I2494" s="48">
        <v>9766.69</v>
      </c>
    </row>
    <row r="2495" spans="1:9" ht="15.75" thickBot="1" x14ac:dyDescent="0.3">
      <c r="A2495" s="180" t="s">
        <v>86</v>
      </c>
      <c r="B2495" s="343"/>
      <c r="C2495" s="41">
        <v>43266</v>
      </c>
      <c r="D2495" s="40" t="s">
        <v>876</v>
      </c>
      <c r="E2495" s="40">
        <v>209520</v>
      </c>
      <c r="F2495" s="40" t="s">
        <v>437</v>
      </c>
      <c r="G2495" s="135">
        <v>7.72</v>
      </c>
      <c r="H2495" s="48">
        <v>18285.12</v>
      </c>
      <c r="I2495" s="48">
        <v>9766.69</v>
      </c>
    </row>
    <row r="2496" spans="1:9" ht="15.75" thickBot="1" x14ac:dyDescent="0.3">
      <c r="F2496" s="219" t="s">
        <v>590</v>
      </c>
      <c r="G2496" s="220">
        <f>SUM(G2416:G2495)</f>
        <v>878.61000000000024</v>
      </c>
      <c r="H2496" s="221">
        <f>+G2496*H2495</f>
        <v>16065489.283200003</v>
      </c>
      <c r="I2496" s="221">
        <f>+G2496*I2495</f>
        <v>8581111.5009000022</v>
      </c>
    </row>
    <row r="2497" spans="1:9" ht="21.75" thickBot="1" x14ac:dyDescent="0.4">
      <c r="F2497" s="222" t="s">
        <v>591</v>
      </c>
      <c r="G2497" s="223">
        <f>-G2450-G2420</f>
        <v>-3.76</v>
      </c>
      <c r="H2497" s="512">
        <f>G2497*H2495</f>
        <v>-68752.051199999987</v>
      </c>
      <c r="I2497" s="513"/>
    </row>
    <row r="2498" spans="1:9" ht="19.5" thickBot="1" x14ac:dyDescent="0.35">
      <c r="F2498" s="226" t="s">
        <v>151</v>
      </c>
      <c r="G2498" s="220">
        <f>SUM(G2496:G2497)</f>
        <v>874.85000000000025</v>
      </c>
      <c r="H2498" s="514">
        <f>+H2496+I2496+H2497</f>
        <v>24577848.732900005</v>
      </c>
      <c r="I2498" s="515"/>
    </row>
    <row r="2500" spans="1:9" x14ac:dyDescent="0.25">
      <c r="G2500" s="409"/>
      <c r="I2500" s="260"/>
    </row>
    <row r="2501" spans="1:9" x14ac:dyDescent="0.25">
      <c r="G2501" s="409"/>
    </row>
    <row r="2502" spans="1:9" x14ac:dyDescent="0.25">
      <c r="G2502" s="396"/>
    </row>
    <row r="2503" spans="1:9" x14ac:dyDescent="0.25">
      <c r="B2503" s="31"/>
      <c r="C2503" s="31"/>
      <c r="D2503" s="31"/>
      <c r="E2503" s="32"/>
      <c r="F2503" s="32"/>
      <c r="G2503" s="396"/>
    </row>
    <row r="2504" spans="1:9" ht="23.25" x14ac:dyDescent="0.35">
      <c r="A2504" s="516" t="s">
        <v>28</v>
      </c>
      <c r="B2504" s="516"/>
      <c r="C2504" s="516"/>
      <c r="D2504" s="516"/>
      <c r="E2504" s="516"/>
      <c r="F2504" s="516"/>
      <c r="G2504" s="516"/>
      <c r="H2504" s="516"/>
    </row>
    <row r="2505" spans="1:9" ht="19.5" x14ac:dyDescent="0.3">
      <c r="A2505" s="517" t="s">
        <v>485</v>
      </c>
      <c r="B2505" s="517"/>
      <c r="C2505" s="517"/>
      <c r="D2505" s="517"/>
      <c r="E2505" s="517"/>
      <c r="F2505" s="517"/>
      <c r="G2505" s="517"/>
      <c r="H2505" s="517"/>
    </row>
    <row r="2506" spans="1:9" ht="15.75" x14ac:dyDescent="0.25">
      <c r="A2506" s="33"/>
      <c r="B2506" s="33"/>
      <c r="C2506" s="33"/>
      <c r="D2506" s="33"/>
      <c r="E2506" s="34"/>
      <c r="F2506" s="34"/>
      <c r="G2506" s="397"/>
      <c r="H2506" s="35"/>
    </row>
    <row r="2507" spans="1:9" ht="15.75" x14ac:dyDescent="0.25">
      <c r="A2507" s="33"/>
      <c r="B2507" s="33"/>
      <c r="C2507" s="33"/>
      <c r="D2507" s="33"/>
      <c r="E2507" s="34"/>
      <c r="F2507" s="34"/>
      <c r="G2507" s="397"/>
      <c r="H2507" s="35"/>
    </row>
    <row r="2508" spans="1:9" ht="15.75" x14ac:dyDescent="0.25">
      <c r="A2508" s="36" t="s">
        <v>30</v>
      </c>
      <c r="B2508" s="36">
        <v>2831</v>
      </c>
      <c r="C2508" s="33"/>
      <c r="D2508" s="31"/>
      <c r="E2508" s="34"/>
      <c r="F2508" s="34"/>
      <c r="G2508" s="398"/>
      <c r="H2508" s="35"/>
    </row>
    <row r="2509" spans="1:9" ht="15.75" x14ac:dyDescent="0.25">
      <c r="A2509" s="38" t="s">
        <v>31</v>
      </c>
      <c r="B2509" s="39">
        <v>43273</v>
      </c>
      <c r="C2509" s="33"/>
      <c r="D2509" s="31"/>
      <c r="E2509" s="34"/>
      <c r="F2509" s="34"/>
      <c r="G2509" s="398"/>
      <c r="H2509" s="35"/>
    </row>
    <row r="2510" spans="1:9" ht="16.5" thickBot="1" x14ac:dyDescent="0.3">
      <c r="A2510" s="37" t="s">
        <v>32</v>
      </c>
      <c r="B2510" s="518" t="s">
        <v>33</v>
      </c>
      <c r="C2510" s="518"/>
      <c r="D2510" s="518"/>
      <c r="E2510" s="34"/>
      <c r="F2510" s="34"/>
      <c r="G2510" s="398"/>
      <c r="H2510" s="35"/>
    </row>
    <row r="2511" spans="1:9" ht="32.25" thickBot="1" x14ac:dyDescent="0.3">
      <c r="A2511" s="520" t="s">
        <v>34</v>
      </c>
      <c r="B2511" s="521"/>
      <c r="C2511" s="44" t="s">
        <v>35</v>
      </c>
      <c r="D2511" s="44" t="s">
        <v>36</v>
      </c>
      <c r="E2511" s="44" t="s">
        <v>37</v>
      </c>
      <c r="F2511" s="44" t="s">
        <v>38</v>
      </c>
      <c r="G2511" s="399" t="s">
        <v>39</v>
      </c>
      <c r="H2511" s="44" t="s">
        <v>40</v>
      </c>
      <c r="I2511" s="44" t="s">
        <v>41</v>
      </c>
    </row>
    <row r="2512" spans="1:9" x14ac:dyDescent="0.25">
      <c r="A2512" s="59" t="s">
        <v>77</v>
      </c>
      <c r="B2512" s="61"/>
      <c r="C2512" s="66">
        <v>43267</v>
      </c>
      <c r="D2512" s="45" t="s">
        <v>254</v>
      </c>
      <c r="E2512" s="45">
        <v>209541</v>
      </c>
      <c r="F2512" s="45" t="s">
        <v>44</v>
      </c>
      <c r="G2512" s="134">
        <v>15.13</v>
      </c>
      <c r="H2512" s="67">
        <v>18285.12</v>
      </c>
      <c r="I2512" s="67">
        <v>9766.69</v>
      </c>
    </row>
    <row r="2513" spans="1:9" x14ac:dyDescent="0.25">
      <c r="A2513" s="180" t="s">
        <v>64</v>
      </c>
      <c r="B2513" s="343"/>
      <c r="C2513" s="41">
        <v>43267</v>
      </c>
      <c r="D2513" s="40" t="s">
        <v>328</v>
      </c>
      <c r="E2513" s="40">
        <v>209546</v>
      </c>
      <c r="F2513" s="40" t="s">
        <v>47</v>
      </c>
      <c r="G2513" s="135">
        <v>15.54</v>
      </c>
      <c r="H2513" s="48">
        <v>18285.12</v>
      </c>
      <c r="I2513" s="48">
        <v>9766.69</v>
      </c>
    </row>
    <row r="2514" spans="1:9" x14ac:dyDescent="0.25">
      <c r="A2514" s="180" t="s">
        <v>68</v>
      </c>
      <c r="B2514" s="343"/>
      <c r="C2514" s="41">
        <v>43267</v>
      </c>
      <c r="D2514" s="40" t="s">
        <v>234</v>
      </c>
      <c r="E2514" s="40">
        <v>209549</v>
      </c>
      <c r="F2514" s="40" t="s">
        <v>85</v>
      </c>
      <c r="G2514" s="135">
        <v>10.61</v>
      </c>
      <c r="H2514" s="48">
        <v>18285.12</v>
      </c>
      <c r="I2514" s="48">
        <v>9766.69</v>
      </c>
    </row>
    <row r="2515" spans="1:9" x14ac:dyDescent="0.25">
      <c r="A2515" s="180" t="s">
        <v>66</v>
      </c>
      <c r="B2515" s="343"/>
      <c r="C2515" s="41">
        <v>43267</v>
      </c>
      <c r="D2515" s="40" t="s">
        <v>388</v>
      </c>
      <c r="E2515" s="40">
        <v>209560</v>
      </c>
      <c r="F2515" s="40" t="s">
        <v>50</v>
      </c>
      <c r="G2515" s="135">
        <v>16.59</v>
      </c>
      <c r="H2515" s="48">
        <v>18285.12</v>
      </c>
      <c r="I2515" s="48">
        <v>9766.69</v>
      </c>
    </row>
    <row r="2516" spans="1:9" x14ac:dyDescent="0.25">
      <c r="A2516" s="410" t="s">
        <v>584</v>
      </c>
      <c r="B2516" s="411"/>
      <c r="C2516" s="412">
        <v>43267</v>
      </c>
      <c r="D2516" s="413" t="s">
        <v>878</v>
      </c>
      <c r="E2516" s="413">
        <v>209571</v>
      </c>
      <c r="F2516" s="413" t="s">
        <v>587</v>
      </c>
      <c r="G2516" s="414">
        <v>2.48</v>
      </c>
      <c r="H2516" s="415">
        <v>18285.12</v>
      </c>
      <c r="I2516" s="415">
        <v>9766.69</v>
      </c>
    </row>
    <row r="2517" spans="1:9" x14ac:dyDescent="0.25">
      <c r="A2517" s="180" t="s">
        <v>77</v>
      </c>
      <c r="B2517" s="343"/>
      <c r="C2517" s="41">
        <v>43267</v>
      </c>
      <c r="D2517" s="40" t="s">
        <v>365</v>
      </c>
      <c r="E2517" s="40">
        <v>209598</v>
      </c>
      <c r="F2517" s="40" t="s">
        <v>44</v>
      </c>
      <c r="G2517" s="135">
        <v>11.82</v>
      </c>
      <c r="H2517" s="48">
        <v>18285.12</v>
      </c>
      <c r="I2517" s="48">
        <v>9766.69</v>
      </c>
    </row>
    <row r="2518" spans="1:9" x14ac:dyDescent="0.25">
      <c r="A2518" s="180" t="s">
        <v>64</v>
      </c>
      <c r="B2518" s="343"/>
      <c r="C2518" s="41">
        <v>43267</v>
      </c>
      <c r="D2518" s="40" t="s">
        <v>493</v>
      </c>
      <c r="E2518" s="40">
        <v>209603</v>
      </c>
      <c r="F2518" s="40" t="s">
        <v>55</v>
      </c>
      <c r="G2518" s="135">
        <v>0.72</v>
      </c>
      <c r="H2518" s="48">
        <v>18285.12</v>
      </c>
      <c r="I2518" s="48">
        <v>9766.69</v>
      </c>
    </row>
    <row r="2519" spans="1:9" x14ac:dyDescent="0.25">
      <c r="A2519" s="180" t="s">
        <v>64</v>
      </c>
      <c r="B2519" s="343"/>
      <c r="C2519" s="41">
        <v>43267</v>
      </c>
      <c r="D2519" s="40" t="s">
        <v>225</v>
      </c>
      <c r="E2519" s="40">
        <v>209606</v>
      </c>
      <c r="F2519" s="40" t="s">
        <v>47</v>
      </c>
      <c r="G2519" s="135">
        <v>12.69</v>
      </c>
      <c r="H2519" s="48">
        <v>18285.12</v>
      </c>
      <c r="I2519" s="48">
        <v>9766.69</v>
      </c>
    </row>
    <row r="2520" spans="1:9" x14ac:dyDescent="0.25">
      <c r="A2520" s="180" t="s">
        <v>68</v>
      </c>
      <c r="B2520" s="343"/>
      <c r="C2520" s="41">
        <v>43267</v>
      </c>
      <c r="D2520" s="40" t="s">
        <v>214</v>
      </c>
      <c r="E2520" s="40">
        <v>209619</v>
      </c>
      <c r="F2520" s="40" t="s">
        <v>85</v>
      </c>
      <c r="G2520" s="135">
        <v>14.48</v>
      </c>
      <c r="H2520" s="48">
        <v>18285.12</v>
      </c>
      <c r="I2520" s="48">
        <v>9766.69</v>
      </c>
    </row>
    <row r="2521" spans="1:9" x14ac:dyDescent="0.25">
      <c r="A2521" s="180" t="s">
        <v>66</v>
      </c>
      <c r="B2521" s="343"/>
      <c r="C2521" s="41">
        <v>43267</v>
      </c>
      <c r="D2521" s="40" t="s">
        <v>314</v>
      </c>
      <c r="E2521" s="40">
        <v>209621</v>
      </c>
      <c r="F2521" s="40" t="s">
        <v>50</v>
      </c>
      <c r="G2521" s="135">
        <v>11.44</v>
      </c>
      <c r="H2521" s="48">
        <v>18285.12</v>
      </c>
      <c r="I2521" s="48">
        <v>9766.69</v>
      </c>
    </row>
    <row r="2522" spans="1:9" x14ac:dyDescent="0.25">
      <c r="A2522" s="180" t="s">
        <v>148</v>
      </c>
      <c r="B2522" s="343"/>
      <c r="C2522" s="41">
        <v>43267</v>
      </c>
      <c r="D2522" s="40" t="s">
        <v>879</v>
      </c>
      <c r="E2522" s="40">
        <v>209630</v>
      </c>
      <c r="F2522" s="40" t="s">
        <v>276</v>
      </c>
      <c r="G2522" s="135">
        <v>4.8600000000000003</v>
      </c>
      <c r="H2522" s="48">
        <v>18285.12</v>
      </c>
      <c r="I2522" s="48">
        <v>9766.69</v>
      </c>
    </row>
    <row r="2523" spans="1:9" x14ac:dyDescent="0.25">
      <c r="A2523" s="180" t="s">
        <v>148</v>
      </c>
      <c r="B2523" s="343"/>
      <c r="C2523" s="41">
        <v>43267</v>
      </c>
      <c r="D2523" s="40" t="s">
        <v>880</v>
      </c>
      <c r="E2523" s="40">
        <v>209631</v>
      </c>
      <c r="F2523" s="40" t="s">
        <v>140</v>
      </c>
      <c r="G2523" s="135">
        <v>6.29</v>
      </c>
      <c r="H2523" s="48">
        <v>18285.12</v>
      </c>
      <c r="I2523" s="48">
        <v>9766.69</v>
      </c>
    </row>
    <row r="2524" spans="1:9" x14ac:dyDescent="0.25">
      <c r="A2524" s="180" t="s">
        <v>94</v>
      </c>
      <c r="B2524" s="343"/>
      <c r="C2524" s="41">
        <v>43269</v>
      </c>
      <c r="D2524" s="40" t="s">
        <v>607</v>
      </c>
      <c r="E2524" s="40">
        <v>209669</v>
      </c>
      <c r="F2524" s="40" t="s">
        <v>55</v>
      </c>
      <c r="G2524" s="135">
        <v>1.43</v>
      </c>
      <c r="H2524" s="48">
        <v>18285.12</v>
      </c>
      <c r="I2524" s="48">
        <v>9766.69</v>
      </c>
    </row>
    <row r="2525" spans="1:9" x14ac:dyDescent="0.25">
      <c r="A2525" s="180" t="s">
        <v>98</v>
      </c>
      <c r="B2525" s="343"/>
      <c r="C2525" s="41">
        <v>43269</v>
      </c>
      <c r="D2525" s="40" t="s">
        <v>386</v>
      </c>
      <c r="E2525" s="40">
        <v>209670</v>
      </c>
      <c r="F2525" s="40" t="s">
        <v>50</v>
      </c>
      <c r="G2525" s="135">
        <v>15.4</v>
      </c>
      <c r="H2525" s="48">
        <v>18285.12</v>
      </c>
      <c r="I2525" s="48">
        <v>9766.69</v>
      </c>
    </row>
    <row r="2526" spans="1:9" x14ac:dyDescent="0.25">
      <c r="A2526" s="180" t="s">
        <v>96</v>
      </c>
      <c r="B2526" s="343"/>
      <c r="C2526" s="41">
        <v>43269</v>
      </c>
      <c r="D2526" s="40" t="s">
        <v>372</v>
      </c>
      <c r="E2526" s="40">
        <v>209676</v>
      </c>
      <c r="F2526" s="40" t="s">
        <v>881</v>
      </c>
      <c r="G2526" s="135">
        <v>15.37</v>
      </c>
      <c r="H2526" s="48">
        <v>18285.12</v>
      </c>
      <c r="I2526" s="48">
        <v>9766.69</v>
      </c>
    </row>
    <row r="2527" spans="1:9" x14ac:dyDescent="0.25">
      <c r="A2527" s="180" t="s">
        <v>94</v>
      </c>
      <c r="B2527" s="343"/>
      <c r="C2527" s="41">
        <v>43269</v>
      </c>
      <c r="D2527" s="40" t="s">
        <v>523</v>
      </c>
      <c r="E2527" s="40">
        <v>209683</v>
      </c>
      <c r="F2527" s="40" t="s">
        <v>47</v>
      </c>
      <c r="G2527" s="135">
        <v>16.55</v>
      </c>
      <c r="H2527" s="48">
        <v>18285.12</v>
      </c>
      <c r="I2527" s="48">
        <v>9766.69</v>
      </c>
    </row>
    <row r="2528" spans="1:9" x14ac:dyDescent="0.25">
      <c r="A2528" s="180" t="s">
        <v>100</v>
      </c>
      <c r="B2528" s="343"/>
      <c r="C2528" s="41">
        <v>43269</v>
      </c>
      <c r="D2528" s="40" t="s">
        <v>866</v>
      </c>
      <c r="E2528" s="40">
        <v>209690</v>
      </c>
      <c r="F2528" s="40" t="s">
        <v>85</v>
      </c>
      <c r="G2528" s="135">
        <v>16.84</v>
      </c>
      <c r="H2528" s="48">
        <v>18285.12</v>
      </c>
      <c r="I2528" s="48">
        <v>9766.69</v>
      </c>
    </row>
    <row r="2529" spans="1:9" x14ac:dyDescent="0.25">
      <c r="A2529" s="180" t="s">
        <v>94</v>
      </c>
      <c r="B2529" s="343"/>
      <c r="C2529" s="41">
        <v>43269</v>
      </c>
      <c r="D2529" s="40" t="s">
        <v>641</v>
      </c>
      <c r="E2529" s="40">
        <v>209725</v>
      </c>
      <c r="F2529" s="40" t="s">
        <v>55</v>
      </c>
      <c r="G2529" s="135">
        <v>1.22</v>
      </c>
      <c r="H2529" s="48">
        <v>18285.12</v>
      </c>
      <c r="I2529" s="48">
        <v>9766.69</v>
      </c>
    </row>
    <row r="2530" spans="1:9" x14ac:dyDescent="0.25">
      <c r="A2530" s="180" t="s">
        <v>98</v>
      </c>
      <c r="B2530" s="343"/>
      <c r="C2530" s="41">
        <v>43269</v>
      </c>
      <c r="D2530" s="40" t="s">
        <v>357</v>
      </c>
      <c r="E2530" s="40">
        <v>209736</v>
      </c>
      <c r="F2530" s="40" t="s">
        <v>50</v>
      </c>
      <c r="G2530" s="135">
        <v>15.56</v>
      </c>
      <c r="H2530" s="48">
        <v>18285.12</v>
      </c>
      <c r="I2530" s="48">
        <v>9766.69</v>
      </c>
    </row>
    <row r="2531" spans="1:9" x14ac:dyDescent="0.25">
      <c r="A2531" s="180" t="s">
        <v>96</v>
      </c>
      <c r="B2531" s="343"/>
      <c r="C2531" s="41">
        <v>43269</v>
      </c>
      <c r="D2531" s="40" t="s">
        <v>258</v>
      </c>
      <c r="E2531" s="40">
        <v>209745</v>
      </c>
      <c r="F2531" s="40" t="s">
        <v>44</v>
      </c>
      <c r="G2531" s="135">
        <v>12.87</v>
      </c>
      <c r="H2531" s="48">
        <v>18285.12</v>
      </c>
      <c r="I2531" s="48">
        <v>9766.69</v>
      </c>
    </row>
    <row r="2532" spans="1:9" x14ac:dyDescent="0.25">
      <c r="A2532" s="180" t="s">
        <v>100</v>
      </c>
      <c r="B2532" s="343"/>
      <c r="C2532" s="41">
        <v>43269</v>
      </c>
      <c r="D2532" s="40" t="s">
        <v>145</v>
      </c>
      <c r="E2532" s="40">
        <v>209756</v>
      </c>
      <c r="F2532" s="40" t="s">
        <v>85</v>
      </c>
      <c r="G2532" s="135">
        <v>12.32</v>
      </c>
      <c r="H2532" s="48">
        <v>18285.12</v>
      </c>
      <c r="I2532" s="48">
        <v>9766.69</v>
      </c>
    </row>
    <row r="2533" spans="1:9" x14ac:dyDescent="0.25">
      <c r="A2533" s="180" t="s">
        <v>94</v>
      </c>
      <c r="B2533" s="343"/>
      <c r="C2533" s="41">
        <v>43269</v>
      </c>
      <c r="D2533" s="40" t="s">
        <v>882</v>
      </c>
      <c r="E2533" s="40">
        <v>209760</v>
      </c>
      <c r="F2533" s="40" t="s">
        <v>47</v>
      </c>
      <c r="G2533" s="135">
        <v>15.35</v>
      </c>
      <c r="H2533" s="48">
        <v>18285.12</v>
      </c>
      <c r="I2533" s="48">
        <v>9766.69</v>
      </c>
    </row>
    <row r="2534" spans="1:9" x14ac:dyDescent="0.25">
      <c r="A2534" s="180" t="s">
        <v>96</v>
      </c>
      <c r="B2534" s="343"/>
      <c r="C2534" s="41">
        <v>43269</v>
      </c>
      <c r="D2534" s="40" t="s">
        <v>883</v>
      </c>
      <c r="E2534" s="40">
        <v>209779</v>
      </c>
      <c r="F2534" s="40" t="s">
        <v>44</v>
      </c>
      <c r="G2534" s="135">
        <v>4.6399999999999997</v>
      </c>
      <c r="H2534" s="48">
        <v>18285.12</v>
      </c>
      <c r="I2534" s="48">
        <v>9766.69</v>
      </c>
    </row>
    <row r="2535" spans="1:9" x14ac:dyDescent="0.25">
      <c r="A2535" s="180" t="s">
        <v>86</v>
      </c>
      <c r="B2535" s="343"/>
      <c r="C2535" s="41">
        <v>43269</v>
      </c>
      <c r="D2535" s="40" t="s">
        <v>93</v>
      </c>
      <c r="E2535" s="40">
        <v>209832</v>
      </c>
      <c r="F2535" s="40" t="s">
        <v>276</v>
      </c>
      <c r="G2535" s="135">
        <v>10.54</v>
      </c>
      <c r="H2535" s="48">
        <v>18285.12</v>
      </c>
      <c r="I2535" s="48">
        <v>9766.69</v>
      </c>
    </row>
    <row r="2536" spans="1:9" x14ac:dyDescent="0.25">
      <c r="A2536" s="180" t="s">
        <v>86</v>
      </c>
      <c r="B2536" s="343"/>
      <c r="C2536" s="41">
        <v>43269</v>
      </c>
      <c r="D2536" s="40" t="s">
        <v>448</v>
      </c>
      <c r="E2536" s="40">
        <v>209833</v>
      </c>
      <c r="F2536" s="40" t="s">
        <v>85</v>
      </c>
      <c r="G2536" s="135">
        <v>10.050000000000001</v>
      </c>
      <c r="H2536" s="48">
        <v>18285.12</v>
      </c>
      <c r="I2536" s="48">
        <v>9766.69</v>
      </c>
    </row>
    <row r="2537" spans="1:9" x14ac:dyDescent="0.25">
      <c r="A2537" s="180" t="s">
        <v>86</v>
      </c>
      <c r="B2537" s="343"/>
      <c r="C2537" s="41">
        <v>43269</v>
      </c>
      <c r="D2537" s="40" t="s">
        <v>747</v>
      </c>
      <c r="E2537" s="40">
        <v>209835</v>
      </c>
      <c r="F2537" s="40" t="s">
        <v>140</v>
      </c>
      <c r="G2537" s="135">
        <v>10.88</v>
      </c>
      <c r="H2537" s="48">
        <v>18285.12</v>
      </c>
      <c r="I2537" s="48">
        <v>9766.69</v>
      </c>
    </row>
    <row r="2538" spans="1:9" x14ac:dyDescent="0.25">
      <c r="A2538" s="180" t="s">
        <v>86</v>
      </c>
      <c r="B2538" s="343"/>
      <c r="C2538" s="41">
        <v>43269</v>
      </c>
      <c r="D2538" s="40" t="s">
        <v>884</v>
      </c>
      <c r="E2538" s="40">
        <v>209836</v>
      </c>
      <c r="F2538" s="40" t="s">
        <v>449</v>
      </c>
      <c r="G2538" s="135">
        <v>9.84</v>
      </c>
      <c r="H2538" s="48">
        <v>18285.12</v>
      </c>
      <c r="I2538" s="48">
        <v>9766.69</v>
      </c>
    </row>
    <row r="2539" spans="1:9" x14ac:dyDescent="0.25">
      <c r="A2539" s="180" t="s">
        <v>48</v>
      </c>
      <c r="B2539" s="343"/>
      <c r="C2539" s="41">
        <v>43270</v>
      </c>
      <c r="D2539" s="40" t="s">
        <v>576</v>
      </c>
      <c r="E2539" s="40">
        <v>209845</v>
      </c>
      <c r="F2539" s="40" t="s">
        <v>50</v>
      </c>
      <c r="G2539" s="135">
        <v>14.17</v>
      </c>
      <c r="H2539" s="48">
        <v>18285.12</v>
      </c>
      <c r="I2539" s="48">
        <v>9766.69</v>
      </c>
    </row>
    <row r="2540" spans="1:9" x14ac:dyDescent="0.25">
      <c r="A2540" s="180" t="s">
        <v>45</v>
      </c>
      <c r="B2540" s="343"/>
      <c r="C2540" s="41">
        <v>43270</v>
      </c>
      <c r="D2540" s="40" t="s">
        <v>176</v>
      </c>
      <c r="E2540" s="40">
        <v>209848</v>
      </c>
      <c r="F2540" s="40" t="s">
        <v>47</v>
      </c>
      <c r="G2540" s="135">
        <v>15.59</v>
      </c>
      <c r="H2540" s="48">
        <v>18285.12</v>
      </c>
      <c r="I2540" s="48">
        <v>9766.69</v>
      </c>
    </row>
    <row r="2541" spans="1:9" x14ac:dyDescent="0.25">
      <c r="A2541" s="180" t="s">
        <v>42</v>
      </c>
      <c r="B2541" s="343"/>
      <c r="C2541" s="41">
        <v>43270</v>
      </c>
      <c r="D2541" s="40" t="s">
        <v>327</v>
      </c>
      <c r="E2541" s="40">
        <v>209851</v>
      </c>
      <c r="F2541" s="40" t="s">
        <v>44</v>
      </c>
      <c r="G2541" s="135">
        <v>15.21</v>
      </c>
      <c r="H2541" s="48">
        <v>18285.12</v>
      </c>
      <c r="I2541" s="48">
        <v>9766.69</v>
      </c>
    </row>
    <row r="2542" spans="1:9" x14ac:dyDescent="0.25">
      <c r="A2542" s="180" t="s">
        <v>51</v>
      </c>
      <c r="B2542" s="343"/>
      <c r="C2542" s="41">
        <v>43270</v>
      </c>
      <c r="D2542" s="40" t="s">
        <v>608</v>
      </c>
      <c r="E2542" s="40">
        <v>209852</v>
      </c>
      <c r="F2542" s="40" t="s">
        <v>85</v>
      </c>
      <c r="G2542" s="135">
        <v>14.7</v>
      </c>
      <c r="H2542" s="48">
        <v>18285.12</v>
      </c>
      <c r="I2542" s="48">
        <v>9766.69</v>
      </c>
    </row>
    <row r="2543" spans="1:9" x14ac:dyDescent="0.25">
      <c r="A2543" s="180" t="s">
        <v>45</v>
      </c>
      <c r="B2543" s="343"/>
      <c r="C2543" s="41">
        <v>43270</v>
      </c>
      <c r="D2543" s="40" t="s">
        <v>222</v>
      </c>
      <c r="E2543" s="40">
        <v>209856</v>
      </c>
      <c r="F2543" s="40" t="s">
        <v>63</v>
      </c>
      <c r="G2543" s="135">
        <v>1.02</v>
      </c>
      <c r="H2543" s="48">
        <v>18285.12</v>
      </c>
      <c r="I2543" s="48">
        <v>9766.69</v>
      </c>
    </row>
    <row r="2544" spans="1:9" x14ac:dyDescent="0.25">
      <c r="A2544" s="180" t="s">
        <v>45</v>
      </c>
      <c r="B2544" s="343"/>
      <c r="C2544" s="41">
        <v>43270</v>
      </c>
      <c r="D2544" s="40" t="s">
        <v>724</v>
      </c>
      <c r="E2544" s="40">
        <v>209878</v>
      </c>
      <c r="F2544" s="40" t="s">
        <v>47</v>
      </c>
      <c r="G2544" s="135">
        <v>15.97</v>
      </c>
      <c r="H2544" s="48">
        <v>18285.12</v>
      </c>
      <c r="I2544" s="48">
        <v>9766.69</v>
      </c>
    </row>
    <row r="2545" spans="1:9" x14ac:dyDescent="0.25">
      <c r="A2545" s="180" t="s">
        <v>48</v>
      </c>
      <c r="B2545" s="343"/>
      <c r="C2545" s="41">
        <v>43270</v>
      </c>
      <c r="D2545" s="40" t="s">
        <v>460</v>
      </c>
      <c r="E2545" s="40">
        <v>209888</v>
      </c>
      <c r="F2545" s="40" t="s">
        <v>50</v>
      </c>
      <c r="G2545" s="135">
        <v>14.99</v>
      </c>
      <c r="H2545" s="48">
        <v>18285.12</v>
      </c>
      <c r="I2545" s="48">
        <v>9766.69</v>
      </c>
    </row>
    <row r="2546" spans="1:9" x14ac:dyDescent="0.25">
      <c r="A2546" s="180" t="s">
        <v>42</v>
      </c>
      <c r="B2546" s="343"/>
      <c r="C2546" s="41">
        <v>43270</v>
      </c>
      <c r="D2546" s="40" t="s">
        <v>409</v>
      </c>
      <c r="E2546" s="40">
        <v>209890</v>
      </c>
      <c r="F2546" s="40" t="s">
        <v>44</v>
      </c>
      <c r="G2546" s="135">
        <v>15.54</v>
      </c>
      <c r="H2546" s="48">
        <v>18285.12</v>
      </c>
      <c r="I2546" s="48">
        <v>9766.69</v>
      </c>
    </row>
    <row r="2547" spans="1:9" x14ac:dyDescent="0.25">
      <c r="A2547" s="180" t="s">
        <v>51</v>
      </c>
      <c r="B2547" s="343"/>
      <c r="C2547" s="41">
        <v>43270</v>
      </c>
      <c r="D2547" s="40" t="s">
        <v>409</v>
      </c>
      <c r="E2547" s="40">
        <v>209889</v>
      </c>
      <c r="F2547" s="40" t="s">
        <v>85</v>
      </c>
      <c r="G2547" s="135">
        <v>11.76</v>
      </c>
      <c r="H2547" s="48">
        <v>18285.12</v>
      </c>
      <c r="I2547" s="48">
        <v>9766.69</v>
      </c>
    </row>
    <row r="2548" spans="1:9" x14ac:dyDescent="0.25">
      <c r="A2548" s="180" t="s">
        <v>45</v>
      </c>
      <c r="B2548" s="343"/>
      <c r="C2548" s="41">
        <v>43270</v>
      </c>
      <c r="D2548" s="40" t="s">
        <v>622</v>
      </c>
      <c r="E2548" s="40">
        <v>209902</v>
      </c>
      <c r="F2548" s="40" t="s">
        <v>55</v>
      </c>
      <c r="G2548" s="135">
        <v>1.22</v>
      </c>
      <c r="H2548" s="48">
        <v>18285.12</v>
      </c>
      <c r="I2548" s="48">
        <v>9766.69</v>
      </c>
    </row>
    <row r="2549" spans="1:9" x14ac:dyDescent="0.25">
      <c r="A2549" s="180" t="s">
        <v>48</v>
      </c>
      <c r="B2549" s="343"/>
      <c r="C2549" s="41">
        <v>43270</v>
      </c>
      <c r="D2549" s="40" t="s">
        <v>513</v>
      </c>
      <c r="E2549" s="40">
        <v>209942</v>
      </c>
      <c r="F2549" s="40" t="s">
        <v>50</v>
      </c>
      <c r="G2549" s="135">
        <v>9.8800000000000008</v>
      </c>
      <c r="H2549" s="48">
        <v>18285.12</v>
      </c>
      <c r="I2549" s="48">
        <v>9766.69</v>
      </c>
    </row>
    <row r="2550" spans="1:9" x14ac:dyDescent="0.25">
      <c r="A2550" s="180" t="s">
        <v>45</v>
      </c>
      <c r="B2550" s="343"/>
      <c r="C2550" s="41">
        <v>43270</v>
      </c>
      <c r="D2550" s="40" t="s">
        <v>885</v>
      </c>
      <c r="E2550" s="40">
        <v>209944</v>
      </c>
      <c r="F2550" s="40" t="s">
        <v>47</v>
      </c>
      <c r="G2550" s="135">
        <v>14.45</v>
      </c>
      <c r="H2550" s="48">
        <v>18285.12</v>
      </c>
      <c r="I2550" s="48">
        <v>9766.69</v>
      </c>
    </row>
    <row r="2551" spans="1:9" x14ac:dyDescent="0.25">
      <c r="A2551" s="410" t="s">
        <v>584</v>
      </c>
      <c r="B2551" s="411"/>
      <c r="C2551" s="412">
        <v>43270</v>
      </c>
      <c r="D2551" s="413" t="s">
        <v>456</v>
      </c>
      <c r="E2551" s="413">
        <v>209949</v>
      </c>
      <c r="F2551" s="413" t="s">
        <v>587</v>
      </c>
      <c r="G2551" s="414">
        <v>2.0299999999999998</v>
      </c>
      <c r="H2551" s="415">
        <v>18285.12</v>
      </c>
      <c r="I2551" s="415">
        <v>9766.69</v>
      </c>
    </row>
    <row r="2552" spans="1:9" x14ac:dyDescent="0.25">
      <c r="A2552" s="180" t="s">
        <v>51</v>
      </c>
      <c r="B2552" s="343"/>
      <c r="C2552" s="41">
        <v>43270</v>
      </c>
      <c r="D2552" s="40" t="s">
        <v>376</v>
      </c>
      <c r="E2552" s="40">
        <v>209950</v>
      </c>
      <c r="F2552" s="40" t="s">
        <v>85</v>
      </c>
      <c r="G2552" s="135">
        <v>11.21</v>
      </c>
      <c r="H2552" s="48">
        <v>18285.12</v>
      </c>
      <c r="I2552" s="48">
        <v>9766.69</v>
      </c>
    </row>
    <row r="2553" spans="1:9" x14ac:dyDescent="0.25">
      <c r="A2553" s="180" t="s">
        <v>42</v>
      </c>
      <c r="B2553" s="343"/>
      <c r="C2553" s="41">
        <v>43270</v>
      </c>
      <c r="D2553" s="40" t="s">
        <v>886</v>
      </c>
      <c r="E2553" s="40">
        <v>209956</v>
      </c>
      <c r="F2553" s="40" t="s">
        <v>44</v>
      </c>
      <c r="G2553" s="135">
        <v>12.8</v>
      </c>
      <c r="H2553" s="48">
        <v>18285.12</v>
      </c>
      <c r="I2553" s="48">
        <v>9766.69</v>
      </c>
    </row>
    <row r="2554" spans="1:9" x14ac:dyDescent="0.25">
      <c r="A2554" s="180" t="s">
        <v>64</v>
      </c>
      <c r="B2554" s="343"/>
      <c r="C2554" s="41">
        <v>43271</v>
      </c>
      <c r="D2554" s="40" t="s">
        <v>855</v>
      </c>
      <c r="E2554" s="40">
        <v>210003</v>
      </c>
      <c r="F2554" s="40" t="s">
        <v>47</v>
      </c>
      <c r="G2554" s="135">
        <v>15.33</v>
      </c>
      <c r="H2554" s="48">
        <v>18285.12</v>
      </c>
      <c r="I2554" s="48">
        <v>9766.69</v>
      </c>
    </row>
    <row r="2555" spans="1:9" x14ac:dyDescent="0.25">
      <c r="A2555" s="180" t="s">
        <v>77</v>
      </c>
      <c r="B2555" s="343"/>
      <c r="C2555" s="41">
        <v>43271</v>
      </c>
      <c r="D2555" s="40" t="s">
        <v>743</v>
      </c>
      <c r="E2555" s="40">
        <v>210010</v>
      </c>
      <c r="F2555" s="40" t="s">
        <v>44</v>
      </c>
      <c r="G2555" s="135">
        <v>14.61</v>
      </c>
      <c r="H2555" s="48">
        <v>18285.12</v>
      </c>
      <c r="I2555" s="48">
        <v>9766.69</v>
      </c>
    </row>
    <row r="2556" spans="1:9" x14ac:dyDescent="0.25">
      <c r="A2556" s="180" t="s">
        <v>68</v>
      </c>
      <c r="B2556" s="343"/>
      <c r="C2556" s="41">
        <v>43271</v>
      </c>
      <c r="D2556" s="40" t="s">
        <v>347</v>
      </c>
      <c r="E2556" s="40">
        <v>210011</v>
      </c>
      <c r="F2556" s="40" t="s">
        <v>85</v>
      </c>
      <c r="G2556" s="135">
        <v>15.06</v>
      </c>
      <c r="H2556" s="48">
        <v>18285.12</v>
      </c>
      <c r="I2556" s="48">
        <v>9766.69</v>
      </c>
    </row>
    <row r="2557" spans="1:9" x14ac:dyDescent="0.25">
      <c r="A2557" s="180" t="s">
        <v>66</v>
      </c>
      <c r="B2557" s="343"/>
      <c r="C2557" s="41">
        <v>43271</v>
      </c>
      <c r="D2557" s="40" t="s">
        <v>887</v>
      </c>
      <c r="E2557" s="40">
        <v>210017</v>
      </c>
      <c r="F2557" s="40" t="s">
        <v>50</v>
      </c>
      <c r="G2557" s="135">
        <v>16.23</v>
      </c>
      <c r="H2557" s="48">
        <v>18285.12</v>
      </c>
      <c r="I2557" s="48">
        <v>9766.69</v>
      </c>
    </row>
    <row r="2558" spans="1:9" x14ac:dyDescent="0.25">
      <c r="A2558" s="180" t="s">
        <v>64</v>
      </c>
      <c r="B2558" s="343"/>
      <c r="C2558" s="41">
        <v>43271</v>
      </c>
      <c r="D2558" s="40" t="s">
        <v>237</v>
      </c>
      <c r="E2558" s="40">
        <v>210060</v>
      </c>
      <c r="F2558" s="40" t="s">
        <v>47</v>
      </c>
      <c r="G2558" s="135">
        <v>12.85</v>
      </c>
      <c r="H2558" s="48">
        <v>18285.12</v>
      </c>
      <c r="I2558" s="48">
        <v>9766.69</v>
      </c>
    </row>
    <row r="2559" spans="1:9" x14ac:dyDescent="0.25">
      <c r="A2559" s="180" t="s">
        <v>77</v>
      </c>
      <c r="B2559" s="343"/>
      <c r="C2559" s="41">
        <v>43271</v>
      </c>
      <c r="D2559" s="40" t="s">
        <v>554</v>
      </c>
      <c r="E2559" s="40">
        <v>210064</v>
      </c>
      <c r="F2559" s="40" t="s">
        <v>44</v>
      </c>
      <c r="G2559" s="135">
        <v>15.05</v>
      </c>
      <c r="H2559" s="48">
        <v>18285.12</v>
      </c>
      <c r="I2559" s="48">
        <v>9766.69</v>
      </c>
    </row>
    <row r="2560" spans="1:9" x14ac:dyDescent="0.25">
      <c r="A2560" s="180" t="s">
        <v>64</v>
      </c>
      <c r="B2560" s="343"/>
      <c r="C2560" s="41">
        <v>43271</v>
      </c>
      <c r="D2560" s="40" t="s">
        <v>426</v>
      </c>
      <c r="E2560" s="40">
        <v>210078</v>
      </c>
      <c r="F2560" s="40" t="s">
        <v>55</v>
      </c>
      <c r="G2560" s="135">
        <v>0.28999999999999998</v>
      </c>
      <c r="H2560" s="48">
        <v>18285.12</v>
      </c>
      <c r="I2560" s="48">
        <v>9766.69</v>
      </c>
    </row>
    <row r="2561" spans="1:9" x14ac:dyDescent="0.25">
      <c r="A2561" s="180" t="s">
        <v>68</v>
      </c>
      <c r="B2561" s="343"/>
      <c r="C2561" s="41">
        <v>43271</v>
      </c>
      <c r="D2561" s="40" t="s">
        <v>249</v>
      </c>
      <c r="E2561" s="40">
        <v>210079</v>
      </c>
      <c r="F2561" s="40" t="s">
        <v>85</v>
      </c>
      <c r="G2561" s="135">
        <v>14.84</v>
      </c>
      <c r="H2561" s="48">
        <v>18285.12</v>
      </c>
      <c r="I2561" s="48">
        <v>9766.69</v>
      </c>
    </row>
    <row r="2562" spans="1:9" x14ac:dyDescent="0.25">
      <c r="A2562" s="180" t="s">
        <v>66</v>
      </c>
      <c r="B2562" s="343"/>
      <c r="C2562" s="41">
        <v>43271</v>
      </c>
      <c r="D2562" s="40" t="s">
        <v>240</v>
      </c>
      <c r="E2562" s="40">
        <v>210092</v>
      </c>
      <c r="F2562" s="40" t="s">
        <v>50</v>
      </c>
      <c r="G2562" s="135">
        <v>15.93</v>
      </c>
      <c r="H2562" s="48">
        <v>18285.12</v>
      </c>
      <c r="I2562" s="48">
        <v>9766.69</v>
      </c>
    </row>
    <row r="2563" spans="1:9" x14ac:dyDescent="0.25">
      <c r="A2563" s="180" t="s">
        <v>77</v>
      </c>
      <c r="B2563" s="343"/>
      <c r="C2563" s="41">
        <v>43271</v>
      </c>
      <c r="D2563" s="40" t="s">
        <v>664</v>
      </c>
      <c r="E2563" s="40">
        <v>210096</v>
      </c>
      <c r="F2563" s="40" t="s">
        <v>44</v>
      </c>
      <c r="G2563" s="135">
        <v>6.48</v>
      </c>
      <c r="H2563" s="48">
        <v>18285.12</v>
      </c>
      <c r="I2563" s="48">
        <v>9766.69</v>
      </c>
    </row>
    <row r="2564" spans="1:9" x14ac:dyDescent="0.25">
      <c r="A2564" s="180" t="s">
        <v>64</v>
      </c>
      <c r="B2564" s="343"/>
      <c r="C2564" s="41">
        <v>43271</v>
      </c>
      <c r="D2564" s="40" t="s">
        <v>642</v>
      </c>
      <c r="E2564" s="40">
        <v>210101</v>
      </c>
      <c r="F2564" s="40" t="s">
        <v>47</v>
      </c>
      <c r="G2564" s="135">
        <v>8.66</v>
      </c>
      <c r="H2564" s="48">
        <v>18285.12</v>
      </c>
      <c r="I2564" s="48">
        <v>9766.69</v>
      </c>
    </row>
    <row r="2565" spans="1:9" x14ac:dyDescent="0.25">
      <c r="A2565" s="180" t="s">
        <v>66</v>
      </c>
      <c r="B2565" s="343"/>
      <c r="C2565" s="41">
        <v>43271</v>
      </c>
      <c r="D2565" s="40" t="s">
        <v>250</v>
      </c>
      <c r="E2565" s="40">
        <v>210114</v>
      </c>
      <c r="F2565" s="40" t="s">
        <v>50</v>
      </c>
      <c r="G2565" s="135">
        <v>4.4800000000000004</v>
      </c>
      <c r="H2565" s="48">
        <v>18285.12</v>
      </c>
      <c r="I2565" s="48">
        <v>9766.69</v>
      </c>
    </row>
    <row r="2566" spans="1:9" x14ac:dyDescent="0.25">
      <c r="A2566" s="180" t="s">
        <v>86</v>
      </c>
      <c r="B2566" s="343"/>
      <c r="C2566" s="41">
        <v>43271</v>
      </c>
      <c r="D2566" s="40" t="s">
        <v>280</v>
      </c>
      <c r="E2566" s="40">
        <v>210144</v>
      </c>
      <c r="F2566" s="40" t="s">
        <v>140</v>
      </c>
      <c r="G2566" s="135">
        <v>7.14</v>
      </c>
      <c r="H2566" s="48">
        <v>18285.12</v>
      </c>
      <c r="I2566" s="48">
        <v>9766.69</v>
      </c>
    </row>
    <row r="2567" spans="1:9" x14ac:dyDescent="0.25">
      <c r="A2567" s="180" t="s">
        <v>86</v>
      </c>
      <c r="B2567" s="343"/>
      <c r="C2567" s="41">
        <v>43271</v>
      </c>
      <c r="D2567" s="40" t="s">
        <v>397</v>
      </c>
      <c r="E2567" s="40">
        <v>210145</v>
      </c>
      <c r="F2567" s="40" t="s">
        <v>193</v>
      </c>
      <c r="G2567" s="135">
        <v>7.45</v>
      </c>
      <c r="H2567" s="48">
        <v>18285.12</v>
      </c>
      <c r="I2567" s="48">
        <v>9766.69</v>
      </c>
    </row>
    <row r="2568" spans="1:9" x14ac:dyDescent="0.25">
      <c r="A2568" s="180" t="s">
        <v>86</v>
      </c>
      <c r="B2568" s="343"/>
      <c r="C2568" s="41">
        <v>43271</v>
      </c>
      <c r="D2568" s="40" t="s">
        <v>757</v>
      </c>
      <c r="E2568" s="40">
        <v>210146</v>
      </c>
      <c r="F2568" s="40" t="s">
        <v>450</v>
      </c>
      <c r="G2568" s="135">
        <v>8.34</v>
      </c>
      <c r="H2568" s="48">
        <v>18285.12</v>
      </c>
      <c r="I2568" s="48">
        <v>9766.69</v>
      </c>
    </row>
    <row r="2569" spans="1:9" x14ac:dyDescent="0.25">
      <c r="A2569" s="180" t="s">
        <v>86</v>
      </c>
      <c r="B2569" s="343"/>
      <c r="C2569" s="41">
        <v>43271</v>
      </c>
      <c r="D2569" s="40" t="s">
        <v>625</v>
      </c>
      <c r="E2569" s="40">
        <v>210147</v>
      </c>
      <c r="F2569" s="40" t="s">
        <v>79</v>
      </c>
      <c r="G2569" s="135">
        <v>7.57</v>
      </c>
      <c r="H2569" s="48">
        <v>18285.12</v>
      </c>
      <c r="I2569" s="48">
        <v>9766.69</v>
      </c>
    </row>
    <row r="2570" spans="1:9" x14ac:dyDescent="0.25">
      <c r="A2570" s="180" t="s">
        <v>98</v>
      </c>
      <c r="B2570" s="343"/>
      <c r="C2570" s="41">
        <v>43272</v>
      </c>
      <c r="D2570" s="40" t="s">
        <v>282</v>
      </c>
      <c r="E2570" s="40">
        <v>210168</v>
      </c>
      <c r="F2570" s="40" t="s">
        <v>50</v>
      </c>
      <c r="G2570" s="135">
        <v>12.58</v>
      </c>
      <c r="H2570" s="48">
        <v>18285.12</v>
      </c>
      <c r="I2570" s="48">
        <v>9766.69</v>
      </c>
    </row>
    <row r="2571" spans="1:9" x14ac:dyDescent="0.25">
      <c r="A2571" s="180" t="s">
        <v>94</v>
      </c>
      <c r="B2571" s="343"/>
      <c r="C2571" s="41">
        <v>43272</v>
      </c>
      <c r="D2571" s="40" t="s">
        <v>888</v>
      </c>
      <c r="E2571" s="40">
        <v>210181</v>
      </c>
      <c r="F2571" s="40" t="s">
        <v>90</v>
      </c>
      <c r="G2571" s="135">
        <v>16.43</v>
      </c>
      <c r="H2571" s="48">
        <v>18285.12</v>
      </c>
      <c r="I2571" s="48">
        <v>9766.69</v>
      </c>
    </row>
    <row r="2572" spans="1:9" x14ac:dyDescent="0.25">
      <c r="A2572" s="180" t="s">
        <v>96</v>
      </c>
      <c r="B2572" s="343"/>
      <c r="C2572" s="41">
        <v>43272</v>
      </c>
      <c r="D2572" s="40" t="s">
        <v>888</v>
      </c>
      <c r="E2572" s="40">
        <v>210180</v>
      </c>
      <c r="F2572" s="40" t="s">
        <v>44</v>
      </c>
      <c r="G2572" s="135">
        <v>14.29</v>
      </c>
      <c r="H2572" s="48">
        <v>18285.12</v>
      </c>
      <c r="I2572" s="48">
        <v>9766.69</v>
      </c>
    </row>
    <row r="2573" spans="1:9" x14ac:dyDescent="0.25">
      <c r="A2573" s="180" t="s">
        <v>100</v>
      </c>
      <c r="B2573" s="343"/>
      <c r="C2573" s="41">
        <v>43272</v>
      </c>
      <c r="D2573" s="40" t="s">
        <v>560</v>
      </c>
      <c r="E2573" s="40">
        <v>210183</v>
      </c>
      <c r="F2573" s="40" t="s">
        <v>85</v>
      </c>
      <c r="G2573" s="135">
        <v>14.3</v>
      </c>
      <c r="H2573" s="48">
        <v>18285.12</v>
      </c>
      <c r="I2573" s="48">
        <v>9766.69</v>
      </c>
    </row>
    <row r="2574" spans="1:9" x14ac:dyDescent="0.25">
      <c r="A2574" s="180" t="s">
        <v>94</v>
      </c>
      <c r="B2574" s="343"/>
      <c r="C2574" s="41">
        <v>43272</v>
      </c>
      <c r="D2574" s="40" t="s">
        <v>393</v>
      </c>
      <c r="E2574" s="40">
        <v>210185</v>
      </c>
      <c r="F2574" s="40" t="s">
        <v>55</v>
      </c>
      <c r="G2574" s="135">
        <v>0.54</v>
      </c>
      <c r="H2574" s="48">
        <v>18285.12</v>
      </c>
      <c r="I2574" s="48">
        <v>9766.69</v>
      </c>
    </row>
    <row r="2575" spans="1:9" x14ac:dyDescent="0.25">
      <c r="A2575" s="180" t="s">
        <v>98</v>
      </c>
      <c r="B2575" s="343"/>
      <c r="C2575" s="41">
        <v>43272</v>
      </c>
      <c r="D2575" s="40" t="s">
        <v>799</v>
      </c>
      <c r="E2575" s="40">
        <v>210199</v>
      </c>
      <c r="F2575" s="40" t="s">
        <v>50</v>
      </c>
      <c r="G2575" s="135">
        <v>7.99</v>
      </c>
      <c r="H2575" s="48">
        <v>18285.12</v>
      </c>
      <c r="I2575" s="48">
        <v>9766.69</v>
      </c>
    </row>
    <row r="2576" spans="1:9" x14ac:dyDescent="0.25">
      <c r="A2576" s="180" t="s">
        <v>100</v>
      </c>
      <c r="B2576" s="343"/>
      <c r="C2576" s="41">
        <v>43272</v>
      </c>
      <c r="D2576" s="40" t="s">
        <v>179</v>
      </c>
      <c r="E2576" s="40">
        <v>210212</v>
      </c>
      <c r="F2576" s="40" t="s">
        <v>85</v>
      </c>
      <c r="G2576" s="135">
        <v>5.23</v>
      </c>
      <c r="H2576" s="48">
        <v>18285.12</v>
      </c>
      <c r="I2576" s="48">
        <v>9766.69</v>
      </c>
    </row>
    <row r="2577" spans="1:9" x14ac:dyDescent="0.25">
      <c r="A2577" s="180" t="s">
        <v>94</v>
      </c>
      <c r="B2577" s="343"/>
      <c r="C2577" s="41">
        <v>43272</v>
      </c>
      <c r="D2577" s="40" t="s">
        <v>143</v>
      </c>
      <c r="E2577" s="40">
        <v>210233</v>
      </c>
      <c r="F2577" s="40" t="s">
        <v>90</v>
      </c>
      <c r="G2577" s="135">
        <v>6.61</v>
      </c>
      <c r="H2577" s="48">
        <v>18285.12</v>
      </c>
      <c r="I2577" s="48">
        <v>9766.69</v>
      </c>
    </row>
    <row r="2578" spans="1:9" x14ac:dyDescent="0.25">
      <c r="A2578" s="180" t="s">
        <v>96</v>
      </c>
      <c r="B2578" s="343"/>
      <c r="C2578" s="41">
        <v>43272</v>
      </c>
      <c r="D2578" s="40" t="s">
        <v>889</v>
      </c>
      <c r="E2578" s="40">
        <v>210240</v>
      </c>
      <c r="F2578" s="40" t="s">
        <v>44</v>
      </c>
      <c r="G2578" s="135">
        <v>8.1999999999999993</v>
      </c>
      <c r="H2578" s="48">
        <v>18285.12</v>
      </c>
      <c r="I2578" s="48">
        <v>9766.69</v>
      </c>
    </row>
    <row r="2579" spans="1:9" x14ac:dyDescent="0.25">
      <c r="A2579" s="180" t="s">
        <v>42</v>
      </c>
      <c r="B2579" s="343"/>
      <c r="C2579" s="41">
        <v>43273</v>
      </c>
      <c r="D2579" s="40" t="s">
        <v>347</v>
      </c>
      <c r="E2579" s="40">
        <v>210307</v>
      </c>
      <c r="F2579" s="40" t="s">
        <v>44</v>
      </c>
      <c r="G2579" s="135">
        <v>13.93</v>
      </c>
      <c r="H2579" s="48">
        <v>18285.12</v>
      </c>
      <c r="I2579" s="48">
        <v>9766.69</v>
      </c>
    </row>
    <row r="2580" spans="1:9" x14ac:dyDescent="0.25">
      <c r="A2580" s="180" t="s">
        <v>48</v>
      </c>
      <c r="B2580" s="343"/>
      <c r="C2580" s="41">
        <v>43273</v>
      </c>
      <c r="D2580" s="40" t="s">
        <v>503</v>
      </c>
      <c r="E2580" s="40">
        <v>210308</v>
      </c>
      <c r="F2580" s="40" t="s">
        <v>50</v>
      </c>
      <c r="G2580" s="135">
        <v>14.04</v>
      </c>
      <c r="H2580" s="48">
        <v>18285.12</v>
      </c>
      <c r="I2580" s="48">
        <v>9766.69</v>
      </c>
    </row>
    <row r="2581" spans="1:9" x14ac:dyDescent="0.25">
      <c r="A2581" s="180" t="s">
        <v>51</v>
      </c>
      <c r="B2581" s="343"/>
      <c r="C2581" s="41">
        <v>43273</v>
      </c>
      <c r="D2581" s="40" t="s">
        <v>177</v>
      </c>
      <c r="E2581" s="40">
        <v>210316</v>
      </c>
      <c r="F2581" s="40" t="s">
        <v>85</v>
      </c>
      <c r="G2581" s="135">
        <v>15.71</v>
      </c>
      <c r="H2581" s="48">
        <v>18285.12</v>
      </c>
      <c r="I2581" s="48">
        <v>9766.69</v>
      </c>
    </row>
    <row r="2582" spans="1:9" x14ac:dyDescent="0.25">
      <c r="A2582" s="180" t="s">
        <v>45</v>
      </c>
      <c r="B2582" s="343"/>
      <c r="C2582" s="41">
        <v>43273</v>
      </c>
      <c r="D2582" s="40" t="s">
        <v>890</v>
      </c>
      <c r="E2582" s="40">
        <v>210320</v>
      </c>
      <c r="F2582" s="40" t="s">
        <v>47</v>
      </c>
      <c r="G2582" s="135">
        <v>16.309999999999999</v>
      </c>
      <c r="H2582" s="48">
        <v>18285.12</v>
      </c>
      <c r="I2582" s="48">
        <v>9766.69</v>
      </c>
    </row>
    <row r="2583" spans="1:9" x14ac:dyDescent="0.25">
      <c r="A2583" s="180" t="s">
        <v>45</v>
      </c>
      <c r="B2583" s="343"/>
      <c r="C2583" s="41">
        <v>43273</v>
      </c>
      <c r="D2583" s="40" t="s">
        <v>425</v>
      </c>
      <c r="E2583" s="40">
        <v>210338</v>
      </c>
      <c r="F2583" s="40" t="s">
        <v>55</v>
      </c>
      <c r="G2583" s="135">
        <v>1.29</v>
      </c>
      <c r="H2583" s="48">
        <v>18285.12</v>
      </c>
      <c r="I2583" s="48">
        <v>9766.69</v>
      </c>
    </row>
    <row r="2584" spans="1:9" x14ac:dyDescent="0.25">
      <c r="A2584" s="180" t="s">
        <v>48</v>
      </c>
      <c r="B2584" s="343"/>
      <c r="C2584" s="41">
        <v>43273</v>
      </c>
      <c r="D2584" s="40" t="s">
        <v>312</v>
      </c>
      <c r="E2584" s="40">
        <v>210368</v>
      </c>
      <c r="F2584" s="40" t="s">
        <v>891</v>
      </c>
      <c r="G2584" s="135">
        <v>10.76</v>
      </c>
      <c r="H2584" s="48">
        <v>18285.12</v>
      </c>
      <c r="I2584" s="48">
        <v>9766.69</v>
      </c>
    </row>
    <row r="2585" spans="1:9" x14ac:dyDescent="0.25">
      <c r="A2585" s="180" t="s">
        <v>42</v>
      </c>
      <c r="B2585" s="343"/>
      <c r="C2585" s="41">
        <v>43273</v>
      </c>
      <c r="D2585" s="40" t="s">
        <v>313</v>
      </c>
      <c r="E2585" s="40">
        <v>210373</v>
      </c>
      <c r="F2585" s="40" t="s">
        <v>44</v>
      </c>
      <c r="G2585" s="135">
        <v>16.03</v>
      </c>
      <c r="H2585" s="48">
        <v>18285.12</v>
      </c>
      <c r="I2585" s="48">
        <v>9766.69</v>
      </c>
    </row>
    <row r="2586" spans="1:9" x14ac:dyDescent="0.25">
      <c r="A2586" s="180" t="s">
        <v>45</v>
      </c>
      <c r="B2586" s="343"/>
      <c r="C2586" s="41">
        <v>43273</v>
      </c>
      <c r="D2586" s="40" t="s">
        <v>633</v>
      </c>
      <c r="E2586" s="40">
        <v>210387</v>
      </c>
      <c r="F2586" s="40" t="s">
        <v>55</v>
      </c>
      <c r="G2586" s="135">
        <v>0.99</v>
      </c>
      <c r="H2586" s="48">
        <v>18285.12</v>
      </c>
      <c r="I2586" s="48">
        <v>9766.69</v>
      </c>
    </row>
    <row r="2587" spans="1:9" x14ac:dyDescent="0.25">
      <c r="A2587" s="180" t="s">
        <v>51</v>
      </c>
      <c r="B2587" s="343"/>
      <c r="C2587" s="41">
        <v>43273</v>
      </c>
      <c r="D2587" s="40" t="s">
        <v>709</v>
      </c>
      <c r="E2587" s="40">
        <v>210388</v>
      </c>
      <c r="F2587" s="40" t="s">
        <v>85</v>
      </c>
      <c r="G2587" s="135">
        <v>12.19</v>
      </c>
      <c r="H2587" s="48">
        <v>18285.12</v>
      </c>
      <c r="I2587" s="48">
        <v>9766.69</v>
      </c>
    </row>
    <row r="2588" spans="1:9" x14ac:dyDescent="0.25">
      <c r="A2588" s="180" t="s">
        <v>45</v>
      </c>
      <c r="B2588" s="343"/>
      <c r="C2588" s="41">
        <v>43273</v>
      </c>
      <c r="D2588" s="40" t="s">
        <v>59</v>
      </c>
      <c r="E2588" s="40">
        <v>210394</v>
      </c>
      <c r="F2588" s="40" t="s">
        <v>47</v>
      </c>
      <c r="G2588" s="135">
        <v>14.62</v>
      </c>
      <c r="H2588" s="48">
        <v>18285.12</v>
      </c>
      <c r="I2588" s="48">
        <v>9766.69</v>
      </c>
    </row>
    <row r="2589" spans="1:9" x14ac:dyDescent="0.25">
      <c r="A2589" s="180" t="s">
        <v>48</v>
      </c>
      <c r="B2589" s="343"/>
      <c r="C2589" s="41">
        <v>43273</v>
      </c>
      <c r="D2589" s="40" t="s">
        <v>413</v>
      </c>
      <c r="E2589" s="40">
        <v>210403</v>
      </c>
      <c r="F2589" s="40" t="s">
        <v>892</v>
      </c>
      <c r="G2589" s="135">
        <v>4.68</v>
      </c>
      <c r="H2589" s="48">
        <v>18285.12</v>
      </c>
      <c r="I2589" s="48">
        <v>9766.69</v>
      </c>
    </row>
    <row r="2590" spans="1:9" x14ac:dyDescent="0.25">
      <c r="A2590" s="180" t="s">
        <v>86</v>
      </c>
      <c r="B2590" s="343"/>
      <c r="C2590" s="41">
        <v>43273</v>
      </c>
      <c r="D2590" s="40" t="s">
        <v>370</v>
      </c>
      <c r="E2590" s="40">
        <v>210436</v>
      </c>
      <c r="F2590" s="40" t="s">
        <v>449</v>
      </c>
      <c r="G2590" s="135">
        <v>8.61</v>
      </c>
      <c r="H2590" s="48">
        <v>18285.12</v>
      </c>
      <c r="I2590" s="48">
        <v>9766.69</v>
      </c>
    </row>
    <row r="2591" spans="1:9" x14ac:dyDescent="0.25">
      <c r="A2591" s="180" t="s">
        <v>86</v>
      </c>
      <c r="B2591" s="343"/>
      <c r="C2591" s="41">
        <v>43273</v>
      </c>
      <c r="D2591" s="40" t="s">
        <v>317</v>
      </c>
      <c r="E2591" s="40">
        <v>210437</v>
      </c>
      <c r="F2591" s="40" t="s">
        <v>437</v>
      </c>
      <c r="G2591" s="135">
        <v>8.27</v>
      </c>
      <c r="H2591" s="48">
        <v>18285.12</v>
      </c>
      <c r="I2591" s="48">
        <v>9766.69</v>
      </c>
    </row>
    <row r="2592" spans="1:9" x14ac:dyDescent="0.25">
      <c r="A2592" s="180" t="s">
        <v>86</v>
      </c>
      <c r="B2592" s="343"/>
      <c r="C2592" s="41">
        <v>43273</v>
      </c>
      <c r="D2592" s="40" t="s">
        <v>757</v>
      </c>
      <c r="E2592" s="40">
        <v>210438</v>
      </c>
      <c r="F2592" s="40" t="s">
        <v>140</v>
      </c>
      <c r="G2592" s="135">
        <v>7.95</v>
      </c>
      <c r="H2592" s="48">
        <v>18285.12</v>
      </c>
      <c r="I2592" s="48">
        <v>9766.69</v>
      </c>
    </row>
    <row r="2593" spans="1:10" ht="15.75" thickBot="1" x14ac:dyDescent="0.3">
      <c r="A2593" s="180" t="s">
        <v>86</v>
      </c>
      <c r="B2593" s="343"/>
      <c r="C2593" s="41">
        <v>43273</v>
      </c>
      <c r="D2593" s="40" t="s">
        <v>893</v>
      </c>
      <c r="E2593" s="40">
        <v>210439</v>
      </c>
      <c r="F2593" s="40" t="s">
        <v>418</v>
      </c>
      <c r="G2593" s="135">
        <v>8.51</v>
      </c>
      <c r="H2593" s="48">
        <v>18285.12</v>
      </c>
      <c r="I2593" s="48">
        <v>9766.69</v>
      </c>
    </row>
    <row r="2594" spans="1:10" ht="15.75" thickBot="1" x14ac:dyDescent="0.3">
      <c r="F2594" s="219" t="s">
        <v>590</v>
      </c>
      <c r="G2594" s="220">
        <f>SUM(G2512:G2593)</f>
        <v>872.41999999999985</v>
      </c>
      <c r="H2594" s="221">
        <f>+G2594*H2593</f>
        <v>15952304.390399996</v>
      </c>
      <c r="I2594" s="221">
        <f>+G2594*I2593</f>
        <v>8520655.6897999998</v>
      </c>
    </row>
    <row r="2595" spans="1:10" ht="21.75" thickBot="1" x14ac:dyDescent="0.4">
      <c r="F2595" s="222" t="s">
        <v>591</v>
      </c>
      <c r="G2595" s="223">
        <f>-G2551-G2516</f>
        <v>-4.51</v>
      </c>
      <c r="H2595" s="512">
        <f>G2595*H2593</f>
        <v>-82465.891199999998</v>
      </c>
      <c r="I2595" s="513"/>
    </row>
    <row r="2596" spans="1:10" ht="19.5" thickBot="1" x14ac:dyDescent="0.35">
      <c r="F2596" s="226" t="s">
        <v>151</v>
      </c>
      <c r="G2596" s="220">
        <f>SUM(G2594:G2595)</f>
        <v>867.90999999999985</v>
      </c>
      <c r="H2596" s="514">
        <f>+H2594+I2594+H2595</f>
        <v>24390494.188999996</v>
      </c>
      <c r="I2596" s="515"/>
    </row>
    <row r="2599" spans="1:10" x14ac:dyDescent="0.25">
      <c r="G2599" s="409"/>
      <c r="I2599" s="260"/>
    </row>
    <row r="2600" spans="1:10" x14ac:dyDescent="0.25">
      <c r="G2600" s="409"/>
    </row>
    <row r="2601" spans="1:10" x14ac:dyDescent="0.25">
      <c r="G2601" s="396"/>
    </row>
    <row r="2602" spans="1:10" x14ac:dyDescent="0.25">
      <c r="B2602" s="31"/>
      <c r="C2602" s="31"/>
      <c r="D2602" s="31"/>
      <c r="E2602" s="32"/>
      <c r="F2602" s="32"/>
      <c r="G2602" s="396"/>
    </row>
    <row r="2603" spans="1:10" ht="23.25" x14ac:dyDescent="0.35">
      <c r="A2603" s="516" t="s">
        <v>28</v>
      </c>
      <c r="B2603" s="516"/>
      <c r="C2603" s="516"/>
      <c r="D2603" s="516"/>
      <c r="E2603" s="516"/>
      <c r="F2603" s="516"/>
      <c r="G2603" s="516"/>
      <c r="H2603" s="516"/>
      <c r="J2603" s="260"/>
    </row>
    <row r="2604" spans="1:10" ht="19.5" x14ac:dyDescent="0.3">
      <c r="A2604" s="517" t="s">
        <v>485</v>
      </c>
      <c r="B2604" s="517"/>
      <c r="C2604" s="517"/>
      <c r="D2604" s="517"/>
      <c r="E2604" s="517"/>
      <c r="F2604" s="517"/>
      <c r="G2604" s="517"/>
      <c r="H2604" s="517"/>
    </row>
    <row r="2605" spans="1:10" ht="15.75" x14ac:dyDescent="0.25">
      <c r="A2605" s="33"/>
      <c r="B2605" s="33"/>
      <c r="C2605" s="33"/>
      <c r="D2605" s="33"/>
      <c r="E2605" s="34"/>
      <c r="F2605" s="34"/>
      <c r="G2605" s="397"/>
      <c r="H2605" s="35"/>
    </row>
    <row r="2606" spans="1:10" ht="15.75" x14ac:dyDescent="0.25">
      <c r="A2606" s="33"/>
      <c r="B2606" s="33"/>
      <c r="C2606" s="33"/>
      <c r="D2606" s="33"/>
      <c r="E2606" s="34"/>
      <c r="F2606" s="34"/>
      <c r="G2606" s="397"/>
      <c r="H2606" s="35"/>
    </row>
    <row r="2607" spans="1:10" ht="15.75" x14ac:dyDescent="0.25">
      <c r="A2607" s="36" t="s">
        <v>30</v>
      </c>
      <c r="B2607" s="36">
        <v>2843</v>
      </c>
      <c r="C2607" s="33"/>
      <c r="D2607" s="31"/>
      <c r="E2607" s="34"/>
      <c r="F2607" s="34"/>
      <c r="G2607" s="398"/>
      <c r="H2607" s="35"/>
    </row>
    <row r="2608" spans="1:10" ht="15.75" x14ac:dyDescent="0.25">
      <c r="A2608" s="38" t="s">
        <v>31</v>
      </c>
      <c r="B2608" s="39">
        <v>43280</v>
      </c>
      <c r="C2608" s="33"/>
      <c r="D2608" s="31"/>
      <c r="E2608" s="34"/>
      <c r="F2608" s="34"/>
      <c r="G2608" s="398"/>
      <c r="H2608" s="35"/>
    </row>
    <row r="2609" spans="1:9" ht="16.5" thickBot="1" x14ac:dyDescent="0.3">
      <c r="A2609" s="37" t="s">
        <v>32</v>
      </c>
      <c r="B2609" s="518" t="s">
        <v>33</v>
      </c>
      <c r="C2609" s="518"/>
      <c r="D2609" s="518"/>
      <c r="E2609" s="34"/>
      <c r="F2609" s="34"/>
      <c r="G2609" s="398"/>
      <c r="H2609" s="35"/>
    </row>
    <row r="2610" spans="1:9" ht="32.25" thickBot="1" x14ac:dyDescent="0.3">
      <c r="A2610" s="520" t="s">
        <v>34</v>
      </c>
      <c r="B2610" s="521"/>
      <c r="C2610" s="44" t="s">
        <v>35</v>
      </c>
      <c r="D2610" s="44" t="s">
        <v>36</v>
      </c>
      <c r="E2610" s="44" t="s">
        <v>37</v>
      </c>
      <c r="F2610" s="44" t="s">
        <v>38</v>
      </c>
      <c r="G2610" s="399" t="s">
        <v>39</v>
      </c>
      <c r="H2610" s="44" t="s">
        <v>40</v>
      </c>
      <c r="I2610" s="44" t="s">
        <v>41</v>
      </c>
    </row>
    <row r="2611" spans="1:9" x14ac:dyDescent="0.25">
      <c r="A2611" s="64" t="s">
        <v>68</v>
      </c>
      <c r="B2611" s="210"/>
      <c r="C2611" s="66">
        <v>43274</v>
      </c>
      <c r="D2611" s="45" t="s">
        <v>319</v>
      </c>
      <c r="E2611" s="45">
        <v>210453</v>
      </c>
      <c r="F2611" s="45" t="s">
        <v>85</v>
      </c>
      <c r="G2611" s="134">
        <v>10.029999999999999</v>
      </c>
      <c r="H2611" s="67">
        <v>18285.12</v>
      </c>
      <c r="I2611" s="67">
        <v>9766.69</v>
      </c>
    </row>
    <row r="2612" spans="1:9" x14ac:dyDescent="0.25">
      <c r="A2612" s="68" t="s">
        <v>64</v>
      </c>
      <c r="B2612" s="204"/>
      <c r="C2612" s="41">
        <v>43274</v>
      </c>
      <c r="D2612" s="40" t="s">
        <v>175</v>
      </c>
      <c r="E2612" s="40">
        <v>210462</v>
      </c>
      <c r="F2612" s="40" t="s">
        <v>47</v>
      </c>
      <c r="G2612" s="135">
        <v>15.23</v>
      </c>
      <c r="H2612" s="48">
        <v>18285.12</v>
      </c>
      <c r="I2612" s="48">
        <v>9766.69</v>
      </c>
    </row>
    <row r="2613" spans="1:9" x14ac:dyDescent="0.25">
      <c r="A2613" s="68" t="s">
        <v>77</v>
      </c>
      <c r="B2613" s="204"/>
      <c r="C2613" s="41">
        <v>43274</v>
      </c>
      <c r="D2613" s="40" t="s">
        <v>337</v>
      </c>
      <c r="E2613" s="40">
        <v>210469</v>
      </c>
      <c r="F2613" s="40" t="s">
        <v>44</v>
      </c>
      <c r="G2613" s="135">
        <v>16.079999999999998</v>
      </c>
      <c r="H2613" s="48">
        <v>18285.12</v>
      </c>
      <c r="I2613" s="48">
        <v>9766.69</v>
      </c>
    </row>
    <row r="2614" spans="1:9" x14ac:dyDescent="0.25">
      <c r="A2614" s="68" t="s">
        <v>64</v>
      </c>
      <c r="B2614" s="204"/>
      <c r="C2614" s="41">
        <v>43274</v>
      </c>
      <c r="D2614" s="40" t="s">
        <v>372</v>
      </c>
      <c r="E2614" s="40">
        <v>210474</v>
      </c>
      <c r="F2614" s="40" t="s">
        <v>55</v>
      </c>
      <c r="G2614" s="135">
        <v>1.62</v>
      </c>
      <c r="H2614" s="48">
        <v>18285.12</v>
      </c>
      <c r="I2614" s="48">
        <v>9766.69</v>
      </c>
    </row>
    <row r="2615" spans="1:9" x14ac:dyDescent="0.25">
      <c r="A2615" s="68" t="s">
        <v>77</v>
      </c>
      <c r="B2615" s="204"/>
      <c r="C2615" s="41">
        <v>43274</v>
      </c>
      <c r="D2615" s="40" t="s">
        <v>245</v>
      </c>
      <c r="E2615" s="40">
        <v>210477</v>
      </c>
      <c r="F2615" s="40" t="s">
        <v>90</v>
      </c>
      <c r="G2615" s="135">
        <v>15.37</v>
      </c>
      <c r="H2615" s="48">
        <v>18285.12</v>
      </c>
      <c r="I2615" s="48">
        <v>9766.69</v>
      </c>
    </row>
    <row r="2616" spans="1:9" x14ac:dyDescent="0.25">
      <c r="A2616" s="410" t="s">
        <v>584</v>
      </c>
      <c r="B2616" s="411"/>
      <c r="C2616" s="412">
        <v>43274</v>
      </c>
      <c r="D2616" s="413" t="s">
        <v>638</v>
      </c>
      <c r="E2616" s="413">
        <v>210500</v>
      </c>
      <c r="F2616" s="413" t="s">
        <v>587</v>
      </c>
      <c r="G2616" s="414">
        <v>2.1</v>
      </c>
      <c r="H2616" s="415">
        <v>18285.12</v>
      </c>
      <c r="I2616" s="415">
        <v>9766.69</v>
      </c>
    </row>
    <row r="2617" spans="1:9" x14ac:dyDescent="0.25">
      <c r="A2617" s="68" t="s">
        <v>68</v>
      </c>
      <c r="B2617" s="204"/>
      <c r="C2617" s="41">
        <v>43274</v>
      </c>
      <c r="D2617" s="40" t="s">
        <v>287</v>
      </c>
      <c r="E2617" s="40">
        <v>210516</v>
      </c>
      <c r="F2617" s="40" t="s">
        <v>85</v>
      </c>
      <c r="G2617" s="135">
        <v>12.48</v>
      </c>
      <c r="H2617" s="48">
        <v>18285.12</v>
      </c>
      <c r="I2617" s="48">
        <v>9766.69</v>
      </c>
    </row>
    <row r="2618" spans="1:9" x14ac:dyDescent="0.25">
      <c r="A2618" s="68" t="s">
        <v>77</v>
      </c>
      <c r="B2618" s="204"/>
      <c r="C2618" s="41">
        <v>43274</v>
      </c>
      <c r="D2618" s="40" t="s">
        <v>123</v>
      </c>
      <c r="E2618" s="40">
        <v>210520</v>
      </c>
      <c r="F2618" s="40" t="s">
        <v>44</v>
      </c>
      <c r="G2618" s="135">
        <v>9.65</v>
      </c>
      <c r="H2618" s="48">
        <v>18285.12</v>
      </c>
      <c r="I2618" s="48">
        <v>9766.69</v>
      </c>
    </row>
    <row r="2619" spans="1:9" x14ac:dyDescent="0.25">
      <c r="A2619" s="68" t="s">
        <v>64</v>
      </c>
      <c r="B2619" s="204"/>
      <c r="C2619" s="41">
        <v>43274</v>
      </c>
      <c r="D2619" s="40" t="s">
        <v>492</v>
      </c>
      <c r="E2619" s="40">
        <v>210521</v>
      </c>
      <c r="F2619" s="40" t="s">
        <v>55</v>
      </c>
      <c r="G2619" s="135">
        <v>0.91</v>
      </c>
      <c r="H2619" s="48">
        <v>18285.12</v>
      </c>
      <c r="I2619" s="48">
        <v>9766.69</v>
      </c>
    </row>
    <row r="2620" spans="1:9" x14ac:dyDescent="0.25">
      <c r="A2620" s="68" t="s">
        <v>64</v>
      </c>
      <c r="B2620" s="204"/>
      <c r="C2620" s="41">
        <v>43274</v>
      </c>
      <c r="D2620" s="40" t="s">
        <v>331</v>
      </c>
      <c r="E2620" s="40">
        <v>210523</v>
      </c>
      <c r="F2620" s="40" t="s">
        <v>47</v>
      </c>
      <c r="G2620" s="135">
        <v>10.5</v>
      </c>
      <c r="H2620" s="48">
        <v>18285.12</v>
      </c>
      <c r="I2620" s="48">
        <v>9766.69</v>
      </c>
    </row>
    <row r="2621" spans="1:9" x14ac:dyDescent="0.25">
      <c r="A2621" s="68" t="s">
        <v>66</v>
      </c>
      <c r="B2621" s="204"/>
      <c r="C2621" s="41">
        <v>43274</v>
      </c>
      <c r="D2621" s="40" t="s">
        <v>499</v>
      </c>
      <c r="E2621" s="40">
        <v>210544</v>
      </c>
      <c r="F2621" s="40" t="s">
        <v>90</v>
      </c>
      <c r="G2621" s="135">
        <v>11.62</v>
      </c>
      <c r="H2621" s="48">
        <v>18285.12</v>
      </c>
      <c r="I2621" s="48">
        <v>9766.69</v>
      </c>
    </row>
    <row r="2622" spans="1:9" x14ac:dyDescent="0.25">
      <c r="A2622" s="68" t="s">
        <v>148</v>
      </c>
      <c r="B2622" s="204"/>
      <c r="C2622" s="41">
        <v>43274</v>
      </c>
      <c r="D2622" s="40" t="s">
        <v>821</v>
      </c>
      <c r="E2622" s="40">
        <v>210559</v>
      </c>
      <c r="F2622" s="40" t="s">
        <v>276</v>
      </c>
      <c r="G2622" s="135">
        <v>3.83</v>
      </c>
      <c r="H2622" s="48">
        <v>18285.12</v>
      </c>
      <c r="I2622" s="48">
        <v>9766.69</v>
      </c>
    </row>
    <row r="2623" spans="1:9" x14ac:dyDescent="0.25">
      <c r="A2623" s="68" t="s">
        <v>148</v>
      </c>
      <c r="B2623" s="204"/>
      <c r="C2623" s="41">
        <v>43274</v>
      </c>
      <c r="D2623" s="40" t="s">
        <v>869</v>
      </c>
      <c r="E2623" s="40">
        <v>210560</v>
      </c>
      <c r="F2623" s="40" t="s">
        <v>450</v>
      </c>
      <c r="G2623" s="135">
        <v>5.95</v>
      </c>
      <c r="H2623" s="48">
        <v>18285.12</v>
      </c>
      <c r="I2623" s="48">
        <v>9766.69</v>
      </c>
    </row>
    <row r="2624" spans="1:9" x14ac:dyDescent="0.25">
      <c r="A2624" s="68" t="s">
        <v>98</v>
      </c>
      <c r="B2624" s="204"/>
      <c r="C2624" s="41">
        <v>43276</v>
      </c>
      <c r="D2624" s="40" t="s">
        <v>46</v>
      </c>
      <c r="E2624" s="40">
        <v>210585</v>
      </c>
      <c r="F2624" s="40" t="s">
        <v>90</v>
      </c>
      <c r="G2624" s="135">
        <v>15.24</v>
      </c>
      <c r="H2624" s="48">
        <v>18285.12</v>
      </c>
      <c r="I2624" s="48">
        <v>9766.69</v>
      </c>
    </row>
    <row r="2625" spans="1:10" x14ac:dyDescent="0.25">
      <c r="A2625" s="68" t="s">
        <v>96</v>
      </c>
      <c r="B2625" s="204"/>
      <c r="C2625" s="41">
        <v>43276</v>
      </c>
      <c r="D2625" s="40" t="s">
        <v>208</v>
      </c>
      <c r="E2625" s="40">
        <v>210588</v>
      </c>
      <c r="F2625" s="40" t="s">
        <v>44</v>
      </c>
      <c r="G2625" s="135">
        <v>16.850000000000001</v>
      </c>
      <c r="H2625" s="48">
        <v>18285.12</v>
      </c>
      <c r="I2625" s="48">
        <v>9766.69</v>
      </c>
    </row>
    <row r="2626" spans="1:10" x14ac:dyDescent="0.25">
      <c r="A2626" s="68" t="s">
        <v>100</v>
      </c>
      <c r="B2626" s="204"/>
      <c r="C2626" s="41">
        <v>43276</v>
      </c>
      <c r="D2626" s="40" t="s">
        <v>379</v>
      </c>
      <c r="E2626" s="40">
        <v>210593</v>
      </c>
      <c r="F2626" s="40" t="s">
        <v>85</v>
      </c>
      <c r="G2626" s="135">
        <v>15.84</v>
      </c>
      <c r="H2626" s="48">
        <v>18285.12</v>
      </c>
      <c r="I2626" s="48">
        <v>9766.69</v>
      </c>
    </row>
    <row r="2627" spans="1:10" x14ac:dyDescent="0.25">
      <c r="A2627" s="68" t="s">
        <v>94</v>
      </c>
      <c r="B2627" s="204"/>
      <c r="C2627" s="41">
        <v>43276</v>
      </c>
      <c r="D2627" s="40" t="s">
        <v>256</v>
      </c>
      <c r="E2627" s="40">
        <v>210595</v>
      </c>
      <c r="F2627" s="40" t="s">
        <v>47</v>
      </c>
      <c r="G2627" s="135">
        <v>15.72</v>
      </c>
      <c r="H2627" s="48">
        <v>18285.12</v>
      </c>
      <c r="I2627" s="48">
        <v>9766.69</v>
      </c>
    </row>
    <row r="2628" spans="1:10" x14ac:dyDescent="0.25">
      <c r="A2628" s="68" t="s">
        <v>94</v>
      </c>
      <c r="B2628" s="204"/>
      <c r="C2628" s="41">
        <v>43276</v>
      </c>
      <c r="D2628" s="40" t="s">
        <v>390</v>
      </c>
      <c r="E2628" s="40">
        <v>210619</v>
      </c>
      <c r="F2628" s="40" t="s">
        <v>55</v>
      </c>
      <c r="G2628" s="135">
        <v>1.94</v>
      </c>
      <c r="H2628" s="48">
        <v>18285.12</v>
      </c>
      <c r="I2628" s="48">
        <v>9766.69</v>
      </c>
    </row>
    <row r="2629" spans="1:10" x14ac:dyDescent="0.25">
      <c r="A2629" s="68" t="s">
        <v>96</v>
      </c>
      <c r="B2629" s="204"/>
      <c r="C2629" s="41">
        <v>43276</v>
      </c>
      <c r="D2629" s="40" t="s">
        <v>622</v>
      </c>
      <c r="E2629" s="40">
        <v>210633</v>
      </c>
      <c r="F2629" s="40" t="s">
        <v>44</v>
      </c>
      <c r="G2629" s="135">
        <v>15.11</v>
      </c>
      <c r="H2629" s="48">
        <v>18285.12</v>
      </c>
      <c r="I2629" s="48">
        <v>9766.69</v>
      </c>
    </row>
    <row r="2630" spans="1:10" x14ac:dyDescent="0.25">
      <c r="A2630" s="68" t="s">
        <v>98</v>
      </c>
      <c r="B2630" s="204"/>
      <c r="C2630" s="41">
        <v>43276</v>
      </c>
      <c r="D2630" s="40" t="s">
        <v>322</v>
      </c>
      <c r="E2630" s="40">
        <v>210640</v>
      </c>
      <c r="F2630" s="40" t="s">
        <v>90</v>
      </c>
      <c r="G2630" s="135">
        <v>15.62</v>
      </c>
      <c r="H2630" s="48">
        <v>18285.12</v>
      </c>
      <c r="I2630" s="48">
        <v>9766.69</v>
      </c>
    </row>
    <row r="2631" spans="1:10" x14ac:dyDescent="0.25">
      <c r="A2631" s="68" t="s">
        <v>100</v>
      </c>
      <c r="B2631" s="204"/>
      <c r="C2631" s="41">
        <v>43276</v>
      </c>
      <c r="D2631" s="40" t="s">
        <v>249</v>
      </c>
      <c r="E2631" s="40">
        <v>210649</v>
      </c>
      <c r="F2631" s="40" t="s">
        <v>85</v>
      </c>
      <c r="G2631" s="135">
        <v>12.55</v>
      </c>
      <c r="H2631" s="48">
        <v>18285.12</v>
      </c>
      <c r="I2631" s="48">
        <v>9766.69</v>
      </c>
    </row>
    <row r="2632" spans="1:10" x14ac:dyDescent="0.25">
      <c r="A2632" s="68" t="s">
        <v>94</v>
      </c>
      <c r="B2632" s="204"/>
      <c r="C2632" s="41">
        <v>43276</v>
      </c>
      <c r="D2632" s="40" t="s">
        <v>572</v>
      </c>
      <c r="E2632" s="40">
        <v>210671</v>
      </c>
      <c r="F2632" s="40" t="s">
        <v>47</v>
      </c>
      <c r="G2632" s="135">
        <v>17.43</v>
      </c>
      <c r="H2632" s="48">
        <v>18285.12</v>
      </c>
      <c r="I2632" s="48">
        <v>9766.69</v>
      </c>
    </row>
    <row r="2633" spans="1:10" x14ac:dyDescent="0.25">
      <c r="A2633" s="68" t="s">
        <v>86</v>
      </c>
      <c r="B2633" s="204"/>
      <c r="C2633" s="41">
        <v>43276</v>
      </c>
      <c r="D2633" s="40" t="s">
        <v>914</v>
      </c>
      <c r="E2633" s="40">
        <v>210718</v>
      </c>
      <c r="F2633" s="40" t="s">
        <v>170</v>
      </c>
      <c r="G2633" s="135">
        <v>0.6</v>
      </c>
      <c r="H2633" s="48">
        <v>18285.12</v>
      </c>
      <c r="I2633" s="48">
        <v>9766.69</v>
      </c>
    </row>
    <row r="2634" spans="1:10" x14ac:dyDescent="0.25">
      <c r="A2634" s="68" t="s">
        <v>86</v>
      </c>
      <c r="B2634" s="204"/>
      <c r="C2634" s="41">
        <v>43276</v>
      </c>
      <c r="D2634" s="40" t="s">
        <v>220</v>
      </c>
      <c r="E2634" s="40">
        <v>210719</v>
      </c>
      <c r="F2634" s="40" t="s">
        <v>140</v>
      </c>
      <c r="G2634" s="135">
        <v>9.5500000000000007</v>
      </c>
      <c r="H2634" s="48">
        <v>18285.12</v>
      </c>
      <c r="I2634" s="48">
        <v>9766.69</v>
      </c>
      <c r="J2634" s="260"/>
    </row>
    <row r="2635" spans="1:10" x14ac:dyDescent="0.25">
      <c r="A2635" s="68" t="s">
        <v>86</v>
      </c>
      <c r="B2635" s="204"/>
      <c r="C2635" s="41">
        <v>43276</v>
      </c>
      <c r="D2635" s="40" t="s">
        <v>645</v>
      </c>
      <c r="E2635" s="40">
        <v>210720</v>
      </c>
      <c r="F2635" s="40" t="s">
        <v>276</v>
      </c>
      <c r="G2635" s="135">
        <v>10.76</v>
      </c>
      <c r="H2635" s="48">
        <v>18285.12</v>
      </c>
      <c r="I2635" s="48">
        <v>9766.69</v>
      </c>
    </row>
    <row r="2636" spans="1:10" x14ac:dyDescent="0.25">
      <c r="A2636" s="68" t="s">
        <v>86</v>
      </c>
      <c r="B2636" s="204"/>
      <c r="C2636" s="41">
        <v>43276</v>
      </c>
      <c r="D2636" s="40" t="s">
        <v>748</v>
      </c>
      <c r="E2636" s="40">
        <v>210721</v>
      </c>
      <c r="F2636" s="40" t="s">
        <v>90</v>
      </c>
      <c r="G2636" s="135">
        <v>11.04</v>
      </c>
      <c r="H2636" s="48">
        <v>18285.12</v>
      </c>
      <c r="I2636" s="48">
        <v>9766.69</v>
      </c>
    </row>
    <row r="2637" spans="1:10" x14ac:dyDescent="0.25">
      <c r="A2637" s="68" t="s">
        <v>86</v>
      </c>
      <c r="B2637" s="204"/>
      <c r="C2637" s="41">
        <v>43276</v>
      </c>
      <c r="D2637" s="40" t="s">
        <v>625</v>
      </c>
      <c r="E2637" s="40">
        <v>210722</v>
      </c>
      <c r="F2637" s="40" t="s">
        <v>418</v>
      </c>
      <c r="G2637" s="135">
        <v>9.77</v>
      </c>
      <c r="H2637" s="48">
        <v>18285.12</v>
      </c>
      <c r="I2637" s="48">
        <v>9766.69</v>
      </c>
    </row>
    <row r="2638" spans="1:10" x14ac:dyDescent="0.25">
      <c r="A2638" s="68" t="s">
        <v>48</v>
      </c>
      <c r="B2638" s="204"/>
      <c r="C2638" s="41">
        <v>43277</v>
      </c>
      <c r="D2638" s="40" t="s">
        <v>905</v>
      </c>
      <c r="E2638" s="40">
        <v>210735</v>
      </c>
      <c r="F2638" s="40" t="s">
        <v>90</v>
      </c>
      <c r="G2638" s="135">
        <v>14.73</v>
      </c>
      <c r="H2638" s="48">
        <v>18285.12</v>
      </c>
      <c r="I2638" s="48">
        <v>9766.69</v>
      </c>
    </row>
    <row r="2639" spans="1:10" x14ac:dyDescent="0.25">
      <c r="A2639" s="68" t="s">
        <v>42</v>
      </c>
      <c r="B2639" s="204"/>
      <c r="C2639" s="41">
        <v>43277</v>
      </c>
      <c r="D2639" s="40" t="s">
        <v>282</v>
      </c>
      <c r="E2639" s="40">
        <v>210740</v>
      </c>
      <c r="F2639" s="40" t="s">
        <v>44</v>
      </c>
      <c r="G2639" s="135">
        <v>14.6</v>
      </c>
      <c r="H2639" s="48">
        <v>18285.12</v>
      </c>
      <c r="I2639" s="48">
        <v>9766.69</v>
      </c>
    </row>
    <row r="2640" spans="1:10" x14ac:dyDescent="0.25">
      <c r="A2640" s="68" t="s">
        <v>45</v>
      </c>
      <c r="B2640" s="204"/>
      <c r="C2640" s="41">
        <v>43277</v>
      </c>
      <c r="D2640" s="40" t="s">
        <v>188</v>
      </c>
      <c r="E2640" s="40">
        <v>210744</v>
      </c>
      <c r="F2640" s="40" t="s">
        <v>47</v>
      </c>
      <c r="G2640" s="135">
        <v>14.51</v>
      </c>
      <c r="H2640" s="48">
        <v>18285.12</v>
      </c>
      <c r="I2640" s="48">
        <v>9766.69</v>
      </c>
    </row>
    <row r="2641" spans="1:9" x14ac:dyDescent="0.25">
      <c r="A2641" s="68" t="s">
        <v>51</v>
      </c>
      <c r="B2641" s="204"/>
      <c r="C2641" s="41">
        <v>43277</v>
      </c>
      <c r="D2641" s="40" t="s">
        <v>160</v>
      </c>
      <c r="E2641" s="40">
        <v>210748</v>
      </c>
      <c r="F2641" s="40" t="s">
        <v>85</v>
      </c>
      <c r="G2641" s="135">
        <v>16.14</v>
      </c>
      <c r="H2641" s="48">
        <v>18285.12</v>
      </c>
      <c r="I2641" s="48">
        <v>9766.69</v>
      </c>
    </row>
    <row r="2642" spans="1:9" x14ac:dyDescent="0.25">
      <c r="A2642" s="410" t="s">
        <v>584</v>
      </c>
      <c r="B2642" s="411"/>
      <c r="C2642" s="412">
        <v>43277</v>
      </c>
      <c r="D2642" s="413" t="s">
        <v>658</v>
      </c>
      <c r="E2642" s="413">
        <v>210776</v>
      </c>
      <c r="F2642" s="413" t="s">
        <v>587</v>
      </c>
      <c r="G2642" s="414">
        <v>1.94</v>
      </c>
      <c r="H2642" s="415">
        <v>18285.12</v>
      </c>
      <c r="I2642" s="415">
        <v>9766.69</v>
      </c>
    </row>
    <row r="2643" spans="1:9" x14ac:dyDescent="0.25">
      <c r="A2643" s="68" t="s">
        <v>48</v>
      </c>
      <c r="B2643" s="204"/>
      <c r="C2643" s="41">
        <v>43277</v>
      </c>
      <c r="D2643" s="40" t="s">
        <v>915</v>
      </c>
      <c r="E2643" s="40">
        <v>210794</v>
      </c>
      <c r="F2643" s="40" t="s">
        <v>90</v>
      </c>
      <c r="G2643" s="135">
        <v>13.77</v>
      </c>
      <c r="H2643" s="48">
        <v>18285.12</v>
      </c>
      <c r="I2643" s="48">
        <v>9766.69</v>
      </c>
    </row>
    <row r="2644" spans="1:9" x14ac:dyDescent="0.25">
      <c r="A2644" s="68" t="s">
        <v>42</v>
      </c>
      <c r="B2644" s="204"/>
      <c r="C2644" s="41">
        <v>43277</v>
      </c>
      <c r="D2644" s="40" t="s">
        <v>125</v>
      </c>
      <c r="E2644" s="40">
        <v>210799</v>
      </c>
      <c r="F2644" s="40" t="s">
        <v>44</v>
      </c>
      <c r="G2644" s="135">
        <v>16.07</v>
      </c>
      <c r="H2644" s="48">
        <v>18285.12</v>
      </c>
      <c r="I2644" s="48">
        <v>9766.69</v>
      </c>
    </row>
    <row r="2645" spans="1:9" x14ac:dyDescent="0.25">
      <c r="A2645" s="68" t="s">
        <v>45</v>
      </c>
      <c r="B2645" s="204"/>
      <c r="C2645" s="41">
        <v>43277</v>
      </c>
      <c r="D2645" s="40" t="s">
        <v>394</v>
      </c>
      <c r="E2645" s="40">
        <v>210803</v>
      </c>
      <c r="F2645" s="40" t="s">
        <v>47</v>
      </c>
      <c r="G2645" s="135">
        <v>15.7</v>
      </c>
      <c r="H2645" s="48">
        <v>18285.12</v>
      </c>
      <c r="I2645" s="48">
        <v>9766.69</v>
      </c>
    </row>
    <row r="2646" spans="1:9" x14ac:dyDescent="0.25">
      <c r="A2646" s="68" t="s">
        <v>45</v>
      </c>
      <c r="B2646" s="204"/>
      <c r="C2646" s="41">
        <v>43277</v>
      </c>
      <c r="D2646" s="40" t="s">
        <v>446</v>
      </c>
      <c r="E2646" s="40">
        <v>210810</v>
      </c>
      <c r="F2646" s="40" t="s">
        <v>55</v>
      </c>
      <c r="G2646" s="135">
        <v>1.31</v>
      </c>
      <c r="H2646" s="48">
        <v>18285.12</v>
      </c>
      <c r="I2646" s="48">
        <v>9766.69</v>
      </c>
    </row>
    <row r="2647" spans="1:9" x14ac:dyDescent="0.25">
      <c r="A2647" s="68" t="s">
        <v>51</v>
      </c>
      <c r="B2647" s="204"/>
      <c r="C2647" s="41">
        <v>43277</v>
      </c>
      <c r="D2647" s="40" t="s">
        <v>226</v>
      </c>
      <c r="E2647" s="40">
        <v>210812</v>
      </c>
      <c r="F2647" s="40" t="s">
        <v>85</v>
      </c>
      <c r="G2647" s="135">
        <v>13.4</v>
      </c>
      <c r="H2647" s="48">
        <v>18285.12</v>
      </c>
      <c r="I2647" s="48">
        <v>9766.69</v>
      </c>
    </row>
    <row r="2648" spans="1:9" x14ac:dyDescent="0.25">
      <c r="A2648" s="68" t="s">
        <v>48</v>
      </c>
      <c r="B2648" s="204"/>
      <c r="C2648" s="41">
        <v>43277</v>
      </c>
      <c r="D2648" s="40" t="s">
        <v>260</v>
      </c>
      <c r="E2648" s="40">
        <v>210839</v>
      </c>
      <c r="F2648" s="40" t="s">
        <v>90</v>
      </c>
      <c r="G2648" s="135">
        <v>10.39</v>
      </c>
      <c r="H2648" s="48">
        <v>18285.12</v>
      </c>
      <c r="I2648" s="48">
        <v>9766.69</v>
      </c>
    </row>
    <row r="2649" spans="1:9" x14ac:dyDescent="0.25">
      <c r="A2649" s="68" t="s">
        <v>51</v>
      </c>
      <c r="B2649" s="204"/>
      <c r="C2649" s="41">
        <v>43277</v>
      </c>
      <c r="D2649" s="40" t="s">
        <v>531</v>
      </c>
      <c r="E2649" s="40">
        <v>210842</v>
      </c>
      <c r="F2649" s="40" t="s">
        <v>85</v>
      </c>
      <c r="G2649" s="135">
        <v>6.1</v>
      </c>
      <c r="H2649" s="48">
        <v>18285.12</v>
      </c>
      <c r="I2649" s="48">
        <v>9766.69</v>
      </c>
    </row>
    <row r="2650" spans="1:9" x14ac:dyDescent="0.25">
      <c r="A2650" s="68" t="s">
        <v>102</v>
      </c>
      <c r="B2650" s="204"/>
      <c r="C2650" s="41">
        <v>43277</v>
      </c>
      <c r="D2650" s="40" t="s">
        <v>385</v>
      </c>
      <c r="E2650" s="40">
        <v>210853</v>
      </c>
      <c r="F2650" s="40" t="s">
        <v>104</v>
      </c>
      <c r="G2650" s="135">
        <v>12.06</v>
      </c>
      <c r="H2650" s="48">
        <v>18285.12</v>
      </c>
      <c r="I2650" s="48">
        <v>9766.69</v>
      </c>
    </row>
    <row r="2651" spans="1:9" x14ac:dyDescent="0.25">
      <c r="A2651" s="68" t="s">
        <v>42</v>
      </c>
      <c r="B2651" s="204"/>
      <c r="C2651" s="41">
        <v>43277</v>
      </c>
      <c r="D2651" s="40" t="s">
        <v>916</v>
      </c>
      <c r="E2651" s="40">
        <v>210858</v>
      </c>
      <c r="F2651" s="40" t="s">
        <v>44</v>
      </c>
      <c r="G2651" s="135">
        <v>13.48</v>
      </c>
      <c r="H2651" s="48">
        <v>18285.12</v>
      </c>
      <c r="I2651" s="48">
        <v>9766.69</v>
      </c>
    </row>
    <row r="2652" spans="1:9" x14ac:dyDescent="0.25">
      <c r="A2652" s="68" t="s">
        <v>45</v>
      </c>
      <c r="B2652" s="204"/>
      <c r="C2652" s="41">
        <v>43277</v>
      </c>
      <c r="D2652" s="40" t="s">
        <v>917</v>
      </c>
      <c r="E2652" s="40">
        <v>210859</v>
      </c>
      <c r="F2652" s="40" t="s">
        <v>47</v>
      </c>
      <c r="G2652" s="135">
        <v>14.71</v>
      </c>
      <c r="H2652" s="48">
        <v>18285.12</v>
      </c>
      <c r="I2652" s="48">
        <v>9766.69</v>
      </c>
    </row>
    <row r="2653" spans="1:9" x14ac:dyDescent="0.25">
      <c r="A2653" s="68" t="s">
        <v>102</v>
      </c>
      <c r="B2653" s="204"/>
      <c r="C2653" s="41">
        <v>43278</v>
      </c>
      <c r="D2653" s="40" t="s">
        <v>918</v>
      </c>
      <c r="E2653" s="40">
        <v>210894</v>
      </c>
      <c r="F2653" s="40" t="s">
        <v>104</v>
      </c>
      <c r="G2653" s="135">
        <v>6.84</v>
      </c>
      <c r="H2653" s="48">
        <v>18285.12</v>
      </c>
      <c r="I2653" s="48">
        <v>9766.69</v>
      </c>
    </row>
    <row r="2654" spans="1:9" x14ac:dyDescent="0.25">
      <c r="A2654" s="68" t="s">
        <v>64</v>
      </c>
      <c r="B2654" s="204"/>
      <c r="C2654" s="41">
        <v>43278</v>
      </c>
      <c r="D2654" s="40" t="s">
        <v>919</v>
      </c>
      <c r="E2654" s="40">
        <v>210904</v>
      </c>
      <c r="F2654" s="40" t="s">
        <v>47</v>
      </c>
      <c r="G2654" s="135">
        <v>15.33</v>
      </c>
      <c r="H2654" s="48">
        <v>18285.12</v>
      </c>
      <c r="I2654" s="48">
        <v>9766.69</v>
      </c>
    </row>
    <row r="2655" spans="1:9" x14ac:dyDescent="0.25">
      <c r="A2655" s="68" t="s">
        <v>77</v>
      </c>
      <c r="B2655" s="204"/>
      <c r="C2655" s="41">
        <v>43278</v>
      </c>
      <c r="D2655" s="40" t="s">
        <v>282</v>
      </c>
      <c r="E2655" s="40">
        <v>210909</v>
      </c>
      <c r="F2655" s="40" t="s">
        <v>44</v>
      </c>
      <c r="G2655" s="135">
        <v>16.18</v>
      </c>
      <c r="H2655" s="48">
        <v>18285.12</v>
      </c>
      <c r="I2655" s="48">
        <v>9766.69</v>
      </c>
    </row>
    <row r="2656" spans="1:9" x14ac:dyDescent="0.25">
      <c r="A2656" s="68" t="s">
        <v>68</v>
      </c>
      <c r="B2656" s="204"/>
      <c r="C2656" s="41">
        <v>43278</v>
      </c>
      <c r="D2656" s="40" t="s">
        <v>646</v>
      </c>
      <c r="E2656" s="40">
        <v>210910</v>
      </c>
      <c r="F2656" s="40" t="s">
        <v>85</v>
      </c>
      <c r="G2656" s="135">
        <v>14.65</v>
      </c>
      <c r="H2656" s="48">
        <v>18285.12</v>
      </c>
      <c r="I2656" s="48">
        <v>9766.69</v>
      </c>
    </row>
    <row r="2657" spans="1:9" x14ac:dyDescent="0.25">
      <c r="A2657" s="68" t="s">
        <v>66</v>
      </c>
      <c r="B2657" s="204"/>
      <c r="C2657" s="41">
        <v>43278</v>
      </c>
      <c r="D2657" s="40" t="s">
        <v>801</v>
      </c>
      <c r="E2657" s="40">
        <v>210912</v>
      </c>
      <c r="F2657" s="40" t="s">
        <v>90</v>
      </c>
      <c r="G2657" s="135">
        <v>15.11</v>
      </c>
      <c r="H2657" s="48">
        <v>18285.12</v>
      </c>
      <c r="I2657" s="48">
        <v>9766.69</v>
      </c>
    </row>
    <row r="2658" spans="1:9" x14ac:dyDescent="0.25">
      <c r="A2658" s="68" t="s">
        <v>64</v>
      </c>
      <c r="B2658" s="204"/>
      <c r="C2658" s="41">
        <v>43278</v>
      </c>
      <c r="D2658" s="40" t="s">
        <v>441</v>
      </c>
      <c r="E2658" s="40">
        <v>210941</v>
      </c>
      <c r="F2658" s="40" t="s">
        <v>47</v>
      </c>
      <c r="G2658" s="135">
        <v>12.09</v>
      </c>
      <c r="H2658" s="48">
        <v>18285.12</v>
      </c>
      <c r="I2658" s="48">
        <v>9766.69</v>
      </c>
    </row>
    <row r="2659" spans="1:9" x14ac:dyDescent="0.25">
      <c r="A2659" s="68" t="s">
        <v>77</v>
      </c>
      <c r="B2659" s="204"/>
      <c r="C2659" s="41">
        <v>43278</v>
      </c>
      <c r="D2659" s="40" t="s">
        <v>191</v>
      </c>
      <c r="E2659" s="40">
        <v>210963</v>
      </c>
      <c r="F2659" s="40" t="s">
        <v>44</v>
      </c>
      <c r="G2659" s="135">
        <v>14.59</v>
      </c>
      <c r="H2659" s="48">
        <v>18285.12</v>
      </c>
      <c r="I2659" s="48">
        <v>9766.69</v>
      </c>
    </row>
    <row r="2660" spans="1:9" x14ac:dyDescent="0.25">
      <c r="A2660" s="68" t="s">
        <v>68</v>
      </c>
      <c r="B2660" s="204"/>
      <c r="C2660" s="41">
        <v>43278</v>
      </c>
      <c r="D2660" s="40" t="s">
        <v>330</v>
      </c>
      <c r="E2660" s="40">
        <v>210974</v>
      </c>
      <c r="F2660" s="40" t="s">
        <v>85</v>
      </c>
      <c r="G2660" s="135">
        <v>15.12</v>
      </c>
      <c r="H2660" s="48">
        <v>18285.12</v>
      </c>
      <c r="I2660" s="48">
        <v>9766.69</v>
      </c>
    </row>
    <row r="2661" spans="1:9" x14ac:dyDescent="0.25">
      <c r="A2661" s="68" t="s">
        <v>66</v>
      </c>
      <c r="B2661" s="204"/>
      <c r="C2661" s="41">
        <v>43278</v>
      </c>
      <c r="D2661" s="40" t="s">
        <v>442</v>
      </c>
      <c r="E2661" s="40">
        <v>210980</v>
      </c>
      <c r="F2661" s="40" t="s">
        <v>90</v>
      </c>
      <c r="G2661" s="135">
        <v>15.89</v>
      </c>
      <c r="H2661" s="48">
        <v>18285.12</v>
      </c>
      <c r="I2661" s="48">
        <v>9766.69</v>
      </c>
    </row>
    <row r="2662" spans="1:9" x14ac:dyDescent="0.25">
      <c r="A2662" s="68" t="s">
        <v>64</v>
      </c>
      <c r="B2662" s="204"/>
      <c r="C2662" s="41">
        <v>43278</v>
      </c>
      <c r="D2662" s="40" t="s">
        <v>258</v>
      </c>
      <c r="E2662" s="40">
        <v>210996</v>
      </c>
      <c r="F2662" s="40" t="s">
        <v>47</v>
      </c>
      <c r="G2662" s="135">
        <v>7.72</v>
      </c>
      <c r="H2662" s="48">
        <v>18285.12</v>
      </c>
      <c r="I2662" s="48">
        <v>9766.69</v>
      </c>
    </row>
    <row r="2663" spans="1:9" x14ac:dyDescent="0.25">
      <c r="A2663" s="68" t="s">
        <v>64</v>
      </c>
      <c r="B2663" s="204"/>
      <c r="C2663" s="41">
        <v>43278</v>
      </c>
      <c r="D2663" s="40" t="s">
        <v>761</v>
      </c>
      <c r="E2663" s="40">
        <v>211010</v>
      </c>
      <c r="F2663" s="40" t="s">
        <v>55</v>
      </c>
      <c r="G2663" s="135">
        <v>1.07</v>
      </c>
      <c r="H2663" s="48">
        <v>18285.12</v>
      </c>
      <c r="I2663" s="48">
        <v>9766.69</v>
      </c>
    </row>
    <row r="2664" spans="1:9" x14ac:dyDescent="0.25">
      <c r="A2664" s="68" t="s">
        <v>66</v>
      </c>
      <c r="B2664" s="204"/>
      <c r="C2664" s="41">
        <v>43278</v>
      </c>
      <c r="D2664" s="40" t="s">
        <v>278</v>
      </c>
      <c r="E2664" s="40">
        <v>211011</v>
      </c>
      <c r="F2664" s="40" t="s">
        <v>90</v>
      </c>
      <c r="G2664" s="135">
        <v>4.29</v>
      </c>
      <c r="H2664" s="48">
        <v>18285.12</v>
      </c>
      <c r="I2664" s="48">
        <v>9766.69</v>
      </c>
    </row>
    <row r="2665" spans="1:9" x14ac:dyDescent="0.25">
      <c r="A2665" s="68" t="s">
        <v>77</v>
      </c>
      <c r="B2665" s="204"/>
      <c r="C2665" s="41">
        <v>43278</v>
      </c>
      <c r="D2665" s="40" t="s">
        <v>59</v>
      </c>
      <c r="E2665" s="40">
        <v>211016</v>
      </c>
      <c r="F2665" s="40" t="s">
        <v>44</v>
      </c>
      <c r="G2665" s="135">
        <v>7.68</v>
      </c>
      <c r="H2665" s="48">
        <v>18285.12</v>
      </c>
      <c r="I2665" s="48">
        <v>9766.69</v>
      </c>
    </row>
    <row r="2666" spans="1:9" x14ac:dyDescent="0.25">
      <c r="A2666" s="68" t="s">
        <v>86</v>
      </c>
      <c r="B2666" s="204"/>
      <c r="C2666" s="41">
        <v>43278</v>
      </c>
      <c r="D2666" s="40" t="s">
        <v>87</v>
      </c>
      <c r="E2666" s="40">
        <v>211060</v>
      </c>
      <c r="F2666" s="40" t="s">
        <v>47</v>
      </c>
      <c r="G2666" s="135">
        <v>6.6</v>
      </c>
      <c r="H2666" s="48">
        <v>18285.12</v>
      </c>
      <c r="I2666" s="48">
        <v>9766.69</v>
      </c>
    </row>
    <row r="2667" spans="1:9" x14ac:dyDescent="0.25">
      <c r="A2667" s="68" t="s">
        <v>86</v>
      </c>
      <c r="B2667" s="204"/>
      <c r="C2667" s="41">
        <v>43278</v>
      </c>
      <c r="D2667" s="40" t="s">
        <v>317</v>
      </c>
      <c r="E2667" s="40">
        <v>211061</v>
      </c>
      <c r="F2667" s="40" t="s">
        <v>418</v>
      </c>
      <c r="G2667" s="135">
        <v>7.14</v>
      </c>
      <c r="H2667" s="48">
        <v>18285.12</v>
      </c>
      <c r="I2667" s="48">
        <v>9766.69</v>
      </c>
    </row>
    <row r="2668" spans="1:9" x14ac:dyDescent="0.25">
      <c r="A2668" s="68" t="s">
        <v>86</v>
      </c>
      <c r="B2668" s="204"/>
      <c r="C2668" s="41">
        <v>43278</v>
      </c>
      <c r="D2668" s="40" t="s">
        <v>201</v>
      </c>
      <c r="E2668" s="40">
        <v>211062</v>
      </c>
      <c r="F2668" s="40" t="s">
        <v>193</v>
      </c>
      <c r="G2668" s="135">
        <v>7.44</v>
      </c>
      <c r="H2668" s="48">
        <v>18285.12</v>
      </c>
      <c r="I2668" s="48">
        <v>9766.69</v>
      </c>
    </row>
    <row r="2669" spans="1:9" x14ac:dyDescent="0.25">
      <c r="A2669" s="68" t="s">
        <v>86</v>
      </c>
      <c r="B2669" s="204"/>
      <c r="C2669" s="41">
        <v>43278</v>
      </c>
      <c r="D2669" s="40" t="s">
        <v>467</v>
      </c>
      <c r="E2669" s="40">
        <v>211063</v>
      </c>
      <c r="F2669" s="40" t="s">
        <v>450</v>
      </c>
      <c r="G2669" s="135">
        <v>7.03</v>
      </c>
      <c r="H2669" s="48">
        <v>18285.12</v>
      </c>
      <c r="I2669" s="48">
        <v>9766.69</v>
      </c>
    </row>
    <row r="2670" spans="1:9" x14ac:dyDescent="0.25">
      <c r="A2670" s="68" t="s">
        <v>100</v>
      </c>
      <c r="B2670" s="204"/>
      <c r="C2670" s="41">
        <v>43279</v>
      </c>
      <c r="D2670" s="40" t="s">
        <v>801</v>
      </c>
      <c r="E2670" s="40">
        <v>211078</v>
      </c>
      <c r="F2670" s="40" t="s">
        <v>920</v>
      </c>
      <c r="G2670" s="135">
        <v>8.24</v>
      </c>
      <c r="H2670" s="48">
        <v>18285.12</v>
      </c>
      <c r="I2670" s="48">
        <v>9766.69</v>
      </c>
    </row>
    <row r="2671" spans="1:9" x14ac:dyDescent="0.25">
      <c r="A2671" s="68" t="s">
        <v>98</v>
      </c>
      <c r="B2671" s="204"/>
      <c r="C2671" s="41">
        <v>43279</v>
      </c>
      <c r="D2671" s="40" t="s">
        <v>636</v>
      </c>
      <c r="E2671" s="40">
        <v>211082</v>
      </c>
      <c r="F2671" s="40" t="s">
        <v>90</v>
      </c>
      <c r="G2671" s="135">
        <v>12.98</v>
      </c>
      <c r="H2671" s="48">
        <v>18285.12</v>
      </c>
      <c r="I2671" s="48">
        <v>9766.69</v>
      </c>
    </row>
    <row r="2672" spans="1:9" x14ac:dyDescent="0.25">
      <c r="A2672" s="68" t="s">
        <v>96</v>
      </c>
      <c r="B2672" s="204"/>
      <c r="C2672" s="41">
        <v>43279</v>
      </c>
      <c r="D2672" s="40" t="s">
        <v>552</v>
      </c>
      <c r="E2672" s="40">
        <v>211087</v>
      </c>
      <c r="F2672" s="40" t="s">
        <v>44</v>
      </c>
      <c r="G2672" s="135">
        <v>14.49</v>
      </c>
      <c r="H2672" s="48">
        <v>18285.12</v>
      </c>
      <c r="I2672" s="48">
        <v>9766.69</v>
      </c>
    </row>
    <row r="2673" spans="1:9" x14ac:dyDescent="0.25">
      <c r="A2673" s="68" t="s">
        <v>94</v>
      </c>
      <c r="B2673" s="204"/>
      <c r="C2673" s="41">
        <v>43279</v>
      </c>
      <c r="D2673" s="40" t="s">
        <v>139</v>
      </c>
      <c r="E2673" s="40">
        <v>211100</v>
      </c>
      <c r="F2673" s="40" t="s">
        <v>47</v>
      </c>
      <c r="G2673" s="135">
        <v>15.41</v>
      </c>
      <c r="H2673" s="48">
        <v>18285.12</v>
      </c>
      <c r="I2673" s="48">
        <v>9766.69</v>
      </c>
    </row>
    <row r="2674" spans="1:9" x14ac:dyDescent="0.25">
      <c r="A2674" s="68" t="s">
        <v>94</v>
      </c>
      <c r="B2674" s="204"/>
      <c r="C2674" s="41">
        <v>43279</v>
      </c>
      <c r="D2674" s="40" t="s">
        <v>603</v>
      </c>
      <c r="E2674" s="40">
        <v>211123</v>
      </c>
      <c r="F2674" s="40" t="s">
        <v>192</v>
      </c>
      <c r="G2674" s="135">
        <v>11.3</v>
      </c>
      <c r="H2674" s="48">
        <v>18285.12</v>
      </c>
      <c r="I2674" s="48">
        <v>9766.69</v>
      </c>
    </row>
    <row r="2675" spans="1:9" x14ac:dyDescent="0.25">
      <c r="A2675" s="68" t="s">
        <v>100</v>
      </c>
      <c r="B2675" s="204"/>
      <c r="C2675" s="41">
        <v>43279</v>
      </c>
      <c r="D2675" s="40" t="s">
        <v>509</v>
      </c>
      <c r="E2675" s="40">
        <v>211134</v>
      </c>
      <c r="F2675" s="40" t="s">
        <v>920</v>
      </c>
      <c r="G2675" s="135">
        <v>6.96</v>
      </c>
      <c r="H2675" s="48">
        <v>18285.12</v>
      </c>
      <c r="I2675" s="48">
        <v>9766.69</v>
      </c>
    </row>
    <row r="2676" spans="1:9" x14ac:dyDescent="0.25">
      <c r="A2676" s="68" t="s">
        <v>98</v>
      </c>
      <c r="B2676" s="204"/>
      <c r="C2676" s="41">
        <v>43279</v>
      </c>
      <c r="D2676" s="40" t="s">
        <v>248</v>
      </c>
      <c r="E2676" s="40">
        <v>211157</v>
      </c>
      <c r="F2676" s="40" t="s">
        <v>90</v>
      </c>
      <c r="G2676" s="135">
        <v>9.35</v>
      </c>
      <c r="H2676" s="48">
        <v>18285.12</v>
      </c>
      <c r="I2676" s="48">
        <v>9766.69</v>
      </c>
    </row>
    <row r="2677" spans="1:9" x14ac:dyDescent="0.25">
      <c r="A2677" s="68" t="s">
        <v>96</v>
      </c>
      <c r="B2677" s="204"/>
      <c r="C2677" s="41">
        <v>43279</v>
      </c>
      <c r="D2677" s="40" t="s">
        <v>381</v>
      </c>
      <c r="E2677" s="40">
        <v>211168</v>
      </c>
      <c r="F2677" s="40" t="s">
        <v>44</v>
      </c>
      <c r="G2677" s="135">
        <v>11.51</v>
      </c>
      <c r="H2677" s="48">
        <v>18285.12</v>
      </c>
      <c r="I2677" s="48">
        <v>9766.69</v>
      </c>
    </row>
    <row r="2678" spans="1:9" x14ac:dyDescent="0.25">
      <c r="A2678" s="68" t="s">
        <v>94</v>
      </c>
      <c r="B2678" s="204"/>
      <c r="C2678" s="41">
        <v>43279</v>
      </c>
      <c r="D2678" s="40" t="s">
        <v>194</v>
      </c>
      <c r="E2678" s="40">
        <v>211175</v>
      </c>
      <c r="F2678" s="40" t="s">
        <v>47</v>
      </c>
      <c r="G2678" s="135">
        <v>11.79</v>
      </c>
      <c r="H2678" s="48">
        <v>18285.12</v>
      </c>
      <c r="I2678" s="48">
        <v>9766.69</v>
      </c>
    </row>
    <row r="2679" spans="1:9" x14ac:dyDescent="0.25">
      <c r="A2679" s="448" t="s">
        <v>273</v>
      </c>
      <c r="B2679" s="449"/>
      <c r="C2679" s="450">
        <v>43279</v>
      </c>
      <c r="D2679" s="451" t="s">
        <v>567</v>
      </c>
      <c r="E2679" s="451">
        <v>211178</v>
      </c>
      <c r="F2679" s="451" t="s">
        <v>218</v>
      </c>
      <c r="G2679" s="454">
        <v>6.14</v>
      </c>
      <c r="H2679" s="48">
        <v>18285.12</v>
      </c>
      <c r="I2679" s="48">
        <v>9766.69</v>
      </c>
    </row>
    <row r="2680" spans="1:9" x14ac:dyDescent="0.25">
      <c r="A2680" s="448" t="s">
        <v>273</v>
      </c>
      <c r="B2680" s="449"/>
      <c r="C2680" s="450">
        <v>43279</v>
      </c>
      <c r="D2680" s="451" t="s">
        <v>531</v>
      </c>
      <c r="E2680" s="451">
        <v>211182</v>
      </c>
      <c r="F2680" s="451" t="s">
        <v>140</v>
      </c>
      <c r="G2680" s="454">
        <v>6.14</v>
      </c>
      <c r="H2680" s="48">
        <v>18285.12</v>
      </c>
      <c r="I2680" s="48">
        <v>9766.69</v>
      </c>
    </row>
    <row r="2681" spans="1:9" x14ac:dyDescent="0.25">
      <c r="A2681" s="448" t="s">
        <v>273</v>
      </c>
      <c r="B2681" s="449"/>
      <c r="C2681" s="450">
        <v>43279</v>
      </c>
      <c r="D2681" s="451" t="s">
        <v>520</v>
      </c>
      <c r="E2681" s="451">
        <v>211191</v>
      </c>
      <c r="F2681" s="451" t="s">
        <v>450</v>
      </c>
      <c r="G2681" s="454">
        <v>7.35</v>
      </c>
      <c r="H2681" s="48">
        <v>18285.12</v>
      </c>
      <c r="I2681" s="48">
        <v>9766.69</v>
      </c>
    </row>
    <row r="2682" spans="1:9" x14ac:dyDescent="0.25">
      <c r="A2682" s="448" t="s">
        <v>273</v>
      </c>
      <c r="B2682" s="449"/>
      <c r="C2682" s="450">
        <v>43279</v>
      </c>
      <c r="D2682" s="451" t="s">
        <v>325</v>
      </c>
      <c r="E2682" s="451">
        <v>211199</v>
      </c>
      <c r="F2682" s="451" t="s">
        <v>44</v>
      </c>
      <c r="G2682" s="454">
        <v>4.63</v>
      </c>
      <c r="H2682" s="48">
        <v>18285.12</v>
      </c>
      <c r="I2682" s="48">
        <v>9766.69</v>
      </c>
    </row>
    <row r="2683" spans="1:9" x14ac:dyDescent="0.25">
      <c r="A2683" s="448" t="s">
        <v>273</v>
      </c>
      <c r="B2683" s="449"/>
      <c r="C2683" s="450">
        <v>43279</v>
      </c>
      <c r="D2683" s="451" t="s">
        <v>921</v>
      </c>
      <c r="E2683" s="451">
        <v>211200</v>
      </c>
      <c r="F2683" s="451" t="s">
        <v>192</v>
      </c>
      <c r="G2683" s="454">
        <v>10.37</v>
      </c>
      <c r="H2683" s="48">
        <v>18285.12</v>
      </c>
      <c r="I2683" s="48">
        <v>9766.69</v>
      </c>
    </row>
    <row r="2684" spans="1:9" x14ac:dyDescent="0.25">
      <c r="A2684" s="448" t="s">
        <v>273</v>
      </c>
      <c r="B2684" s="449"/>
      <c r="C2684" s="450">
        <v>43279</v>
      </c>
      <c r="D2684" s="451" t="s">
        <v>922</v>
      </c>
      <c r="E2684" s="451">
        <v>211203</v>
      </c>
      <c r="F2684" s="451" t="s">
        <v>218</v>
      </c>
      <c r="G2684" s="454">
        <v>4.25</v>
      </c>
      <c r="H2684" s="48">
        <v>18285.12</v>
      </c>
      <c r="I2684" s="48">
        <v>9766.69</v>
      </c>
    </row>
    <row r="2685" spans="1:9" x14ac:dyDescent="0.25">
      <c r="A2685" s="448" t="s">
        <v>273</v>
      </c>
      <c r="B2685" s="449"/>
      <c r="C2685" s="450">
        <v>43279</v>
      </c>
      <c r="D2685" s="451" t="s">
        <v>619</v>
      </c>
      <c r="E2685" s="451">
        <v>211204</v>
      </c>
      <c r="F2685" s="451" t="s">
        <v>140</v>
      </c>
      <c r="G2685" s="454">
        <v>1.99</v>
      </c>
      <c r="H2685" s="48">
        <v>18285.12</v>
      </c>
      <c r="I2685" s="48">
        <v>9766.69</v>
      </c>
    </row>
    <row r="2686" spans="1:9" x14ac:dyDescent="0.25">
      <c r="A2686" s="448" t="s">
        <v>273</v>
      </c>
      <c r="B2686" s="449"/>
      <c r="C2686" s="450">
        <v>43279</v>
      </c>
      <c r="D2686" s="451" t="s">
        <v>620</v>
      </c>
      <c r="E2686" s="451">
        <v>211205</v>
      </c>
      <c r="F2686" s="451" t="s">
        <v>55</v>
      </c>
      <c r="G2686" s="454">
        <v>0.74</v>
      </c>
      <c r="H2686" s="48">
        <v>18285.12</v>
      </c>
      <c r="I2686" s="48">
        <v>9766.69</v>
      </c>
    </row>
    <row r="2687" spans="1:9" x14ac:dyDescent="0.25">
      <c r="A2687" s="68" t="s">
        <v>48</v>
      </c>
      <c r="B2687" s="204"/>
      <c r="C2687" s="41">
        <v>43280</v>
      </c>
      <c r="D2687" s="40" t="s">
        <v>845</v>
      </c>
      <c r="E2687" s="40">
        <v>211241</v>
      </c>
      <c r="F2687" s="40" t="s">
        <v>90</v>
      </c>
      <c r="G2687" s="135">
        <v>14.39</v>
      </c>
      <c r="H2687" s="48">
        <v>18285.12</v>
      </c>
      <c r="I2687" s="48">
        <v>9766.69</v>
      </c>
    </row>
    <row r="2688" spans="1:9" x14ac:dyDescent="0.25">
      <c r="A2688" s="68" t="s">
        <v>42</v>
      </c>
      <c r="B2688" s="204"/>
      <c r="C2688" s="41">
        <v>43280</v>
      </c>
      <c r="D2688" s="40" t="s">
        <v>473</v>
      </c>
      <c r="E2688" s="40">
        <v>211244</v>
      </c>
      <c r="F2688" s="40" t="s">
        <v>44</v>
      </c>
      <c r="G2688" s="135">
        <v>12.16</v>
      </c>
      <c r="H2688" s="48">
        <v>18285.12</v>
      </c>
      <c r="I2688" s="48">
        <v>9766.69</v>
      </c>
    </row>
    <row r="2689" spans="1:9" x14ac:dyDescent="0.25">
      <c r="A2689" s="68" t="s">
        <v>45</v>
      </c>
      <c r="B2689" s="204"/>
      <c r="C2689" s="41">
        <v>43280</v>
      </c>
      <c r="D2689" s="40" t="s">
        <v>177</v>
      </c>
      <c r="E2689" s="40">
        <v>211255</v>
      </c>
      <c r="F2689" s="40" t="s">
        <v>47</v>
      </c>
      <c r="G2689" s="135">
        <v>14.99</v>
      </c>
      <c r="H2689" s="48">
        <v>18285.12</v>
      </c>
      <c r="I2689" s="48">
        <v>9766.69</v>
      </c>
    </row>
    <row r="2690" spans="1:9" x14ac:dyDescent="0.25">
      <c r="A2690" s="68" t="s">
        <v>51</v>
      </c>
      <c r="B2690" s="204"/>
      <c r="C2690" s="41">
        <v>43280</v>
      </c>
      <c r="D2690" s="40" t="s">
        <v>560</v>
      </c>
      <c r="E2690" s="40">
        <v>211257</v>
      </c>
      <c r="F2690" s="40" t="s">
        <v>85</v>
      </c>
      <c r="G2690" s="135">
        <v>16.100000000000001</v>
      </c>
      <c r="H2690" s="48">
        <v>18285.12</v>
      </c>
      <c r="I2690" s="48">
        <v>9766.69</v>
      </c>
    </row>
    <row r="2691" spans="1:9" x14ac:dyDescent="0.25">
      <c r="A2691" s="68" t="s">
        <v>273</v>
      </c>
      <c r="B2691" s="204"/>
      <c r="C2691" s="41">
        <v>43280</v>
      </c>
      <c r="D2691" s="40" t="s">
        <v>311</v>
      </c>
      <c r="E2691" s="40">
        <v>211286</v>
      </c>
      <c r="F2691" s="40" t="s">
        <v>192</v>
      </c>
      <c r="G2691" s="135">
        <v>11.47</v>
      </c>
      <c r="H2691" s="48">
        <v>18285.12</v>
      </c>
      <c r="I2691" s="48">
        <v>9766.69</v>
      </c>
    </row>
    <row r="2692" spans="1:9" x14ac:dyDescent="0.25">
      <c r="A2692" s="68" t="s">
        <v>42</v>
      </c>
      <c r="B2692" s="204"/>
      <c r="C2692" s="41">
        <v>43280</v>
      </c>
      <c r="D2692" s="40" t="s">
        <v>724</v>
      </c>
      <c r="E2692" s="40">
        <v>211298</v>
      </c>
      <c r="F2692" s="40" t="s">
        <v>44</v>
      </c>
      <c r="G2692" s="135">
        <v>12.69</v>
      </c>
      <c r="H2692" s="48">
        <v>18285.12</v>
      </c>
      <c r="I2692" s="48">
        <v>9766.69</v>
      </c>
    </row>
    <row r="2693" spans="1:9" x14ac:dyDescent="0.25">
      <c r="A2693" s="68" t="s">
        <v>48</v>
      </c>
      <c r="B2693" s="204"/>
      <c r="C2693" s="41">
        <v>43280</v>
      </c>
      <c r="D2693" s="40" t="s">
        <v>395</v>
      </c>
      <c r="E2693" s="40">
        <v>211309</v>
      </c>
      <c r="F2693" s="40" t="s">
        <v>90</v>
      </c>
      <c r="G2693" s="135">
        <v>14.99</v>
      </c>
      <c r="H2693" s="48">
        <v>18285.12</v>
      </c>
      <c r="I2693" s="48">
        <v>9766.69</v>
      </c>
    </row>
    <row r="2694" spans="1:9" x14ac:dyDescent="0.25">
      <c r="A2694" s="68" t="s">
        <v>45</v>
      </c>
      <c r="B2694" s="204"/>
      <c r="C2694" s="41">
        <v>43280</v>
      </c>
      <c r="D2694" s="40" t="s">
        <v>113</v>
      </c>
      <c r="E2694" s="40">
        <v>211318</v>
      </c>
      <c r="F2694" s="40" t="s">
        <v>47</v>
      </c>
      <c r="G2694" s="135">
        <v>12.03</v>
      </c>
      <c r="H2694" s="48">
        <v>18285.12</v>
      </c>
      <c r="I2694" s="48">
        <v>9766.69</v>
      </c>
    </row>
    <row r="2695" spans="1:9" x14ac:dyDescent="0.25">
      <c r="A2695" s="68" t="s">
        <v>51</v>
      </c>
      <c r="B2695" s="204"/>
      <c r="C2695" s="41">
        <v>43280</v>
      </c>
      <c r="D2695" s="40" t="s">
        <v>923</v>
      </c>
      <c r="E2695" s="40">
        <v>211329</v>
      </c>
      <c r="F2695" s="40" t="s">
        <v>85</v>
      </c>
      <c r="G2695" s="135">
        <v>12.53</v>
      </c>
      <c r="H2695" s="48">
        <v>18285.12</v>
      </c>
      <c r="I2695" s="48">
        <v>9766.69</v>
      </c>
    </row>
    <row r="2696" spans="1:9" x14ac:dyDescent="0.25">
      <c r="A2696" s="68" t="s">
        <v>86</v>
      </c>
      <c r="B2696" s="204"/>
      <c r="C2696" s="41">
        <v>43280</v>
      </c>
      <c r="D2696" s="40" t="s">
        <v>924</v>
      </c>
      <c r="E2696" s="40">
        <v>211372</v>
      </c>
      <c r="F2696" s="40" t="s">
        <v>140</v>
      </c>
      <c r="G2696" s="135">
        <v>10.210000000000001</v>
      </c>
      <c r="H2696" s="48">
        <v>18285.12</v>
      </c>
      <c r="I2696" s="48">
        <v>9766.69</v>
      </c>
    </row>
    <row r="2697" spans="1:9" x14ac:dyDescent="0.25">
      <c r="A2697" s="68" t="s">
        <v>86</v>
      </c>
      <c r="B2697" s="204"/>
      <c r="C2697" s="41">
        <v>43280</v>
      </c>
      <c r="D2697" s="40" t="s">
        <v>615</v>
      </c>
      <c r="E2697" s="40">
        <v>211373</v>
      </c>
      <c r="F2697" s="40" t="s">
        <v>193</v>
      </c>
      <c r="G2697" s="135">
        <v>12.43</v>
      </c>
      <c r="H2697" s="48">
        <v>18285.12</v>
      </c>
      <c r="I2697" s="48">
        <v>9766.69</v>
      </c>
    </row>
    <row r="2698" spans="1:9" ht="15.75" thickBot="1" x14ac:dyDescent="0.3">
      <c r="A2698" s="68" t="s">
        <v>86</v>
      </c>
      <c r="B2698" s="204"/>
      <c r="C2698" s="41">
        <v>43280</v>
      </c>
      <c r="D2698" s="40" t="s">
        <v>884</v>
      </c>
      <c r="E2698" s="40">
        <v>211374</v>
      </c>
      <c r="F2698" s="40" t="s">
        <v>403</v>
      </c>
      <c r="G2698" s="135">
        <v>10.65</v>
      </c>
      <c r="H2698" s="48">
        <v>18285.12</v>
      </c>
      <c r="I2698" s="48">
        <v>9766.69</v>
      </c>
    </row>
    <row r="2699" spans="1:9" ht="15.75" thickBot="1" x14ac:dyDescent="0.3">
      <c r="F2699" s="219" t="s">
        <v>590</v>
      </c>
      <c r="G2699" s="220">
        <f>SUM(G2611:G2698)</f>
        <v>935.35</v>
      </c>
      <c r="H2699" s="221">
        <f>+G2699*H2698</f>
        <v>17102986.991999999</v>
      </c>
      <c r="I2699" s="221">
        <f>+G2699*I2698</f>
        <v>9135273.4915000014</v>
      </c>
    </row>
    <row r="2700" spans="1:9" ht="21.75" thickBot="1" x14ac:dyDescent="0.4">
      <c r="F2700" s="222" t="s">
        <v>591</v>
      </c>
      <c r="G2700" s="223">
        <f>-G2642-G2616</f>
        <v>-4.04</v>
      </c>
      <c r="H2700" s="512">
        <f>G2700*H2698</f>
        <v>-73871.8848</v>
      </c>
      <c r="I2700" s="513"/>
    </row>
    <row r="2701" spans="1:9" ht="19.5" thickBot="1" x14ac:dyDescent="0.35">
      <c r="F2701" s="226" t="s">
        <v>151</v>
      </c>
      <c r="G2701" s="220">
        <f>SUM(G2699:G2700)</f>
        <v>931.31000000000006</v>
      </c>
      <c r="H2701" s="514">
        <f>+H2699+I2699+H2700</f>
        <v>26164388.598700002</v>
      </c>
      <c r="I2701" s="515"/>
    </row>
    <row r="2704" spans="1:9" x14ac:dyDescent="0.25">
      <c r="G2704" s="409"/>
      <c r="I2704" s="260"/>
    </row>
    <row r="2705" spans="1:9" x14ac:dyDescent="0.25">
      <c r="G2705" s="409"/>
    </row>
    <row r="2706" spans="1:9" x14ac:dyDescent="0.25">
      <c r="G2706" s="396"/>
    </row>
    <row r="2707" spans="1:9" x14ac:dyDescent="0.25">
      <c r="B2707" s="31"/>
      <c r="C2707" s="31"/>
      <c r="D2707" s="31"/>
      <c r="E2707" s="32"/>
      <c r="F2707" s="32"/>
      <c r="G2707" s="396"/>
    </row>
    <row r="2708" spans="1:9" ht="23.25" x14ac:dyDescent="0.35">
      <c r="A2708" s="516" t="s">
        <v>28</v>
      </c>
      <c r="B2708" s="516"/>
      <c r="C2708" s="516"/>
      <c r="D2708" s="516"/>
      <c r="E2708" s="516"/>
      <c r="F2708" s="516"/>
      <c r="G2708" s="516"/>
      <c r="H2708" s="516"/>
    </row>
    <row r="2709" spans="1:9" ht="19.5" x14ac:dyDescent="0.3">
      <c r="A2709" s="517" t="s">
        <v>485</v>
      </c>
      <c r="B2709" s="517"/>
      <c r="C2709" s="517"/>
      <c r="D2709" s="517"/>
      <c r="E2709" s="517"/>
      <c r="F2709" s="517"/>
      <c r="G2709" s="517"/>
      <c r="H2709" s="517"/>
    </row>
    <row r="2710" spans="1:9" ht="15.75" x14ac:dyDescent="0.25">
      <c r="A2710" s="33"/>
      <c r="B2710" s="33"/>
      <c r="C2710" s="33"/>
      <c r="D2710" s="33"/>
      <c r="E2710" s="34"/>
      <c r="F2710" s="34"/>
      <c r="G2710" s="397"/>
      <c r="H2710" s="35"/>
    </row>
    <row r="2711" spans="1:9" ht="15.75" x14ac:dyDescent="0.25">
      <c r="A2711" s="33"/>
      <c r="B2711" s="33"/>
      <c r="C2711" s="33"/>
      <c r="D2711" s="33"/>
      <c r="E2711" s="34"/>
      <c r="F2711" s="34"/>
      <c r="G2711" s="397"/>
      <c r="H2711" s="35"/>
    </row>
    <row r="2712" spans="1:9" ht="15.75" x14ac:dyDescent="0.25">
      <c r="A2712" s="36" t="s">
        <v>30</v>
      </c>
      <c r="B2712" s="36">
        <v>2844</v>
      </c>
      <c r="C2712" s="33"/>
      <c r="D2712" s="31"/>
      <c r="E2712" s="34"/>
      <c r="F2712" s="34"/>
      <c r="G2712" s="398"/>
      <c r="H2712" s="35"/>
    </row>
    <row r="2713" spans="1:9" ht="15.75" x14ac:dyDescent="0.25">
      <c r="A2713" s="38" t="s">
        <v>31</v>
      </c>
      <c r="B2713" s="39">
        <v>43281</v>
      </c>
      <c r="C2713" s="33"/>
      <c r="D2713" s="31"/>
      <c r="E2713" s="34"/>
      <c r="F2713" s="34"/>
      <c r="G2713" s="398"/>
      <c r="H2713" s="35"/>
    </row>
    <row r="2714" spans="1:9" ht="16.5" thickBot="1" x14ac:dyDescent="0.3">
      <c r="A2714" s="37" t="s">
        <v>32</v>
      </c>
      <c r="B2714" s="518" t="s">
        <v>33</v>
      </c>
      <c r="C2714" s="518"/>
      <c r="D2714" s="518"/>
      <c r="E2714" s="34"/>
      <c r="F2714" s="34"/>
      <c r="G2714" s="398"/>
      <c r="H2714" s="35"/>
    </row>
    <row r="2715" spans="1:9" ht="32.25" thickBot="1" x14ac:dyDescent="0.3">
      <c r="A2715" s="520" t="s">
        <v>34</v>
      </c>
      <c r="B2715" s="521"/>
      <c r="C2715" s="44" t="s">
        <v>35</v>
      </c>
      <c r="D2715" s="44" t="s">
        <v>36</v>
      </c>
      <c r="E2715" s="44" t="s">
        <v>37</v>
      </c>
      <c r="F2715" s="44" t="s">
        <v>38</v>
      </c>
      <c r="G2715" s="399" t="s">
        <v>39</v>
      </c>
      <c r="H2715" s="44" t="s">
        <v>40</v>
      </c>
      <c r="I2715" s="44" t="s">
        <v>41</v>
      </c>
    </row>
    <row r="2716" spans="1:9" x14ac:dyDescent="0.25">
      <c r="A2716" s="64" t="s">
        <v>148</v>
      </c>
      <c r="B2716" s="210"/>
      <c r="C2716" s="66">
        <v>43281</v>
      </c>
      <c r="D2716" s="45" t="s">
        <v>149</v>
      </c>
      <c r="E2716" s="45">
        <v>211485</v>
      </c>
      <c r="F2716" s="45" t="s">
        <v>140</v>
      </c>
      <c r="G2716" s="134">
        <v>6.45</v>
      </c>
      <c r="H2716" s="67">
        <v>18285.12</v>
      </c>
      <c r="I2716" s="67">
        <v>9766.69</v>
      </c>
    </row>
    <row r="2717" spans="1:9" x14ac:dyDescent="0.25">
      <c r="A2717" s="68" t="s">
        <v>148</v>
      </c>
      <c r="B2717" s="204"/>
      <c r="C2717" s="41">
        <v>43281</v>
      </c>
      <c r="D2717" s="40" t="s">
        <v>230</v>
      </c>
      <c r="E2717" s="40">
        <v>211484</v>
      </c>
      <c r="F2717" s="40" t="s">
        <v>449</v>
      </c>
      <c r="G2717" s="135">
        <v>3.78</v>
      </c>
      <c r="H2717" s="48">
        <v>18285.12</v>
      </c>
      <c r="I2717" s="48">
        <v>9766.69</v>
      </c>
    </row>
    <row r="2718" spans="1:9" x14ac:dyDescent="0.25">
      <c r="A2718" s="68" t="s">
        <v>68</v>
      </c>
      <c r="B2718" s="204"/>
      <c r="C2718" s="41">
        <v>43281</v>
      </c>
      <c r="D2718" s="40" t="s">
        <v>760</v>
      </c>
      <c r="E2718" s="40">
        <v>211451</v>
      </c>
      <c r="F2718" s="40" t="s">
        <v>85</v>
      </c>
      <c r="G2718" s="135">
        <v>13.47</v>
      </c>
      <c r="H2718" s="48">
        <v>18285.12</v>
      </c>
      <c r="I2718" s="48">
        <v>9766.69</v>
      </c>
    </row>
    <row r="2719" spans="1:9" x14ac:dyDescent="0.25">
      <c r="A2719" s="68" t="s">
        <v>66</v>
      </c>
      <c r="B2719" s="204"/>
      <c r="C2719" s="41">
        <v>43281</v>
      </c>
      <c r="D2719" s="40" t="s">
        <v>540</v>
      </c>
      <c r="E2719" s="40">
        <v>211444</v>
      </c>
      <c r="F2719" s="40" t="s">
        <v>90</v>
      </c>
      <c r="G2719" s="135">
        <v>11.72</v>
      </c>
      <c r="H2719" s="48">
        <v>18285.12</v>
      </c>
      <c r="I2719" s="48">
        <v>9766.69</v>
      </c>
    </row>
    <row r="2720" spans="1:9" x14ac:dyDescent="0.25">
      <c r="A2720" s="68" t="s">
        <v>64</v>
      </c>
      <c r="B2720" s="204"/>
      <c r="C2720" s="41">
        <v>43281</v>
      </c>
      <c r="D2720" s="40" t="s">
        <v>902</v>
      </c>
      <c r="E2720" s="40">
        <v>211437</v>
      </c>
      <c r="F2720" s="40" t="s">
        <v>55</v>
      </c>
      <c r="G2720" s="135">
        <v>0.87</v>
      </c>
      <c r="H2720" s="48">
        <v>18285.12</v>
      </c>
      <c r="I2720" s="48">
        <v>9766.69</v>
      </c>
    </row>
    <row r="2721" spans="1:9" x14ac:dyDescent="0.25">
      <c r="A2721" s="68" t="s">
        <v>77</v>
      </c>
      <c r="B2721" s="204"/>
      <c r="C2721" s="41">
        <v>43281</v>
      </c>
      <c r="D2721" s="40" t="s">
        <v>237</v>
      </c>
      <c r="E2721" s="40">
        <v>211431</v>
      </c>
      <c r="F2721" s="40" t="s">
        <v>44</v>
      </c>
      <c r="G2721" s="135">
        <v>12.13</v>
      </c>
      <c r="H2721" s="48">
        <v>18285.12</v>
      </c>
      <c r="I2721" s="48">
        <v>9766.69</v>
      </c>
    </row>
    <row r="2722" spans="1:9" x14ac:dyDescent="0.25">
      <c r="A2722" s="68" t="s">
        <v>64</v>
      </c>
      <c r="B2722" s="204"/>
      <c r="C2722" s="41">
        <v>43281</v>
      </c>
      <c r="D2722" s="40" t="s">
        <v>571</v>
      </c>
      <c r="E2722" s="40">
        <v>211429</v>
      </c>
      <c r="F2722" s="40" t="s">
        <v>47</v>
      </c>
      <c r="G2722" s="135">
        <v>10.75</v>
      </c>
      <c r="H2722" s="48">
        <v>18285.12</v>
      </c>
      <c r="I2722" s="48">
        <v>9766.69</v>
      </c>
    </row>
    <row r="2723" spans="1:9" x14ac:dyDescent="0.25">
      <c r="A2723" s="410" t="s">
        <v>584</v>
      </c>
      <c r="B2723" s="411"/>
      <c r="C2723" s="412">
        <v>43281</v>
      </c>
      <c r="D2723" s="413" t="s">
        <v>903</v>
      </c>
      <c r="E2723" s="413">
        <v>211421</v>
      </c>
      <c r="F2723" s="413" t="s">
        <v>587</v>
      </c>
      <c r="G2723" s="414">
        <v>2.23</v>
      </c>
      <c r="H2723" s="415">
        <v>18285.12</v>
      </c>
      <c r="I2723" s="415">
        <v>9766.69</v>
      </c>
    </row>
    <row r="2724" spans="1:9" x14ac:dyDescent="0.25">
      <c r="A2724" s="68" t="s">
        <v>77</v>
      </c>
      <c r="B2724" s="204"/>
      <c r="C2724" s="41">
        <v>43281</v>
      </c>
      <c r="D2724" s="40" t="s">
        <v>904</v>
      </c>
      <c r="E2724" s="40">
        <v>211399</v>
      </c>
      <c r="F2724" s="40" t="s">
        <v>90</v>
      </c>
      <c r="G2724" s="135">
        <v>14.75</v>
      </c>
      <c r="H2724" s="48">
        <v>18285.12</v>
      </c>
      <c r="I2724" s="48">
        <v>9766.69</v>
      </c>
    </row>
    <row r="2725" spans="1:9" x14ac:dyDescent="0.25">
      <c r="A2725" s="68" t="s">
        <v>66</v>
      </c>
      <c r="B2725" s="204"/>
      <c r="C2725" s="41">
        <v>43281</v>
      </c>
      <c r="D2725" s="40" t="s">
        <v>905</v>
      </c>
      <c r="E2725" s="40">
        <v>211393</v>
      </c>
      <c r="F2725" s="40" t="s">
        <v>44</v>
      </c>
      <c r="G2725" s="135">
        <v>14.71</v>
      </c>
      <c r="H2725" s="48">
        <v>18285.12</v>
      </c>
      <c r="I2725" s="48">
        <v>9766.69</v>
      </c>
    </row>
    <row r="2726" spans="1:9" x14ac:dyDescent="0.25">
      <c r="A2726" s="68" t="s">
        <v>68</v>
      </c>
      <c r="B2726" s="204"/>
      <c r="C2726" s="41">
        <v>43281</v>
      </c>
      <c r="D2726" s="40" t="s">
        <v>906</v>
      </c>
      <c r="E2726" s="40">
        <v>211392</v>
      </c>
      <c r="F2726" s="40" t="s">
        <v>85</v>
      </c>
      <c r="G2726" s="135">
        <v>10.55</v>
      </c>
      <c r="H2726" s="48">
        <v>18285.12</v>
      </c>
      <c r="I2726" s="48">
        <v>9766.69</v>
      </c>
    </row>
    <row r="2727" spans="1:9" ht="15.75" thickBot="1" x14ac:dyDescent="0.3">
      <c r="A2727" s="68" t="s">
        <v>64</v>
      </c>
      <c r="B2727" s="204"/>
      <c r="C2727" s="41">
        <v>43281</v>
      </c>
      <c r="D2727" s="40" t="s">
        <v>907</v>
      </c>
      <c r="E2727" s="40">
        <v>211391</v>
      </c>
      <c r="F2727" s="40" t="s">
        <v>47</v>
      </c>
      <c r="G2727" s="135">
        <v>13.71</v>
      </c>
      <c r="H2727" s="48">
        <v>18285.12</v>
      </c>
      <c r="I2727" s="48">
        <v>9766.69</v>
      </c>
    </row>
    <row r="2728" spans="1:9" ht="15.75" thickBot="1" x14ac:dyDescent="0.3">
      <c r="A2728" s="43"/>
      <c r="F2728" s="219" t="s">
        <v>590</v>
      </c>
      <c r="G2728" s="220">
        <v>115.12</v>
      </c>
      <c r="H2728" s="420">
        <v>2104983.0143999998</v>
      </c>
      <c r="I2728" s="420">
        <v>1124341.3528</v>
      </c>
    </row>
    <row r="2729" spans="1:9" ht="21.75" thickBot="1" x14ac:dyDescent="0.4">
      <c r="A2729" s="43"/>
      <c r="F2729" s="222" t="s">
        <v>591</v>
      </c>
      <c r="G2729" s="223">
        <v>-2.23</v>
      </c>
      <c r="H2729" s="562">
        <v>-40775.817599999995</v>
      </c>
      <c r="I2729" s="563"/>
    </row>
    <row r="2730" spans="1:9" ht="19.5" thickBot="1" x14ac:dyDescent="0.35">
      <c r="A2730" s="43"/>
      <c r="F2730" s="226" t="s">
        <v>151</v>
      </c>
      <c r="G2730" s="220">
        <v>112.89</v>
      </c>
      <c r="H2730" s="514">
        <v>3188548.5495999996</v>
      </c>
      <c r="I2730" s="515"/>
    </row>
    <row r="2731" spans="1:9" x14ac:dyDescent="0.25">
      <c r="B2731" s="31"/>
      <c r="C2731" s="31"/>
      <c r="D2731" s="31"/>
      <c r="E2731" s="32"/>
      <c r="F2731" s="32"/>
      <c r="G2731" s="396"/>
    </row>
    <row r="2732" spans="1:9" ht="23.25" x14ac:dyDescent="0.35">
      <c r="A2732" s="516" t="s">
        <v>28</v>
      </c>
      <c r="B2732" s="516"/>
      <c r="C2732" s="516"/>
      <c r="D2732" s="516"/>
      <c r="E2732" s="516"/>
      <c r="F2732" s="516"/>
      <c r="G2732" s="516"/>
      <c r="H2732" s="516"/>
    </row>
    <row r="2733" spans="1:9" ht="19.5" x14ac:dyDescent="0.3">
      <c r="A2733" s="517" t="s">
        <v>485</v>
      </c>
      <c r="B2733" s="517"/>
      <c r="C2733" s="517"/>
      <c r="D2733" s="517"/>
      <c r="E2733" s="517"/>
      <c r="F2733" s="517"/>
      <c r="G2733" s="517"/>
      <c r="H2733" s="517"/>
    </row>
    <row r="2734" spans="1:9" ht="15.75" x14ac:dyDescent="0.25">
      <c r="A2734" s="33"/>
      <c r="B2734" s="33"/>
      <c r="C2734" s="33"/>
      <c r="D2734" s="33"/>
      <c r="E2734" s="34"/>
      <c r="F2734" s="34"/>
      <c r="G2734" s="397"/>
      <c r="H2734" s="35"/>
    </row>
    <row r="2735" spans="1:9" ht="15.75" x14ac:dyDescent="0.25">
      <c r="A2735" s="33"/>
      <c r="B2735" s="33"/>
      <c r="C2735" s="33"/>
      <c r="D2735" s="33"/>
      <c r="E2735" s="34"/>
      <c r="F2735" s="34"/>
      <c r="G2735" s="397"/>
      <c r="H2735" s="35"/>
    </row>
    <row r="2736" spans="1:9" ht="15.75" x14ac:dyDescent="0.25">
      <c r="A2736" s="36" t="s">
        <v>30</v>
      </c>
      <c r="B2736" s="36">
        <v>2856</v>
      </c>
      <c r="C2736" s="33"/>
      <c r="D2736" s="31"/>
      <c r="E2736" s="34"/>
      <c r="F2736" s="34"/>
      <c r="G2736" s="398"/>
      <c r="H2736" s="35"/>
    </row>
    <row r="2737" spans="1:9" ht="15.75" x14ac:dyDescent="0.25">
      <c r="A2737" s="38" t="s">
        <v>31</v>
      </c>
      <c r="B2737" s="39">
        <v>43287</v>
      </c>
      <c r="C2737" s="33"/>
      <c r="D2737" s="31"/>
      <c r="E2737" s="34"/>
      <c r="F2737" s="34"/>
      <c r="G2737" s="398"/>
      <c r="H2737" s="35"/>
    </row>
    <row r="2738" spans="1:9" ht="16.5" thickBot="1" x14ac:dyDescent="0.3">
      <c r="A2738" s="37" t="s">
        <v>32</v>
      </c>
      <c r="B2738" s="518" t="s">
        <v>33</v>
      </c>
      <c r="C2738" s="518"/>
      <c r="D2738" s="518"/>
      <c r="E2738" s="34"/>
      <c r="F2738" s="34"/>
      <c r="G2738" s="398"/>
      <c r="H2738" s="35"/>
    </row>
    <row r="2739" spans="1:9" ht="32.25" thickBot="1" x14ac:dyDescent="0.3">
      <c r="A2739" s="520" t="s">
        <v>34</v>
      </c>
      <c r="B2739" s="521"/>
      <c r="C2739" s="44" t="s">
        <v>35</v>
      </c>
      <c r="D2739" s="44" t="s">
        <v>36</v>
      </c>
      <c r="E2739" s="44" t="s">
        <v>37</v>
      </c>
      <c r="F2739" s="44" t="s">
        <v>38</v>
      </c>
      <c r="G2739" s="399" t="s">
        <v>39</v>
      </c>
      <c r="H2739" s="44" t="s">
        <v>40</v>
      </c>
      <c r="I2739" s="44" t="s">
        <v>41</v>
      </c>
    </row>
    <row r="2740" spans="1:9" x14ac:dyDescent="0.25">
      <c r="A2740" s="52" t="s">
        <v>86</v>
      </c>
      <c r="B2740" s="52"/>
      <c r="C2740" s="41">
        <v>43283</v>
      </c>
      <c r="D2740" s="40" t="s">
        <v>876</v>
      </c>
      <c r="E2740" s="40">
        <v>211679</v>
      </c>
      <c r="F2740" s="40" t="s">
        <v>79</v>
      </c>
      <c r="G2740" s="135">
        <v>8.8000000000000007</v>
      </c>
      <c r="H2740" s="48">
        <v>18285.12</v>
      </c>
      <c r="I2740" s="48">
        <v>9766.69</v>
      </c>
    </row>
    <row r="2741" spans="1:9" x14ac:dyDescent="0.25">
      <c r="A2741" s="52" t="s">
        <v>86</v>
      </c>
      <c r="B2741" s="52"/>
      <c r="C2741" s="41">
        <v>43283</v>
      </c>
      <c r="D2741" s="40" t="s">
        <v>267</v>
      </c>
      <c r="E2741" s="40">
        <v>211677</v>
      </c>
      <c r="F2741" s="40" t="s">
        <v>450</v>
      </c>
      <c r="G2741" s="135">
        <v>8.89</v>
      </c>
      <c r="H2741" s="48">
        <v>18285.12</v>
      </c>
      <c r="I2741" s="48">
        <v>9766.69</v>
      </c>
    </row>
    <row r="2742" spans="1:9" x14ac:dyDescent="0.25">
      <c r="A2742" s="52" t="s">
        <v>86</v>
      </c>
      <c r="B2742" s="52"/>
      <c r="C2742" s="41">
        <v>43283</v>
      </c>
      <c r="D2742" s="40" t="s">
        <v>220</v>
      </c>
      <c r="E2742" s="40">
        <v>211676</v>
      </c>
      <c r="F2742" s="40" t="s">
        <v>193</v>
      </c>
      <c r="G2742" s="135">
        <v>9.44</v>
      </c>
      <c r="H2742" s="48">
        <v>18285.12</v>
      </c>
      <c r="I2742" s="48">
        <v>9766.69</v>
      </c>
    </row>
    <row r="2743" spans="1:9" x14ac:dyDescent="0.25">
      <c r="A2743" s="52" t="s">
        <v>86</v>
      </c>
      <c r="B2743" s="52"/>
      <c r="C2743" s="41">
        <v>43283</v>
      </c>
      <c r="D2743" s="40" t="s">
        <v>91</v>
      </c>
      <c r="E2743" s="40">
        <v>211675</v>
      </c>
      <c r="F2743" s="40" t="s">
        <v>47</v>
      </c>
      <c r="G2743" s="135">
        <v>9.5299999999999994</v>
      </c>
      <c r="H2743" s="48">
        <v>18285.12</v>
      </c>
      <c r="I2743" s="48">
        <v>9766.69</v>
      </c>
    </row>
    <row r="2744" spans="1:9" x14ac:dyDescent="0.25">
      <c r="A2744" s="52" t="s">
        <v>86</v>
      </c>
      <c r="B2744" s="52"/>
      <c r="C2744" s="41">
        <v>43283</v>
      </c>
      <c r="D2744" s="40" t="s">
        <v>573</v>
      </c>
      <c r="E2744" s="40">
        <v>211672</v>
      </c>
      <c r="F2744" s="40" t="s">
        <v>170</v>
      </c>
      <c r="G2744" s="135">
        <v>0.44</v>
      </c>
      <c r="H2744" s="48">
        <v>18285.12</v>
      </c>
      <c r="I2744" s="48">
        <v>9766.69</v>
      </c>
    </row>
    <row r="2745" spans="1:9" x14ac:dyDescent="0.25">
      <c r="A2745" s="52" t="s">
        <v>100</v>
      </c>
      <c r="B2745" s="52"/>
      <c r="C2745" s="41">
        <v>43283</v>
      </c>
      <c r="D2745" s="40" t="s">
        <v>912</v>
      </c>
      <c r="E2745" s="40">
        <v>211636</v>
      </c>
      <c r="F2745" s="40" t="s">
        <v>44</v>
      </c>
      <c r="G2745" s="135">
        <v>11.31</v>
      </c>
      <c r="H2745" s="48">
        <v>18285.12</v>
      </c>
      <c r="I2745" s="48">
        <v>9766.69</v>
      </c>
    </row>
    <row r="2746" spans="1:9" x14ac:dyDescent="0.25">
      <c r="A2746" s="52" t="s">
        <v>100</v>
      </c>
      <c r="B2746" s="52"/>
      <c r="C2746" s="41">
        <v>43283</v>
      </c>
      <c r="D2746" s="40" t="s">
        <v>278</v>
      </c>
      <c r="E2746" s="40">
        <v>211619</v>
      </c>
      <c r="F2746" s="40" t="s">
        <v>55</v>
      </c>
      <c r="G2746" s="135">
        <v>1.24</v>
      </c>
      <c r="H2746" s="48">
        <v>18285.12</v>
      </c>
      <c r="I2746" s="48">
        <v>9766.69</v>
      </c>
    </row>
    <row r="2747" spans="1:9" x14ac:dyDescent="0.25">
      <c r="A2747" s="52" t="s">
        <v>98</v>
      </c>
      <c r="B2747" s="52"/>
      <c r="C2747" s="41">
        <v>43283</v>
      </c>
      <c r="D2747" s="40" t="s">
        <v>374</v>
      </c>
      <c r="E2747" s="40">
        <v>211614</v>
      </c>
      <c r="F2747" s="40" t="s">
        <v>50</v>
      </c>
      <c r="G2747" s="135">
        <v>16.809999999999999</v>
      </c>
      <c r="H2747" s="48">
        <v>18285.12</v>
      </c>
      <c r="I2747" s="48">
        <v>9766.69</v>
      </c>
    </row>
    <row r="2748" spans="1:9" x14ac:dyDescent="0.25">
      <c r="A2748" s="52" t="s">
        <v>100</v>
      </c>
      <c r="B2748" s="52"/>
      <c r="C2748" s="41">
        <v>43283</v>
      </c>
      <c r="D2748" s="40" t="s">
        <v>633</v>
      </c>
      <c r="E2748" s="40">
        <v>211610</v>
      </c>
      <c r="F2748" s="40" t="s">
        <v>85</v>
      </c>
      <c r="G2748" s="135">
        <v>15.73</v>
      </c>
      <c r="H2748" s="48">
        <v>18285.12</v>
      </c>
      <c r="I2748" s="48">
        <v>9766.69</v>
      </c>
    </row>
    <row r="2749" spans="1:9" x14ac:dyDescent="0.25">
      <c r="A2749" s="52" t="s">
        <v>94</v>
      </c>
      <c r="B2749" s="52"/>
      <c r="C2749" s="41">
        <v>43283</v>
      </c>
      <c r="D2749" s="40" t="s">
        <v>464</v>
      </c>
      <c r="E2749" s="40">
        <v>211605</v>
      </c>
      <c r="F2749" s="40" t="s">
        <v>47</v>
      </c>
      <c r="G2749" s="135">
        <v>14.39</v>
      </c>
      <c r="H2749" s="48">
        <v>18285.12</v>
      </c>
      <c r="I2749" s="48">
        <v>9766.69</v>
      </c>
    </row>
    <row r="2750" spans="1:9" x14ac:dyDescent="0.25">
      <c r="A2750" s="52" t="s">
        <v>96</v>
      </c>
      <c r="B2750" s="52"/>
      <c r="C2750" s="41">
        <v>43283</v>
      </c>
      <c r="D2750" s="40" t="s">
        <v>724</v>
      </c>
      <c r="E2750" s="40">
        <v>211579</v>
      </c>
      <c r="F2750" s="40" t="s">
        <v>44</v>
      </c>
      <c r="G2750" s="135">
        <v>13.85</v>
      </c>
      <c r="H2750" s="48">
        <v>18285.12</v>
      </c>
      <c r="I2750" s="48">
        <v>9766.69</v>
      </c>
    </row>
    <row r="2751" spans="1:9" x14ac:dyDescent="0.25">
      <c r="A2751" s="52" t="s">
        <v>94</v>
      </c>
      <c r="B2751" s="52"/>
      <c r="C2751" s="41">
        <v>43283</v>
      </c>
      <c r="D2751" s="40" t="s">
        <v>54</v>
      </c>
      <c r="E2751" s="40">
        <v>211548</v>
      </c>
      <c r="F2751" s="40" t="s">
        <v>55</v>
      </c>
      <c r="G2751" s="135">
        <v>0.79</v>
      </c>
      <c r="H2751" s="48">
        <v>18285.12</v>
      </c>
      <c r="I2751" s="48">
        <v>9766.69</v>
      </c>
    </row>
    <row r="2752" spans="1:9" x14ac:dyDescent="0.25">
      <c r="A2752" s="52" t="s">
        <v>94</v>
      </c>
      <c r="B2752" s="52"/>
      <c r="C2752" s="41">
        <v>43283</v>
      </c>
      <c r="D2752" s="40" t="s">
        <v>616</v>
      </c>
      <c r="E2752" s="40">
        <v>211542</v>
      </c>
      <c r="F2752" s="40" t="s">
        <v>47</v>
      </c>
      <c r="G2752" s="135">
        <v>16.48</v>
      </c>
      <c r="H2752" s="48">
        <v>18285.12</v>
      </c>
      <c r="I2752" s="48">
        <v>9766.69</v>
      </c>
    </row>
    <row r="2753" spans="1:9" x14ac:dyDescent="0.25">
      <c r="A2753" s="52" t="s">
        <v>98</v>
      </c>
      <c r="B2753" s="52"/>
      <c r="C2753" s="41">
        <v>43283</v>
      </c>
      <c r="D2753" s="40" t="s">
        <v>176</v>
      </c>
      <c r="E2753" s="40">
        <v>211525</v>
      </c>
      <c r="F2753" s="40" t="s">
        <v>50</v>
      </c>
      <c r="G2753" s="135">
        <v>14.27</v>
      </c>
      <c r="H2753" s="48">
        <v>18285.12</v>
      </c>
      <c r="I2753" s="48">
        <v>9766.69</v>
      </c>
    </row>
    <row r="2754" spans="1:9" x14ac:dyDescent="0.25">
      <c r="A2754" s="52" t="s">
        <v>96</v>
      </c>
      <c r="B2754" s="52"/>
      <c r="C2754" s="41">
        <v>43283</v>
      </c>
      <c r="D2754" s="40" t="s">
        <v>576</v>
      </c>
      <c r="E2754" s="40">
        <v>211524</v>
      </c>
      <c r="F2754" s="40" t="s">
        <v>44</v>
      </c>
      <c r="G2754" s="135">
        <v>15.61</v>
      </c>
      <c r="H2754" s="48">
        <v>18285.12</v>
      </c>
      <c r="I2754" s="48">
        <v>9766.69</v>
      </c>
    </row>
    <row r="2755" spans="1:9" x14ac:dyDescent="0.25">
      <c r="A2755" s="52" t="s">
        <v>51</v>
      </c>
      <c r="B2755" s="52"/>
      <c r="C2755" s="41">
        <v>43284</v>
      </c>
      <c r="D2755" s="40" t="s">
        <v>369</v>
      </c>
      <c r="E2755" s="40">
        <v>211798</v>
      </c>
      <c r="F2755" s="40" t="s">
        <v>85</v>
      </c>
      <c r="G2755" s="135">
        <v>5.8</v>
      </c>
      <c r="H2755" s="48">
        <v>18285.12</v>
      </c>
      <c r="I2755" s="48">
        <v>9766.69</v>
      </c>
    </row>
    <row r="2756" spans="1:9" x14ac:dyDescent="0.25">
      <c r="A2756" s="52" t="s">
        <v>48</v>
      </c>
      <c r="B2756" s="52"/>
      <c r="C2756" s="41">
        <v>43284</v>
      </c>
      <c r="D2756" s="40" t="s">
        <v>912</v>
      </c>
      <c r="E2756" s="40">
        <v>211797</v>
      </c>
      <c r="F2756" s="40" t="s">
        <v>50</v>
      </c>
      <c r="G2756" s="135">
        <v>10.4</v>
      </c>
      <c r="H2756" s="48">
        <v>18285.12</v>
      </c>
      <c r="I2756" s="48">
        <v>9766.69</v>
      </c>
    </row>
    <row r="2757" spans="1:9" x14ac:dyDescent="0.25">
      <c r="A2757" s="52" t="s">
        <v>45</v>
      </c>
      <c r="B2757" s="52"/>
      <c r="C2757" s="41">
        <v>43284</v>
      </c>
      <c r="D2757" s="40" t="s">
        <v>714</v>
      </c>
      <c r="E2757" s="40">
        <v>211790</v>
      </c>
      <c r="F2757" s="40" t="s">
        <v>47</v>
      </c>
      <c r="G2757" s="135">
        <v>13.13</v>
      </c>
      <c r="H2757" s="48">
        <v>18285.12</v>
      </c>
      <c r="I2757" s="48">
        <v>9766.69</v>
      </c>
    </row>
    <row r="2758" spans="1:9" x14ac:dyDescent="0.25">
      <c r="A2758" s="52" t="s">
        <v>42</v>
      </c>
      <c r="B2758" s="52"/>
      <c r="C2758" s="41">
        <v>43284</v>
      </c>
      <c r="D2758" s="40" t="s">
        <v>323</v>
      </c>
      <c r="E2758" s="40">
        <v>211785</v>
      </c>
      <c r="F2758" s="40" t="s">
        <v>44</v>
      </c>
      <c r="G2758" s="135">
        <v>9.99</v>
      </c>
      <c r="H2758" s="48">
        <v>18285.12</v>
      </c>
      <c r="I2758" s="48">
        <v>9766.69</v>
      </c>
    </row>
    <row r="2759" spans="1:9" x14ac:dyDescent="0.25">
      <c r="A2759" s="566" t="s">
        <v>584</v>
      </c>
      <c r="B2759" s="567"/>
      <c r="C2759" s="422">
        <v>43284</v>
      </c>
      <c r="D2759" s="423" t="s">
        <v>279</v>
      </c>
      <c r="E2759" s="423">
        <v>211784</v>
      </c>
      <c r="F2759" s="423" t="s">
        <v>587</v>
      </c>
      <c r="G2759" s="424">
        <v>1.89</v>
      </c>
      <c r="H2759" s="425">
        <v>18285.12</v>
      </c>
      <c r="I2759" s="425">
        <v>9766.69</v>
      </c>
    </row>
    <row r="2760" spans="1:9" x14ac:dyDescent="0.25">
      <c r="A2760" s="52" t="s">
        <v>51</v>
      </c>
      <c r="B2760" s="52"/>
      <c r="C2760" s="41">
        <v>43284</v>
      </c>
      <c r="D2760" s="40" t="s">
        <v>333</v>
      </c>
      <c r="E2760" s="40">
        <v>211768</v>
      </c>
      <c r="F2760" s="40" t="s">
        <v>85</v>
      </c>
      <c r="G2760" s="135">
        <v>15.74</v>
      </c>
      <c r="H2760" s="48">
        <v>18285.12</v>
      </c>
      <c r="I2760" s="48">
        <v>9766.69</v>
      </c>
    </row>
    <row r="2761" spans="1:9" x14ac:dyDescent="0.25">
      <c r="A2761" s="52" t="s">
        <v>48</v>
      </c>
      <c r="B2761" s="52"/>
      <c r="C2761" s="41">
        <v>43284</v>
      </c>
      <c r="D2761" s="40" t="s">
        <v>720</v>
      </c>
      <c r="E2761" s="40">
        <v>211761</v>
      </c>
      <c r="F2761" s="40" t="s">
        <v>50</v>
      </c>
      <c r="G2761" s="135">
        <v>13.99</v>
      </c>
      <c r="H2761" s="48">
        <v>18285.12</v>
      </c>
      <c r="I2761" s="48">
        <v>9766.69</v>
      </c>
    </row>
    <row r="2762" spans="1:9" x14ac:dyDescent="0.25">
      <c r="A2762" s="52" t="s">
        <v>42</v>
      </c>
      <c r="B2762" s="52"/>
      <c r="C2762" s="41">
        <v>43284</v>
      </c>
      <c r="D2762" s="40" t="s">
        <v>351</v>
      </c>
      <c r="E2762" s="40">
        <v>211756</v>
      </c>
      <c r="F2762" s="40" t="s">
        <v>44</v>
      </c>
      <c r="G2762" s="135">
        <v>15.4</v>
      </c>
      <c r="H2762" s="48">
        <v>18285.12</v>
      </c>
      <c r="I2762" s="48">
        <v>9766.69</v>
      </c>
    </row>
    <row r="2763" spans="1:9" x14ac:dyDescent="0.25">
      <c r="A2763" s="52" t="s">
        <v>45</v>
      </c>
      <c r="B2763" s="52"/>
      <c r="C2763" s="41">
        <v>43284</v>
      </c>
      <c r="D2763" s="40" t="s">
        <v>425</v>
      </c>
      <c r="E2763" s="40">
        <v>211753</v>
      </c>
      <c r="F2763" s="40" t="s">
        <v>47</v>
      </c>
      <c r="G2763" s="135">
        <v>14.58</v>
      </c>
      <c r="H2763" s="48">
        <v>18285.12</v>
      </c>
      <c r="I2763" s="48">
        <v>9766.69</v>
      </c>
    </row>
    <row r="2764" spans="1:9" x14ac:dyDescent="0.25">
      <c r="A2764" s="52" t="s">
        <v>51</v>
      </c>
      <c r="B2764" s="52"/>
      <c r="C2764" s="41">
        <v>43284</v>
      </c>
      <c r="D2764" s="40" t="s">
        <v>738</v>
      </c>
      <c r="E2764" s="40">
        <v>211704</v>
      </c>
      <c r="F2764" s="40" t="s">
        <v>85</v>
      </c>
      <c r="G2764" s="135">
        <v>14.05</v>
      </c>
      <c r="H2764" s="48">
        <v>18285.12</v>
      </c>
      <c r="I2764" s="48">
        <v>9766.69</v>
      </c>
    </row>
    <row r="2765" spans="1:9" x14ac:dyDescent="0.25">
      <c r="A2765" s="52" t="s">
        <v>45</v>
      </c>
      <c r="B2765" s="52"/>
      <c r="C2765" s="41">
        <v>43284</v>
      </c>
      <c r="D2765" s="40" t="s">
        <v>814</v>
      </c>
      <c r="E2765" s="40">
        <v>211701</v>
      </c>
      <c r="F2765" s="40" t="s">
        <v>47</v>
      </c>
      <c r="G2765" s="135">
        <v>15.04</v>
      </c>
      <c r="H2765" s="48">
        <v>18285.12</v>
      </c>
      <c r="I2765" s="48">
        <v>9766.69</v>
      </c>
    </row>
    <row r="2766" spans="1:9" x14ac:dyDescent="0.25">
      <c r="A2766" s="52" t="s">
        <v>48</v>
      </c>
      <c r="B2766" s="52"/>
      <c r="C2766" s="41">
        <v>43284</v>
      </c>
      <c r="D2766" s="40" t="s">
        <v>913</v>
      </c>
      <c r="E2766" s="40">
        <v>211698</v>
      </c>
      <c r="F2766" s="40" t="s">
        <v>50</v>
      </c>
      <c r="G2766" s="135">
        <v>14.3</v>
      </c>
      <c r="H2766" s="48">
        <v>18285.12</v>
      </c>
      <c r="I2766" s="48">
        <v>9766.69</v>
      </c>
    </row>
    <row r="2767" spans="1:9" x14ac:dyDescent="0.25">
      <c r="A2767" s="52" t="s">
        <v>42</v>
      </c>
      <c r="B2767" s="52"/>
      <c r="C2767" s="41">
        <v>43284</v>
      </c>
      <c r="D2767" s="40" t="s">
        <v>515</v>
      </c>
      <c r="E2767" s="40">
        <v>211697</v>
      </c>
      <c r="F2767" s="40" t="s">
        <v>44</v>
      </c>
      <c r="G2767" s="135">
        <v>15.23</v>
      </c>
      <c r="H2767" s="48">
        <v>18285.12</v>
      </c>
      <c r="I2767" s="48">
        <v>9766.69</v>
      </c>
    </row>
    <row r="2768" spans="1:9" x14ac:dyDescent="0.25">
      <c r="A2768" s="52" t="s">
        <v>86</v>
      </c>
      <c r="B2768" s="52"/>
      <c r="C2768" s="41">
        <v>43285</v>
      </c>
      <c r="D2768" s="40" t="s">
        <v>893</v>
      </c>
      <c r="E2768" s="40">
        <v>211980</v>
      </c>
      <c r="F2768" s="40" t="s">
        <v>193</v>
      </c>
      <c r="G2768" s="135">
        <v>7.51</v>
      </c>
      <c r="H2768" s="48">
        <v>18285.12</v>
      </c>
      <c r="I2768" s="48">
        <v>9766.69</v>
      </c>
    </row>
    <row r="2769" spans="1:9" x14ac:dyDescent="0.25">
      <c r="A2769" s="52" t="s">
        <v>86</v>
      </c>
      <c r="B2769" s="52"/>
      <c r="C2769" s="41">
        <v>43285</v>
      </c>
      <c r="D2769" s="40" t="s">
        <v>419</v>
      </c>
      <c r="E2769" s="40">
        <v>211979</v>
      </c>
      <c r="F2769" s="40" t="s">
        <v>449</v>
      </c>
      <c r="G2769" s="135">
        <v>7.98</v>
      </c>
      <c r="H2769" s="48">
        <v>18285.12</v>
      </c>
      <c r="I2769" s="48">
        <v>9766.69</v>
      </c>
    </row>
    <row r="2770" spans="1:9" x14ac:dyDescent="0.25">
      <c r="A2770" s="52" t="s">
        <v>86</v>
      </c>
      <c r="B2770" s="52"/>
      <c r="C2770" s="41">
        <v>43285</v>
      </c>
      <c r="D2770" s="40" t="s">
        <v>93</v>
      </c>
      <c r="E2770" s="40">
        <v>211978</v>
      </c>
      <c r="F2770" s="40" t="s">
        <v>47</v>
      </c>
      <c r="G2770" s="135">
        <v>7.44</v>
      </c>
      <c r="H2770" s="48">
        <v>18285.12</v>
      </c>
      <c r="I2770" s="48">
        <v>9766.69</v>
      </c>
    </row>
    <row r="2771" spans="1:9" x14ac:dyDescent="0.25">
      <c r="A2771" s="52" t="s">
        <v>86</v>
      </c>
      <c r="B2771" s="52"/>
      <c r="C2771" s="41">
        <v>43285</v>
      </c>
      <c r="D2771" s="40" t="s">
        <v>173</v>
      </c>
      <c r="E2771" s="40">
        <v>211977</v>
      </c>
      <c r="F2771" s="40" t="s">
        <v>418</v>
      </c>
      <c r="G2771" s="135">
        <v>6.49</v>
      </c>
      <c r="H2771" s="48">
        <v>18285.12</v>
      </c>
      <c r="I2771" s="48">
        <v>9766.69</v>
      </c>
    </row>
    <row r="2772" spans="1:9" x14ac:dyDescent="0.25">
      <c r="A2772" s="52" t="s">
        <v>68</v>
      </c>
      <c r="B2772" s="52"/>
      <c r="C2772" s="41">
        <v>43285</v>
      </c>
      <c r="D2772" s="40" t="s">
        <v>849</v>
      </c>
      <c r="E2772" s="40">
        <v>211975</v>
      </c>
      <c r="F2772" s="40" t="s">
        <v>85</v>
      </c>
      <c r="G2772" s="135">
        <v>15.26</v>
      </c>
      <c r="H2772" s="48">
        <v>18285.12</v>
      </c>
      <c r="I2772" s="48">
        <v>9766.69</v>
      </c>
    </row>
    <row r="2773" spans="1:9" x14ac:dyDescent="0.25">
      <c r="A2773" s="52" t="s">
        <v>64</v>
      </c>
      <c r="B2773" s="52"/>
      <c r="C2773" s="41">
        <v>43285</v>
      </c>
      <c r="D2773" s="40" t="s">
        <v>872</v>
      </c>
      <c r="E2773" s="40">
        <v>211956</v>
      </c>
      <c r="F2773" s="40" t="s">
        <v>47</v>
      </c>
      <c r="G2773" s="135">
        <v>5.86</v>
      </c>
      <c r="H2773" s="48">
        <v>18285.12</v>
      </c>
      <c r="I2773" s="48">
        <v>9766.69</v>
      </c>
    </row>
    <row r="2774" spans="1:9" x14ac:dyDescent="0.25">
      <c r="A2774" s="52" t="s">
        <v>64</v>
      </c>
      <c r="B2774" s="52"/>
      <c r="C2774" s="41">
        <v>43285</v>
      </c>
      <c r="D2774" s="40" t="s">
        <v>911</v>
      </c>
      <c r="E2774" s="40">
        <v>211941</v>
      </c>
      <c r="F2774" s="40" t="s">
        <v>55</v>
      </c>
      <c r="G2774" s="135">
        <v>1.27</v>
      </c>
      <c r="H2774" s="48">
        <v>18285.12</v>
      </c>
      <c r="I2774" s="48">
        <v>9766.69</v>
      </c>
    </row>
    <row r="2775" spans="1:9" x14ac:dyDescent="0.25">
      <c r="A2775" s="52" t="s">
        <v>64</v>
      </c>
      <c r="B2775" s="52"/>
      <c r="C2775" s="41">
        <v>43285</v>
      </c>
      <c r="D2775" s="40" t="s">
        <v>143</v>
      </c>
      <c r="E2775" s="40">
        <v>211921</v>
      </c>
      <c r="F2775" s="40" t="s">
        <v>47</v>
      </c>
      <c r="G2775" s="135">
        <v>13.85</v>
      </c>
      <c r="H2775" s="48">
        <v>18285.12</v>
      </c>
      <c r="I2775" s="48">
        <v>9766.69</v>
      </c>
    </row>
    <row r="2776" spans="1:9" x14ac:dyDescent="0.25">
      <c r="A2776" s="52" t="s">
        <v>66</v>
      </c>
      <c r="B2776" s="52"/>
      <c r="C2776" s="41">
        <v>43285</v>
      </c>
      <c r="D2776" s="40" t="s">
        <v>395</v>
      </c>
      <c r="E2776" s="40">
        <v>211918</v>
      </c>
      <c r="F2776" s="40" t="s">
        <v>50</v>
      </c>
      <c r="G2776" s="135">
        <v>14.8</v>
      </c>
      <c r="H2776" s="48">
        <v>18285.12</v>
      </c>
      <c r="I2776" s="48">
        <v>9766.69</v>
      </c>
    </row>
    <row r="2777" spans="1:9" x14ac:dyDescent="0.25">
      <c r="A2777" s="52" t="s">
        <v>77</v>
      </c>
      <c r="B2777" s="52"/>
      <c r="C2777" s="41">
        <v>43285</v>
      </c>
      <c r="D2777" s="40" t="s">
        <v>224</v>
      </c>
      <c r="E2777" s="40">
        <v>211881</v>
      </c>
      <c r="F2777" s="40" t="s">
        <v>44</v>
      </c>
      <c r="G2777" s="135">
        <v>14.17</v>
      </c>
      <c r="H2777" s="48">
        <v>18285.12</v>
      </c>
      <c r="I2777" s="48">
        <v>9766.69</v>
      </c>
    </row>
    <row r="2778" spans="1:9" x14ac:dyDescent="0.25">
      <c r="A2778" s="52" t="s">
        <v>66</v>
      </c>
      <c r="B2778" s="52"/>
      <c r="C2778" s="41">
        <v>43285</v>
      </c>
      <c r="D2778" s="40" t="s">
        <v>43</v>
      </c>
      <c r="E2778" s="40">
        <v>211857</v>
      </c>
      <c r="F2778" s="40" t="s">
        <v>50</v>
      </c>
      <c r="G2778" s="135">
        <v>15.21</v>
      </c>
      <c r="H2778" s="48">
        <v>18285.12</v>
      </c>
      <c r="I2778" s="48">
        <v>9766.69</v>
      </c>
    </row>
    <row r="2779" spans="1:9" x14ac:dyDescent="0.25">
      <c r="A2779" s="52" t="s">
        <v>68</v>
      </c>
      <c r="B2779" s="52"/>
      <c r="C2779" s="41">
        <v>43285</v>
      </c>
      <c r="D2779" s="40" t="s">
        <v>254</v>
      </c>
      <c r="E2779" s="40">
        <v>211856</v>
      </c>
      <c r="F2779" s="40" t="s">
        <v>85</v>
      </c>
      <c r="G2779" s="135">
        <v>13.16</v>
      </c>
      <c r="H2779" s="48">
        <v>18285.12</v>
      </c>
      <c r="I2779" s="48">
        <v>9766.69</v>
      </c>
    </row>
    <row r="2780" spans="1:9" x14ac:dyDescent="0.25">
      <c r="A2780" s="52" t="s">
        <v>64</v>
      </c>
      <c r="B2780" s="52"/>
      <c r="C2780" s="41">
        <v>43285</v>
      </c>
      <c r="D2780" s="40" t="s">
        <v>646</v>
      </c>
      <c r="E2780" s="40">
        <v>211855</v>
      </c>
      <c r="F2780" s="40" t="s">
        <v>47</v>
      </c>
      <c r="G2780" s="135">
        <v>14.3</v>
      </c>
      <c r="H2780" s="48">
        <v>18285.12</v>
      </c>
      <c r="I2780" s="48">
        <v>9766.69</v>
      </c>
    </row>
    <row r="2781" spans="1:9" x14ac:dyDescent="0.25">
      <c r="A2781" s="52" t="s">
        <v>77</v>
      </c>
      <c r="B2781" s="52"/>
      <c r="C2781" s="41">
        <v>43285</v>
      </c>
      <c r="D2781" s="40" t="s">
        <v>422</v>
      </c>
      <c r="E2781" s="40">
        <v>211847</v>
      </c>
      <c r="F2781" s="40" t="s">
        <v>44</v>
      </c>
      <c r="G2781" s="135">
        <v>15.34</v>
      </c>
      <c r="H2781" s="48">
        <v>18285.12</v>
      </c>
      <c r="I2781" s="48">
        <v>9766.69</v>
      </c>
    </row>
    <row r="2782" spans="1:9" x14ac:dyDescent="0.25">
      <c r="A2782" s="52" t="s">
        <v>100</v>
      </c>
      <c r="B2782" s="52"/>
      <c r="C2782" s="41">
        <v>43286</v>
      </c>
      <c r="D2782" s="40" t="s">
        <v>248</v>
      </c>
      <c r="E2782" s="40">
        <v>212086</v>
      </c>
      <c r="F2782" s="40" t="s">
        <v>47</v>
      </c>
      <c r="G2782" s="135">
        <v>6.31</v>
      </c>
      <c r="H2782" s="48">
        <v>18285.12</v>
      </c>
      <c r="I2782" s="48">
        <v>9766.69</v>
      </c>
    </row>
    <row r="2783" spans="1:9" x14ac:dyDescent="0.25">
      <c r="A2783" s="52" t="s">
        <v>100</v>
      </c>
      <c r="B2783" s="52"/>
      <c r="C2783" s="41">
        <v>43286</v>
      </c>
      <c r="D2783" s="40" t="s">
        <v>125</v>
      </c>
      <c r="E2783" s="40">
        <v>212080</v>
      </c>
      <c r="F2783" s="40" t="s">
        <v>85</v>
      </c>
      <c r="G2783" s="135">
        <v>4.0199999999999996</v>
      </c>
      <c r="H2783" s="48">
        <v>18285.12</v>
      </c>
      <c r="I2783" s="48">
        <v>9766.69</v>
      </c>
    </row>
    <row r="2784" spans="1:9" x14ac:dyDescent="0.25">
      <c r="A2784" s="52" t="s">
        <v>98</v>
      </c>
      <c r="B2784" s="52"/>
      <c r="C2784" s="41">
        <v>43286</v>
      </c>
      <c r="D2784" s="40" t="s">
        <v>756</v>
      </c>
      <c r="E2784" s="40">
        <v>212079</v>
      </c>
      <c r="F2784" s="40" t="s">
        <v>50</v>
      </c>
      <c r="G2784" s="135">
        <v>6.53</v>
      </c>
      <c r="H2784" s="48">
        <v>18285.12</v>
      </c>
      <c r="I2784" s="48">
        <v>9766.69</v>
      </c>
    </row>
    <row r="2785" spans="1:9" x14ac:dyDescent="0.25">
      <c r="A2785" s="52" t="s">
        <v>96</v>
      </c>
      <c r="B2785" s="52"/>
      <c r="C2785" s="41">
        <v>43286</v>
      </c>
      <c r="D2785" s="40" t="s">
        <v>106</v>
      </c>
      <c r="E2785" s="40">
        <v>212052</v>
      </c>
      <c r="F2785" s="40" t="s">
        <v>44</v>
      </c>
      <c r="G2785" s="135">
        <v>5.54</v>
      </c>
      <c r="H2785" s="48">
        <v>18285.12</v>
      </c>
      <c r="I2785" s="48">
        <v>9766.69</v>
      </c>
    </row>
    <row r="2786" spans="1:9" x14ac:dyDescent="0.25">
      <c r="A2786" s="52" t="s">
        <v>100</v>
      </c>
      <c r="B2786" s="52"/>
      <c r="C2786" s="41">
        <v>43286</v>
      </c>
      <c r="D2786" s="40" t="s">
        <v>784</v>
      </c>
      <c r="E2786" s="40">
        <v>212039</v>
      </c>
      <c r="F2786" s="40" t="s">
        <v>85</v>
      </c>
      <c r="G2786" s="135">
        <v>13.99</v>
      </c>
      <c r="H2786" s="48">
        <v>18285.12</v>
      </c>
      <c r="I2786" s="48">
        <v>9766.69</v>
      </c>
    </row>
    <row r="2787" spans="1:9" x14ac:dyDescent="0.25">
      <c r="A2787" s="52" t="s">
        <v>94</v>
      </c>
      <c r="B2787" s="52"/>
      <c r="C2787" s="41">
        <v>43286</v>
      </c>
      <c r="D2787" s="40" t="s">
        <v>211</v>
      </c>
      <c r="E2787" s="40">
        <v>212038</v>
      </c>
      <c r="F2787" s="40" t="s">
        <v>47</v>
      </c>
      <c r="G2787" s="135">
        <v>14.84</v>
      </c>
      <c r="H2787" s="48">
        <v>18285.12</v>
      </c>
      <c r="I2787" s="48">
        <v>9766.69</v>
      </c>
    </row>
    <row r="2788" spans="1:9" x14ac:dyDescent="0.25">
      <c r="A2788" s="52" t="s">
        <v>98</v>
      </c>
      <c r="B2788" s="52"/>
      <c r="C2788" s="41">
        <v>43286</v>
      </c>
      <c r="D2788" s="40" t="s">
        <v>444</v>
      </c>
      <c r="E2788" s="40">
        <v>212031</v>
      </c>
      <c r="F2788" s="40" t="s">
        <v>50</v>
      </c>
      <c r="G2788" s="135">
        <v>14.28</v>
      </c>
      <c r="H2788" s="48">
        <v>18285.12</v>
      </c>
      <c r="I2788" s="48">
        <v>9766.69</v>
      </c>
    </row>
    <row r="2789" spans="1:9" x14ac:dyDescent="0.25">
      <c r="A2789" s="52" t="s">
        <v>94</v>
      </c>
      <c r="B2789" s="52"/>
      <c r="C2789" s="41">
        <v>43286</v>
      </c>
      <c r="D2789" s="40" t="s">
        <v>160</v>
      </c>
      <c r="E2789" s="40">
        <v>212027</v>
      </c>
      <c r="F2789" s="40" t="s">
        <v>55</v>
      </c>
      <c r="G2789" s="135">
        <v>0.62</v>
      </c>
      <c r="H2789" s="48">
        <v>18285.12</v>
      </c>
      <c r="I2789" s="48">
        <v>9766.69</v>
      </c>
    </row>
    <row r="2790" spans="1:9" x14ac:dyDescent="0.25">
      <c r="A2790" s="52" t="s">
        <v>96</v>
      </c>
      <c r="B2790" s="52"/>
      <c r="C2790" s="41">
        <v>43286</v>
      </c>
      <c r="D2790" s="40" t="s">
        <v>327</v>
      </c>
      <c r="E2790" s="40">
        <v>212026</v>
      </c>
      <c r="F2790" s="40" t="s">
        <v>44</v>
      </c>
      <c r="G2790" s="135">
        <v>13.88</v>
      </c>
      <c r="H2790" s="48">
        <v>18285.12</v>
      </c>
      <c r="I2790" s="48">
        <v>9766.69</v>
      </c>
    </row>
    <row r="2791" spans="1:9" x14ac:dyDescent="0.25">
      <c r="A2791" s="52" t="s">
        <v>66</v>
      </c>
      <c r="B2791" s="52"/>
      <c r="C2791" s="41">
        <v>43286</v>
      </c>
      <c r="D2791" s="40" t="s">
        <v>909</v>
      </c>
      <c r="E2791" s="40">
        <v>211991</v>
      </c>
      <c r="F2791" s="40" t="s">
        <v>50</v>
      </c>
      <c r="G2791" s="135">
        <v>10.47</v>
      </c>
      <c r="H2791" s="48">
        <v>18285.12</v>
      </c>
      <c r="I2791" s="48">
        <v>9766.69</v>
      </c>
    </row>
    <row r="2792" spans="1:9" x14ac:dyDescent="0.25">
      <c r="A2792" s="52" t="s">
        <v>77</v>
      </c>
      <c r="B2792" s="52"/>
      <c r="C2792" s="41">
        <v>43286</v>
      </c>
      <c r="D2792" s="40" t="s">
        <v>910</v>
      </c>
      <c r="E2792" s="40">
        <v>211987</v>
      </c>
      <c r="F2792" s="40" t="s">
        <v>44</v>
      </c>
      <c r="G2792" s="135">
        <v>8.17</v>
      </c>
      <c r="H2792" s="48">
        <v>18285.12</v>
      </c>
      <c r="I2792" s="48">
        <v>9766.69</v>
      </c>
    </row>
    <row r="2793" spans="1:9" x14ac:dyDescent="0.25">
      <c r="A2793" s="421" t="s">
        <v>86</v>
      </c>
      <c r="B2793" s="421"/>
      <c r="C2793" s="66">
        <v>43287</v>
      </c>
      <c r="D2793" s="45" t="s">
        <v>908</v>
      </c>
      <c r="E2793" s="45">
        <v>212300</v>
      </c>
      <c r="F2793" s="45" t="s">
        <v>437</v>
      </c>
      <c r="G2793" s="134">
        <v>7.41</v>
      </c>
      <c r="H2793" s="67">
        <v>18285.12</v>
      </c>
      <c r="I2793" s="67">
        <v>9766.69</v>
      </c>
    </row>
    <row r="2794" spans="1:9" x14ac:dyDescent="0.25">
      <c r="A2794" s="52" t="s">
        <v>86</v>
      </c>
      <c r="B2794" s="52"/>
      <c r="C2794" s="41">
        <v>43287</v>
      </c>
      <c r="D2794" s="40" t="s">
        <v>318</v>
      </c>
      <c r="E2794" s="40">
        <v>212299</v>
      </c>
      <c r="F2794" s="40" t="s">
        <v>418</v>
      </c>
      <c r="G2794" s="135">
        <v>7.29</v>
      </c>
      <c r="H2794" s="48">
        <v>18285.12</v>
      </c>
      <c r="I2794" s="48">
        <v>9766.69</v>
      </c>
    </row>
    <row r="2795" spans="1:9" x14ac:dyDescent="0.25">
      <c r="A2795" s="52" t="s">
        <v>86</v>
      </c>
      <c r="B2795" s="52"/>
      <c r="C2795" s="41">
        <v>43287</v>
      </c>
      <c r="D2795" s="40" t="s">
        <v>173</v>
      </c>
      <c r="E2795" s="40">
        <v>212298</v>
      </c>
      <c r="F2795" s="40" t="s">
        <v>193</v>
      </c>
      <c r="G2795" s="135">
        <v>7.34</v>
      </c>
      <c r="H2795" s="48">
        <v>18285.12</v>
      </c>
      <c r="I2795" s="48">
        <v>9766.69</v>
      </c>
    </row>
    <row r="2796" spans="1:9" x14ac:dyDescent="0.25">
      <c r="A2796" s="52" t="s">
        <v>86</v>
      </c>
      <c r="B2796" s="52"/>
      <c r="C2796" s="41">
        <v>43287</v>
      </c>
      <c r="D2796" s="40" t="s">
        <v>417</v>
      </c>
      <c r="E2796" s="40">
        <v>212297</v>
      </c>
      <c r="F2796" s="40" t="s">
        <v>79</v>
      </c>
      <c r="G2796" s="135">
        <v>6.81</v>
      </c>
      <c r="H2796" s="48">
        <v>18285.12</v>
      </c>
      <c r="I2796" s="48">
        <v>9766.69</v>
      </c>
    </row>
    <row r="2797" spans="1:9" x14ac:dyDescent="0.25">
      <c r="A2797" s="52" t="s">
        <v>51</v>
      </c>
      <c r="B2797" s="52"/>
      <c r="C2797" s="41">
        <v>43287</v>
      </c>
      <c r="D2797" s="40" t="s">
        <v>358</v>
      </c>
      <c r="E2797" s="40">
        <v>212244</v>
      </c>
      <c r="F2797" s="40" t="s">
        <v>85</v>
      </c>
      <c r="G2797" s="135">
        <v>11.1</v>
      </c>
      <c r="H2797" s="48">
        <v>18285.12</v>
      </c>
      <c r="I2797" s="48">
        <v>9766.69</v>
      </c>
    </row>
    <row r="2798" spans="1:9" x14ac:dyDescent="0.25">
      <c r="A2798" s="52" t="s">
        <v>48</v>
      </c>
      <c r="B2798" s="52"/>
      <c r="C2798" s="41">
        <v>43287</v>
      </c>
      <c r="D2798" s="40" t="s">
        <v>461</v>
      </c>
      <c r="E2798" s="40">
        <v>212243</v>
      </c>
      <c r="F2798" s="40" t="s">
        <v>50</v>
      </c>
      <c r="G2798" s="135">
        <v>14.31</v>
      </c>
      <c r="H2798" s="48">
        <v>18285.12</v>
      </c>
      <c r="I2798" s="48">
        <v>9766.69</v>
      </c>
    </row>
    <row r="2799" spans="1:9" x14ac:dyDescent="0.25">
      <c r="A2799" s="52" t="s">
        <v>45</v>
      </c>
      <c r="B2799" s="52"/>
      <c r="C2799" s="41">
        <v>43287</v>
      </c>
      <c r="D2799" s="40" t="s">
        <v>212</v>
      </c>
      <c r="E2799" s="40">
        <v>212227</v>
      </c>
      <c r="F2799" s="40" t="s">
        <v>55</v>
      </c>
      <c r="G2799" s="135">
        <v>1.41</v>
      </c>
      <c r="H2799" s="48">
        <v>18285.12</v>
      </c>
      <c r="I2799" s="48">
        <v>9766.69</v>
      </c>
    </row>
    <row r="2800" spans="1:9" x14ac:dyDescent="0.25">
      <c r="A2800" s="52" t="s">
        <v>45</v>
      </c>
      <c r="B2800" s="52"/>
      <c r="C2800" s="41">
        <v>43287</v>
      </c>
      <c r="D2800" s="40" t="s">
        <v>191</v>
      </c>
      <c r="E2800" s="40">
        <v>212220</v>
      </c>
      <c r="F2800" s="40" t="s">
        <v>47</v>
      </c>
      <c r="G2800" s="135">
        <v>12.8</v>
      </c>
      <c r="H2800" s="48">
        <v>18285.12</v>
      </c>
      <c r="I2800" s="48">
        <v>9766.69</v>
      </c>
    </row>
    <row r="2801" spans="1:9" x14ac:dyDescent="0.25">
      <c r="A2801" s="52" t="s">
        <v>42</v>
      </c>
      <c r="B2801" s="52"/>
      <c r="C2801" s="41">
        <v>43287</v>
      </c>
      <c r="D2801" s="40" t="s">
        <v>189</v>
      </c>
      <c r="E2801" s="40">
        <v>212204</v>
      </c>
      <c r="F2801" s="40" t="s">
        <v>44</v>
      </c>
      <c r="G2801" s="135">
        <v>13.66</v>
      </c>
      <c r="H2801" s="48">
        <v>18285.12</v>
      </c>
      <c r="I2801" s="48">
        <v>9766.69</v>
      </c>
    </row>
    <row r="2802" spans="1:9" x14ac:dyDescent="0.25">
      <c r="A2802" s="52" t="s">
        <v>51</v>
      </c>
      <c r="B2802" s="52"/>
      <c r="C2802" s="41">
        <v>43287</v>
      </c>
      <c r="D2802" s="40" t="s">
        <v>244</v>
      </c>
      <c r="E2802" s="40">
        <v>212179</v>
      </c>
      <c r="F2802" s="40" t="s">
        <v>85</v>
      </c>
      <c r="G2802" s="135">
        <v>15.84</v>
      </c>
      <c r="H2802" s="48">
        <v>18285.12</v>
      </c>
      <c r="I2802" s="48">
        <v>9766.69</v>
      </c>
    </row>
    <row r="2803" spans="1:9" x14ac:dyDescent="0.25">
      <c r="A2803" s="52" t="s">
        <v>48</v>
      </c>
      <c r="B2803" s="52"/>
      <c r="C2803" s="41">
        <v>43287</v>
      </c>
      <c r="D2803" s="40" t="s">
        <v>243</v>
      </c>
      <c r="E2803" s="40">
        <v>212176</v>
      </c>
      <c r="F2803" s="40" t="s">
        <v>50</v>
      </c>
      <c r="G2803" s="135">
        <v>14.91</v>
      </c>
      <c r="H2803" s="48">
        <v>18285.12</v>
      </c>
      <c r="I2803" s="48">
        <v>9766.69</v>
      </c>
    </row>
    <row r="2804" spans="1:9" x14ac:dyDescent="0.25">
      <c r="A2804" s="52" t="s">
        <v>45</v>
      </c>
      <c r="B2804" s="52"/>
      <c r="C2804" s="41">
        <v>43287</v>
      </c>
      <c r="D2804" s="40" t="s">
        <v>67</v>
      </c>
      <c r="E2804" s="40">
        <v>212172</v>
      </c>
      <c r="F2804" s="40" t="s">
        <v>47</v>
      </c>
      <c r="G2804" s="135">
        <v>15.33</v>
      </c>
      <c r="H2804" s="48">
        <v>18285.12</v>
      </c>
      <c r="I2804" s="48">
        <v>9766.69</v>
      </c>
    </row>
    <row r="2805" spans="1:9" ht="15.75" thickBot="1" x14ac:dyDescent="0.3">
      <c r="A2805" s="52" t="s">
        <v>42</v>
      </c>
      <c r="B2805" s="52"/>
      <c r="C2805" s="41">
        <v>43287</v>
      </c>
      <c r="D2805" s="40" t="s">
        <v>563</v>
      </c>
      <c r="E2805" s="40">
        <v>212159</v>
      </c>
      <c r="F2805" s="40" t="s">
        <v>44</v>
      </c>
      <c r="G2805" s="135">
        <v>15.11</v>
      </c>
      <c r="H2805" s="48">
        <v>18285.12</v>
      </c>
      <c r="I2805" s="48">
        <v>9766.69</v>
      </c>
    </row>
    <row r="2806" spans="1:9" ht="15.75" thickBot="1" x14ac:dyDescent="0.3">
      <c r="F2806" s="219" t="s">
        <v>590</v>
      </c>
      <c r="G2806" s="220">
        <f>+SUM(G2740:G2805)</f>
        <v>711.7299999999999</v>
      </c>
      <c r="H2806" s="420">
        <v>13014068.457599998</v>
      </c>
      <c r="I2806" s="420">
        <v>6951246.2736999998</v>
      </c>
    </row>
    <row r="2807" spans="1:9" ht="21.75" thickBot="1" x14ac:dyDescent="0.4">
      <c r="F2807" s="222" t="s">
        <v>591</v>
      </c>
      <c r="G2807" s="223">
        <v>1.89</v>
      </c>
      <c r="H2807" s="562">
        <v>34558.876799999998</v>
      </c>
      <c r="I2807" s="563"/>
    </row>
    <row r="2808" spans="1:9" ht="19.5" thickBot="1" x14ac:dyDescent="0.35">
      <c r="F2808" s="226" t="s">
        <v>151</v>
      </c>
      <c r="G2808" s="220">
        <v>709.83999999999992</v>
      </c>
      <c r="H2808" s="514">
        <v>19930755.854499996</v>
      </c>
      <c r="I2808" s="515"/>
    </row>
    <row r="2811" spans="1:9" x14ac:dyDescent="0.25">
      <c r="G2811" s="409"/>
    </row>
    <row r="2812" spans="1:9" x14ac:dyDescent="0.25">
      <c r="G2812" s="396"/>
    </row>
    <row r="2813" spans="1:9" x14ac:dyDescent="0.25">
      <c r="B2813" s="31"/>
      <c r="C2813" s="31"/>
      <c r="D2813" s="31"/>
      <c r="E2813" s="32"/>
      <c r="F2813" s="32"/>
      <c r="G2813" s="396"/>
    </row>
    <row r="2814" spans="1:9" ht="23.25" x14ac:dyDescent="0.35">
      <c r="A2814" s="516" t="s">
        <v>28</v>
      </c>
      <c r="B2814" s="516"/>
      <c r="C2814" s="516"/>
      <c r="D2814" s="516"/>
      <c r="E2814" s="516"/>
      <c r="F2814" s="516"/>
      <c r="G2814" s="516"/>
      <c r="H2814" s="516"/>
    </row>
    <row r="2815" spans="1:9" ht="19.5" x14ac:dyDescent="0.3">
      <c r="A2815" s="517" t="s">
        <v>485</v>
      </c>
      <c r="B2815" s="517"/>
      <c r="C2815" s="517"/>
      <c r="D2815" s="517"/>
      <c r="E2815" s="517"/>
      <c r="F2815" s="517"/>
      <c r="G2815" s="517"/>
      <c r="H2815" s="517"/>
    </row>
    <row r="2816" spans="1:9" ht="15.75" x14ac:dyDescent="0.25">
      <c r="A2816" s="33"/>
      <c r="B2816" s="33"/>
      <c r="C2816" s="33"/>
      <c r="D2816" s="33"/>
      <c r="E2816" s="34"/>
      <c r="F2816" s="34"/>
      <c r="G2816" s="397"/>
      <c r="H2816" s="35"/>
    </row>
    <row r="2817" spans="1:9" ht="15.75" x14ac:dyDescent="0.25">
      <c r="A2817" s="33"/>
      <c r="B2817" s="33"/>
      <c r="C2817" s="33"/>
      <c r="D2817" s="33"/>
      <c r="E2817" s="34"/>
      <c r="F2817" s="34"/>
      <c r="G2817" s="397"/>
      <c r="H2817" s="35"/>
    </row>
    <row r="2818" spans="1:9" ht="15.75" x14ac:dyDescent="0.25">
      <c r="A2818" s="36" t="s">
        <v>30</v>
      </c>
      <c r="B2818" s="36">
        <v>2861</v>
      </c>
      <c r="C2818" s="33"/>
      <c r="D2818" s="31"/>
      <c r="E2818" s="34"/>
      <c r="F2818" s="34"/>
      <c r="G2818" s="398"/>
      <c r="H2818" s="35"/>
    </row>
    <row r="2819" spans="1:9" ht="15.75" x14ac:dyDescent="0.25">
      <c r="A2819" s="38" t="s">
        <v>31</v>
      </c>
      <c r="B2819" s="39">
        <v>43294</v>
      </c>
      <c r="C2819" s="33"/>
      <c r="D2819" s="31"/>
      <c r="E2819" s="34"/>
      <c r="F2819" s="34"/>
      <c r="G2819" s="398"/>
      <c r="H2819" s="35"/>
    </row>
    <row r="2820" spans="1:9" ht="16.5" thickBot="1" x14ac:dyDescent="0.3">
      <c r="A2820" s="37" t="s">
        <v>32</v>
      </c>
      <c r="B2820" s="518" t="s">
        <v>33</v>
      </c>
      <c r="C2820" s="518"/>
      <c r="D2820" s="518"/>
      <c r="E2820" s="34"/>
      <c r="F2820" s="34"/>
      <c r="G2820" s="398"/>
      <c r="H2820" s="35"/>
    </row>
    <row r="2821" spans="1:9" ht="31.5" x14ac:dyDescent="0.25">
      <c r="A2821" s="510" t="s">
        <v>34</v>
      </c>
      <c r="B2821" s="511"/>
      <c r="C2821" s="178" t="s">
        <v>35</v>
      </c>
      <c r="D2821" s="178" t="s">
        <v>36</v>
      </c>
      <c r="E2821" s="178" t="s">
        <v>37</v>
      </c>
      <c r="F2821" s="178" t="s">
        <v>38</v>
      </c>
      <c r="G2821" s="406" t="s">
        <v>39</v>
      </c>
      <c r="H2821" s="178" t="s">
        <v>40</v>
      </c>
      <c r="I2821" s="178" t="s">
        <v>41</v>
      </c>
    </row>
    <row r="2822" spans="1:9" x14ac:dyDescent="0.25">
      <c r="A2822" s="180" t="s">
        <v>77</v>
      </c>
      <c r="B2822" s="343"/>
      <c r="C2822" s="41">
        <v>43288</v>
      </c>
      <c r="D2822" s="40" t="s">
        <v>543</v>
      </c>
      <c r="E2822" s="40">
        <v>212315</v>
      </c>
      <c r="F2822" s="40" t="s">
        <v>44</v>
      </c>
      <c r="G2822" s="135">
        <v>15.08</v>
      </c>
      <c r="H2822" s="48">
        <v>18285.12</v>
      </c>
      <c r="I2822" s="48">
        <v>9766.69</v>
      </c>
    </row>
    <row r="2823" spans="1:9" x14ac:dyDescent="0.25">
      <c r="A2823" s="180" t="s">
        <v>68</v>
      </c>
      <c r="B2823" s="343"/>
      <c r="C2823" s="41">
        <v>43288</v>
      </c>
      <c r="D2823" s="40" t="s">
        <v>913</v>
      </c>
      <c r="E2823" s="40">
        <v>212319</v>
      </c>
      <c r="F2823" s="40" t="s">
        <v>85</v>
      </c>
      <c r="G2823" s="135">
        <v>10.84</v>
      </c>
      <c r="H2823" s="48">
        <v>18285.12</v>
      </c>
      <c r="I2823" s="48">
        <v>9766.69</v>
      </c>
    </row>
    <row r="2824" spans="1:9" x14ac:dyDescent="0.25">
      <c r="A2824" s="180" t="s">
        <v>64</v>
      </c>
      <c r="B2824" s="343"/>
      <c r="C2824" s="41">
        <v>43288</v>
      </c>
      <c r="D2824" s="40" t="s">
        <v>772</v>
      </c>
      <c r="E2824" s="40">
        <v>212322</v>
      </c>
      <c r="F2824" s="40" t="s">
        <v>47</v>
      </c>
      <c r="G2824" s="135">
        <v>13.55</v>
      </c>
      <c r="H2824" s="48">
        <v>18285.12</v>
      </c>
      <c r="I2824" s="48">
        <v>9766.69</v>
      </c>
    </row>
    <row r="2825" spans="1:9" x14ac:dyDescent="0.25">
      <c r="A2825" s="180" t="s">
        <v>66</v>
      </c>
      <c r="B2825" s="343"/>
      <c r="C2825" s="41">
        <v>43288</v>
      </c>
      <c r="D2825" s="40" t="s">
        <v>582</v>
      </c>
      <c r="E2825" s="40">
        <v>212327</v>
      </c>
      <c r="F2825" s="40" t="s">
        <v>50</v>
      </c>
      <c r="G2825" s="135">
        <v>15.18</v>
      </c>
      <c r="H2825" s="48">
        <v>18285.12</v>
      </c>
      <c r="I2825" s="48">
        <v>9766.69</v>
      </c>
    </row>
    <row r="2826" spans="1:9" x14ac:dyDescent="0.25">
      <c r="A2826" s="180" t="s">
        <v>102</v>
      </c>
      <c r="B2826" s="343"/>
      <c r="C2826" s="41">
        <v>43288</v>
      </c>
      <c r="D2826" s="40" t="s">
        <v>283</v>
      </c>
      <c r="E2826" s="40">
        <v>212328</v>
      </c>
      <c r="F2826" s="40" t="s">
        <v>104</v>
      </c>
      <c r="G2826" s="135">
        <v>8.0399999999999991</v>
      </c>
      <c r="H2826" s="48">
        <v>18285.12</v>
      </c>
      <c r="I2826" s="48">
        <v>9766.69</v>
      </c>
    </row>
    <row r="2827" spans="1:9" x14ac:dyDescent="0.25">
      <c r="A2827" s="180" t="s">
        <v>77</v>
      </c>
      <c r="B2827" s="343"/>
      <c r="C2827" s="41">
        <v>43288</v>
      </c>
      <c r="D2827" s="40" t="s">
        <v>236</v>
      </c>
      <c r="E2827" s="40">
        <v>212343</v>
      </c>
      <c r="F2827" s="40" t="s">
        <v>44</v>
      </c>
      <c r="G2827" s="135">
        <v>8.98</v>
      </c>
      <c r="H2827" s="48">
        <v>18285.12</v>
      </c>
      <c r="I2827" s="48">
        <v>9766.69</v>
      </c>
    </row>
    <row r="2828" spans="1:9" x14ac:dyDescent="0.25">
      <c r="A2828" s="180" t="s">
        <v>102</v>
      </c>
      <c r="B2828" s="343"/>
      <c r="C2828" s="41">
        <v>43288</v>
      </c>
      <c r="D2828" s="40" t="s">
        <v>507</v>
      </c>
      <c r="E2828" s="40">
        <v>212352</v>
      </c>
      <c r="F2828" s="40" t="s">
        <v>104</v>
      </c>
      <c r="G2828" s="135">
        <v>4.57</v>
      </c>
      <c r="H2828" s="48">
        <v>18285.12</v>
      </c>
      <c r="I2828" s="48">
        <v>9766.69</v>
      </c>
    </row>
    <row r="2829" spans="1:9" x14ac:dyDescent="0.25">
      <c r="A2829" s="180" t="s">
        <v>64</v>
      </c>
      <c r="B2829" s="343"/>
      <c r="C2829" s="41">
        <v>43288</v>
      </c>
      <c r="D2829" s="40" t="s">
        <v>189</v>
      </c>
      <c r="E2829" s="40">
        <v>212359</v>
      </c>
      <c r="F2829" s="40" t="s">
        <v>47</v>
      </c>
      <c r="G2829" s="135">
        <v>9.5299999999999994</v>
      </c>
      <c r="H2829" s="48">
        <v>18285.12</v>
      </c>
      <c r="I2829" s="48">
        <v>9766.69</v>
      </c>
    </row>
    <row r="2830" spans="1:9" x14ac:dyDescent="0.25">
      <c r="A2830" s="428" t="s">
        <v>584</v>
      </c>
      <c r="B2830" s="429"/>
      <c r="C2830" s="430">
        <v>43288</v>
      </c>
      <c r="D2830" s="431" t="s">
        <v>648</v>
      </c>
      <c r="E2830" s="431">
        <v>212363</v>
      </c>
      <c r="F2830" s="431" t="s">
        <v>587</v>
      </c>
      <c r="G2830" s="432">
        <v>2.1</v>
      </c>
      <c r="H2830" s="433">
        <v>18285.12</v>
      </c>
      <c r="I2830" s="433">
        <v>9766.69</v>
      </c>
    </row>
    <row r="2831" spans="1:9" x14ac:dyDescent="0.25">
      <c r="A2831" s="180" t="s">
        <v>64</v>
      </c>
      <c r="B2831" s="343"/>
      <c r="C2831" s="41">
        <v>43288</v>
      </c>
      <c r="D2831" s="40" t="s">
        <v>246</v>
      </c>
      <c r="E2831" s="40">
        <v>212367</v>
      </c>
      <c r="F2831" s="40" t="s">
        <v>55</v>
      </c>
      <c r="G2831" s="135">
        <v>0.73</v>
      </c>
      <c r="H2831" s="48">
        <v>18285.12</v>
      </c>
      <c r="I2831" s="48">
        <v>9766.69</v>
      </c>
    </row>
    <row r="2832" spans="1:9" x14ac:dyDescent="0.25">
      <c r="A2832" s="180" t="s">
        <v>68</v>
      </c>
      <c r="B2832" s="343"/>
      <c r="C2832" s="41">
        <v>43288</v>
      </c>
      <c r="D2832" s="40" t="s">
        <v>286</v>
      </c>
      <c r="E2832" s="40">
        <v>212377</v>
      </c>
      <c r="F2832" s="40" t="s">
        <v>85</v>
      </c>
      <c r="G2832" s="135">
        <v>12.32</v>
      </c>
      <c r="H2832" s="48">
        <v>18285.12</v>
      </c>
      <c r="I2832" s="48">
        <v>9766.69</v>
      </c>
    </row>
    <row r="2833" spans="1:9" x14ac:dyDescent="0.25">
      <c r="A2833" s="180" t="s">
        <v>66</v>
      </c>
      <c r="B2833" s="343"/>
      <c r="C2833" s="41">
        <v>43288</v>
      </c>
      <c r="D2833" s="40" t="s">
        <v>321</v>
      </c>
      <c r="E2833" s="40">
        <v>212381</v>
      </c>
      <c r="F2833" s="40" t="s">
        <v>50</v>
      </c>
      <c r="G2833" s="135">
        <v>11.75</v>
      </c>
      <c r="H2833" s="48">
        <v>18285.12</v>
      </c>
      <c r="I2833" s="48">
        <v>9766.69</v>
      </c>
    </row>
    <row r="2834" spans="1:9" x14ac:dyDescent="0.25">
      <c r="A2834" s="180" t="s">
        <v>148</v>
      </c>
      <c r="B2834" s="343"/>
      <c r="C2834" s="41">
        <v>43288</v>
      </c>
      <c r="D2834" s="40" t="s">
        <v>150</v>
      </c>
      <c r="E2834" s="40">
        <v>212414</v>
      </c>
      <c r="F2834" s="40" t="s">
        <v>140</v>
      </c>
      <c r="G2834" s="135">
        <v>3.82</v>
      </c>
      <c r="H2834" s="48">
        <v>18285.12</v>
      </c>
      <c r="I2834" s="48">
        <v>9766.69</v>
      </c>
    </row>
    <row r="2835" spans="1:9" x14ac:dyDescent="0.25">
      <c r="A2835" s="180" t="s">
        <v>148</v>
      </c>
      <c r="B2835" s="343"/>
      <c r="C2835" s="41">
        <v>43288</v>
      </c>
      <c r="D2835" s="40" t="s">
        <v>557</v>
      </c>
      <c r="E2835" s="40">
        <v>212415</v>
      </c>
      <c r="F2835" s="40" t="s">
        <v>85</v>
      </c>
      <c r="G2835" s="135">
        <v>6.28</v>
      </c>
      <c r="H2835" s="48">
        <v>18285.12</v>
      </c>
      <c r="I2835" s="48">
        <v>9766.69</v>
      </c>
    </row>
    <row r="2836" spans="1:9" x14ac:dyDescent="0.25">
      <c r="A2836" s="180" t="s">
        <v>98</v>
      </c>
      <c r="B2836" s="343"/>
      <c r="C2836" s="41">
        <v>43290</v>
      </c>
      <c r="D2836" s="40" t="s">
        <v>926</v>
      </c>
      <c r="E2836" s="40">
        <v>212444</v>
      </c>
      <c r="F2836" s="40" t="s">
        <v>50</v>
      </c>
      <c r="G2836" s="135">
        <v>15.14</v>
      </c>
      <c r="H2836" s="48">
        <v>18285.12</v>
      </c>
      <c r="I2836" s="48">
        <v>9766.69</v>
      </c>
    </row>
    <row r="2837" spans="1:9" x14ac:dyDescent="0.25">
      <c r="A2837" s="180" t="s">
        <v>96</v>
      </c>
      <c r="B2837" s="343"/>
      <c r="C2837" s="41">
        <v>43290</v>
      </c>
      <c r="D2837" s="40" t="s">
        <v>233</v>
      </c>
      <c r="E2837" s="40">
        <v>212450</v>
      </c>
      <c r="F2837" s="40" t="s">
        <v>44</v>
      </c>
      <c r="G2837" s="135">
        <v>15.92</v>
      </c>
      <c r="H2837" s="48">
        <v>18285.12</v>
      </c>
      <c r="I2837" s="48">
        <v>9766.69</v>
      </c>
    </row>
    <row r="2838" spans="1:9" x14ac:dyDescent="0.25">
      <c r="A2838" s="180" t="s">
        <v>94</v>
      </c>
      <c r="B2838" s="343"/>
      <c r="C2838" s="41">
        <v>43290</v>
      </c>
      <c r="D2838" s="40" t="s">
        <v>399</v>
      </c>
      <c r="E2838" s="40">
        <v>212454</v>
      </c>
      <c r="F2838" s="40" t="s">
        <v>47</v>
      </c>
      <c r="G2838" s="135">
        <v>15.52</v>
      </c>
      <c r="H2838" s="48">
        <v>18285.12</v>
      </c>
      <c r="I2838" s="48">
        <v>9766.69</v>
      </c>
    </row>
    <row r="2839" spans="1:9" x14ac:dyDescent="0.25">
      <c r="A2839" s="180" t="s">
        <v>100</v>
      </c>
      <c r="B2839" s="343"/>
      <c r="C2839" s="41">
        <v>43290</v>
      </c>
      <c r="D2839" s="40" t="s">
        <v>310</v>
      </c>
      <c r="E2839" s="40">
        <v>212469</v>
      </c>
      <c r="F2839" s="40" t="s">
        <v>85</v>
      </c>
      <c r="G2839" s="135">
        <v>15.11</v>
      </c>
      <c r="H2839" s="48">
        <v>18285.12</v>
      </c>
      <c r="I2839" s="48">
        <v>9766.69</v>
      </c>
    </row>
    <row r="2840" spans="1:9" x14ac:dyDescent="0.25">
      <c r="A2840" s="180" t="s">
        <v>94</v>
      </c>
      <c r="B2840" s="343"/>
      <c r="C2840" s="41">
        <v>43290</v>
      </c>
      <c r="D2840" s="40" t="s">
        <v>638</v>
      </c>
      <c r="E2840" s="40">
        <v>212498</v>
      </c>
      <c r="F2840" s="40" t="s">
        <v>55</v>
      </c>
      <c r="G2840" s="135">
        <v>1.5</v>
      </c>
      <c r="H2840" s="48">
        <v>18285.12</v>
      </c>
      <c r="I2840" s="48">
        <v>9766.69</v>
      </c>
    </row>
    <row r="2841" spans="1:9" x14ac:dyDescent="0.25">
      <c r="A2841" s="180" t="s">
        <v>98</v>
      </c>
      <c r="B2841" s="343"/>
      <c r="C2841" s="41">
        <v>43290</v>
      </c>
      <c r="D2841" s="40" t="s">
        <v>805</v>
      </c>
      <c r="E2841" s="40">
        <v>212502</v>
      </c>
      <c r="F2841" s="40" t="s">
        <v>50</v>
      </c>
      <c r="G2841" s="135">
        <v>12.43</v>
      </c>
      <c r="H2841" s="48">
        <v>18285.12</v>
      </c>
      <c r="I2841" s="48">
        <v>9766.69</v>
      </c>
    </row>
    <row r="2842" spans="1:9" x14ac:dyDescent="0.25">
      <c r="A2842" s="180" t="s">
        <v>96</v>
      </c>
      <c r="B2842" s="343"/>
      <c r="C2842" s="41">
        <v>43290</v>
      </c>
      <c r="D2842" s="40" t="s">
        <v>124</v>
      </c>
      <c r="E2842" s="40">
        <v>212555</v>
      </c>
      <c r="F2842" s="40" t="s">
        <v>44</v>
      </c>
      <c r="G2842" s="135">
        <v>15.32</v>
      </c>
      <c r="H2842" s="48">
        <v>18285.12</v>
      </c>
      <c r="I2842" s="48">
        <v>9766.69</v>
      </c>
    </row>
    <row r="2843" spans="1:9" x14ac:dyDescent="0.25">
      <c r="A2843" s="180" t="s">
        <v>94</v>
      </c>
      <c r="B2843" s="343"/>
      <c r="C2843" s="41">
        <v>43290</v>
      </c>
      <c r="D2843" s="40" t="s">
        <v>445</v>
      </c>
      <c r="E2843" s="40">
        <v>212562</v>
      </c>
      <c r="F2843" s="40" t="s">
        <v>47</v>
      </c>
      <c r="G2843" s="135">
        <v>14.01</v>
      </c>
      <c r="H2843" s="48">
        <v>18285.12</v>
      </c>
      <c r="I2843" s="48">
        <v>9766.69</v>
      </c>
    </row>
    <row r="2844" spans="1:9" x14ac:dyDescent="0.25">
      <c r="A2844" s="180" t="s">
        <v>100</v>
      </c>
      <c r="B2844" s="343"/>
      <c r="C2844" s="41">
        <v>43290</v>
      </c>
      <c r="D2844" s="40" t="s">
        <v>889</v>
      </c>
      <c r="E2844" s="40">
        <v>212565</v>
      </c>
      <c r="F2844" s="40" t="s">
        <v>85</v>
      </c>
      <c r="G2844" s="135">
        <v>11.39</v>
      </c>
      <c r="H2844" s="48">
        <v>18285.12</v>
      </c>
      <c r="I2844" s="48">
        <v>9766.69</v>
      </c>
    </row>
    <row r="2845" spans="1:9" x14ac:dyDescent="0.25">
      <c r="A2845" s="180" t="s">
        <v>86</v>
      </c>
      <c r="B2845" s="343"/>
      <c r="C2845" s="41">
        <v>43290</v>
      </c>
      <c r="D2845" s="40" t="s">
        <v>87</v>
      </c>
      <c r="E2845" s="40">
        <v>212602</v>
      </c>
      <c r="F2845" s="40" t="s">
        <v>47</v>
      </c>
      <c r="G2845" s="135">
        <v>8.82</v>
      </c>
      <c r="H2845" s="48">
        <v>18285.12</v>
      </c>
      <c r="I2845" s="48">
        <v>9766.69</v>
      </c>
    </row>
    <row r="2846" spans="1:9" x14ac:dyDescent="0.25">
      <c r="A2846" s="180" t="s">
        <v>86</v>
      </c>
      <c r="B2846" s="343"/>
      <c r="C2846" s="41">
        <v>43290</v>
      </c>
      <c r="D2846" s="40" t="s">
        <v>398</v>
      </c>
      <c r="E2846" s="40">
        <v>212603</v>
      </c>
      <c r="F2846" s="40" t="s">
        <v>193</v>
      </c>
      <c r="G2846" s="135">
        <v>9.75</v>
      </c>
      <c r="H2846" s="48">
        <v>18285.12</v>
      </c>
      <c r="I2846" s="48">
        <v>9766.69</v>
      </c>
    </row>
    <row r="2847" spans="1:9" x14ac:dyDescent="0.25">
      <c r="A2847" s="180" t="s">
        <v>86</v>
      </c>
      <c r="B2847" s="343"/>
      <c r="C2847" s="41">
        <v>43290</v>
      </c>
      <c r="D2847" s="40" t="s">
        <v>634</v>
      </c>
      <c r="E2847" s="40">
        <v>212604</v>
      </c>
      <c r="F2847" s="40" t="s">
        <v>418</v>
      </c>
      <c r="G2847" s="135">
        <v>8.6999999999999993</v>
      </c>
      <c r="H2847" s="48">
        <v>18285.12</v>
      </c>
      <c r="I2847" s="48">
        <v>9766.69</v>
      </c>
    </row>
    <row r="2848" spans="1:9" x14ac:dyDescent="0.25">
      <c r="A2848" s="180" t="s">
        <v>86</v>
      </c>
      <c r="B2848" s="343"/>
      <c r="C2848" s="41">
        <v>43290</v>
      </c>
      <c r="D2848" s="40" t="s">
        <v>747</v>
      </c>
      <c r="E2848" s="40">
        <v>212605</v>
      </c>
      <c r="F2848" s="40" t="s">
        <v>170</v>
      </c>
      <c r="G2848" s="135">
        <v>0.74</v>
      </c>
      <c r="H2848" s="48">
        <v>18285.12</v>
      </c>
      <c r="I2848" s="48">
        <v>9766.69</v>
      </c>
    </row>
    <row r="2849" spans="1:9" x14ac:dyDescent="0.25">
      <c r="A2849" s="180" t="s">
        <v>86</v>
      </c>
      <c r="B2849" s="343"/>
      <c r="C2849" s="41">
        <v>43290</v>
      </c>
      <c r="D2849" s="40" t="s">
        <v>876</v>
      </c>
      <c r="E2849" s="40">
        <v>212606</v>
      </c>
      <c r="F2849" s="40" t="s">
        <v>449</v>
      </c>
      <c r="G2849" s="135">
        <v>8.9700000000000006</v>
      </c>
      <c r="H2849" s="48">
        <v>18285.12</v>
      </c>
      <c r="I2849" s="48">
        <v>9766.69</v>
      </c>
    </row>
    <row r="2850" spans="1:9" x14ac:dyDescent="0.25">
      <c r="A2850" s="180" t="s">
        <v>48</v>
      </c>
      <c r="B2850" s="343"/>
      <c r="C2850" s="41">
        <v>43291</v>
      </c>
      <c r="D2850" s="40" t="s">
        <v>913</v>
      </c>
      <c r="E2850" s="40">
        <v>212620</v>
      </c>
      <c r="F2850" s="40" t="s">
        <v>50</v>
      </c>
      <c r="G2850" s="135">
        <v>13.45</v>
      </c>
      <c r="H2850" s="48">
        <v>18285.12</v>
      </c>
      <c r="I2850" s="48">
        <v>9766.69</v>
      </c>
    </row>
    <row r="2851" spans="1:9" x14ac:dyDescent="0.25">
      <c r="A2851" s="180" t="s">
        <v>42</v>
      </c>
      <c r="B2851" s="343"/>
      <c r="C2851" s="41">
        <v>43291</v>
      </c>
      <c r="D2851" s="40" t="s">
        <v>855</v>
      </c>
      <c r="E2851" s="40">
        <v>212621</v>
      </c>
      <c r="F2851" s="40" t="s">
        <v>44</v>
      </c>
      <c r="G2851" s="135">
        <v>15.4</v>
      </c>
      <c r="H2851" s="48">
        <v>18285.12</v>
      </c>
      <c r="I2851" s="48">
        <v>9766.69</v>
      </c>
    </row>
    <row r="2852" spans="1:9" x14ac:dyDescent="0.25">
      <c r="A2852" s="180" t="s">
        <v>45</v>
      </c>
      <c r="B2852" s="343"/>
      <c r="C2852" s="41">
        <v>43291</v>
      </c>
      <c r="D2852" s="40" t="s">
        <v>576</v>
      </c>
      <c r="E2852" s="40">
        <v>212628</v>
      </c>
      <c r="F2852" s="40" t="s">
        <v>47</v>
      </c>
      <c r="G2852" s="135">
        <v>14.95</v>
      </c>
      <c r="H2852" s="48">
        <v>18285.12</v>
      </c>
      <c r="I2852" s="48">
        <v>9766.69</v>
      </c>
    </row>
    <row r="2853" spans="1:9" x14ac:dyDescent="0.25">
      <c r="A2853" s="180" t="s">
        <v>51</v>
      </c>
      <c r="B2853" s="343"/>
      <c r="C2853" s="41">
        <v>43291</v>
      </c>
      <c r="D2853" s="40" t="s">
        <v>423</v>
      </c>
      <c r="E2853" s="40">
        <v>212637</v>
      </c>
      <c r="F2853" s="40" t="s">
        <v>53</v>
      </c>
      <c r="G2853" s="135">
        <v>16.350000000000001</v>
      </c>
      <c r="H2853" s="48">
        <v>18285.12</v>
      </c>
      <c r="I2853" s="48">
        <v>9766.69</v>
      </c>
    </row>
    <row r="2854" spans="1:9" x14ac:dyDescent="0.25">
      <c r="A2854" s="180" t="s">
        <v>42</v>
      </c>
      <c r="B2854" s="343"/>
      <c r="C2854" s="41">
        <v>43291</v>
      </c>
      <c r="D2854" s="40" t="s">
        <v>583</v>
      </c>
      <c r="E2854" s="40">
        <v>212666</v>
      </c>
      <c r="F2854" s="40" t="s">
        <v>44</v>
      </c>
      <c r="G2854" s="135">
        <v>13.77</v>
      </c>
      <c r="H2854" s="48">
        <v>18285.12</v>
      </c>
      <c r="I2854" s="48">
        <v>9766.69</v>
      </c>
    </row>
    <row r="2855" spans="1:9" x14ac:dyDescent="0.25">
      <c r="A2855" s="180" t="s">
        <v>45</v>
      </c>
      <c r="B2855" s="343"/>
      <c r="C2855" s="41">
        <v>43291</v>
      </c>
      <c r="D2855" s="40" t="s">
        <v>649</v>
      </c>
      <c r="E2855" s="40">
        <v>212671</v>
      </c>
      <c r="F2855" s="40" t="s">
        <v>47</v>
      </c>
      <c r="G2855" s="135">
        <v>15.51</v>
      </c>
      <c r="H2855" s="48">
        <v>18285.12</v>
      </c>
      <c r="I2855" s="48">
        <v>9766.69</v>
      </c>
    </row>
    <row r="2856" spans="1:9" x14ac:dyDescent="0.25">
      <c r="A2856" s="180" t="s">
        <v>48</v>
      </c>
      <c r="B2856" s="343"/>
      <c r="C2856" s="41">
        <v>43291</v>
      </c>
      <c r="D2856" s="40" t="s">
        <v>927</v>
      </c>
      <c r="E2856" s="40">
        <v>212672</v>
      </c>
      <c r="F2856" s="40" t="s">
        <v>50</v>
      </c>
      <c r="G2856" s="135">
        <v>12.65</v>
      </c>
      <c r="H2856" s="48">
        <v>18285.12</v>
      </c>
      <c r="I2856" s="48">
        <v>9766.69</v>
      </c>
    </row>
    <row r="2857" spans="1:9" x14ac:dyDescent="0.25">
      <c r="A2857" s="180" t="s">
        <v>45</v>
      </c>
      <c r="B2857" s="343"/>
      <c r="C2857" s="41">
        <v>43291</v>
      </c>
      <c r="D2857" s="40" t="s">
        <v>928</v>
      </c>
      <c r="E2857" s="40">
        <v>212698</v>
      </c>
      <c r="F2857" s="40" t="s">
        <v>55</v>
      </c>
      <c r="G2857" s="135">
        <v>1.35</v>
      </c>
      <c r="H2857" s="48">
        <v>18285.12</v>
      </c>
      <c r="I2857" s="48">
        <v>9766.69</v>
      </c>
    </row>
    <row r="2858" spans="1:9" x14ac:dyDescent="0.25">
      <c r="A2858" s="180" t="s">
        <v>51</v>
      </c>
      <c r="B2858" s="343"/>
      <c r="C2858" s="41">
        <v>43291</v>
      </c>
      <c r="D2858" s="40" t="s">
        <v>929</v>
      </c>
      <c r="E2858" s="40">
        <v>212705</v>
      </c>
      <c r="F2858" s="40" t="s">
        <v>85</v>
      </c>
      <c r="G2858" s="135">
        <v>14.12</v>
      </c>
      <c r="H2858" s="48">
        <v>18285.12</v>
      </c>
      <c r="I2858" s="48">
        <v>9766.69</v>
      </c>
    </row>
    <row r="2859" spans="1:9" x14ac:dyDescent="0.25">
      <c r="A2859" s="428" t="s">
        <v>584</v>
      </c>
      <c r="B2859" s="429"/>
      <c r="C2859" s="430">
        <v>43291</v>
      </c>
      <c r="D2859" s="431" t="s">
        <v>596</v>
      </c>
      <c r="E2859" s="431">
        <v>212714</v>
      </c>
      <c r="F2859" s="431" t="s">
        <v>587</v>
      </c>
      <c r="G2859" s="432">
        <v>1.77</v>
      </c>
      <c r="H2859" s="433">
        <v>18285.12</v>
      </c>
      <c r="I2859" s="433">
        <v>9766.69</v>
      </c>
    </row>
    <row r="2860" spans="1:9" x14ac:dyDescent="0.25">
      <c r="A2860" s="180" t="s">
        <v>48</v>
      </c>
      <c r="B2860" s="343"/>
      <c r="C2860" s="41">
        <v>43291</v>
      </c>
      <c r="D2860" s="40" t="s">
        <v>147</v>
      </c>
      <c r="E2860" s="40">
        <v>212727</v>
      </c>
      <c r="F2860" s="40" t="s">
        <v>50</v>
      </c>
      <c r="G2860" s="135">
        <v>10.050000000000001</v>
      </c>
      <c r="H2860" s="48">
        <v>18285.12</v>
      </c>
      <c r="I2860" s="48">
        <v>9766.69</v>
      </c>
    </row>
    <row r="2861" spans="1:9" x14ac:dyDescent="0.25">
      <c r="A2861" s="180" t="s">
        <v>42</v>
      </c>
      <c r="B2861" s="343"/>
      <c r="C2861" s="41">
        <v>43291</v>
      </c>
      <c r="D2861" s="40" t="s">
        <v>384</v>
      </c>
      <c r="E2861" s="40">
        <v>212728</v>
      </c>
      <c r="F2861" s="40" t="s">
        <v>44</v>
      </c>
      <c r="G2861" s="135">
        <v>11.85</v>
      </c>
      <c r="H2861" s="48">
        <v>18285.12</v>
      </c>
      <c r="I2861" s="48">
        <v>9766.69</v>
      </c>
    </row>
    <row r="2862" spans="1:9" x14ac:dyDescent="0.25">
      <c r="A2862" s="180" t="s">
        <v>45</v>
      </c>
      <c r="B2862" s="343"/>
      <c r="C2862" s="41">
        <v>43291</v>
      </c>
      <c r="D2862" s="40" t="s">
        <v>196</v>
      </c>
      <c r="E2862" s="40">
        <v>212732</v>
      </c>
      <c r="F2862" s="40" t="s">
        <v>47</v>
      </c>
      <c r="G2862" s="135">
        <v>14.91</v>
      </c>
      <c r="H2862" s="48">
        <v>18285.12</v>
      </c>
      <c r="I2862" s="48">
        <v>9766.69</v>
      </c>
    </row>
    <row r="2863" spans="1:9" x14ac:dyDescent="0.25">
      <c r="A2863" s="180" t="s">
        <v>51</v>
      </c>
      <c r="B2863" s="343"/>
      <c r="C2863" s="41">
        <v>43291</v>
      </c>
      <c r="D2863" s="40" t="s">
        <v>930</v>
      </c>
      <c r="E2863" s="40">
        <v>212739</v>
      </c>
      <c r="F2863" s="40" t="s">
        <v>85</v>
      </c>
      <c r="G2863" s="135">
        <v>6.83</v>
      </c>
      <c r="H2863" s="48">
        <v>18285.12</v>
      </c>
      <c r="I2863" s="48">
        <v>9766.69</v>
      </c>
    </row>
    <row r="2864" spans="1:9" x14ac:dyDescent="0.25">
      <c r="A2864" s="180" t="s">
        <v>64</v>
      </c>
      <c r="B2864" s="343"/>
      <c r="C2864" s="41">
        <v>43292</v>
      </c>
      <c r="D2864" s="40" t="s">
        <v>931</v>
      </c>
      <c r="E2864" s="40">
        <v>212789</v>
      </c>
      <c r="F2864" s="40" t="s">
        <v>47</v>
      </c>
      <c r="G2864" s="135">
        <v>14.24</v>
      </c>
      <c r="H2864" s="48">
        <v>18285.12</v>
      </c>
      <c r="I2864" s="48">
        <v>9766.69</v>
      </c>
    </row>
    <row r="2865" spans="1:9" x14ac:dyDescent="0.25">
      <c r="A2865" s="180" t="s">
        <v>77</v>
      </c>
      <c r="B2865" s="343"/>
      <c r="C2865" s="41">
        <v>43292</v>
      </c>
      <c r="D2865" s="40" t="s">
        <v>932</v>
      </c>
      <c r="E2865" s="40">
        <v>212790</v>
      </c>
      <c r="F2865" s="40" t="s">
        <v>44</v>
      </c>
      <c r="G2865" s="135">
        <v>14.76</v>
      </c>
      <c r="H2865" s="48">
        <v>18285.12</v>
      </c>
      <c r="I2865" s="48">
        <v>9766.69</v>
      </c>
    </row>
    <row r="2866" spans="1:9" x14ac:dyDescent="0.25">
      <c r="A2866" s="180" t="s">
        <v>66</v>
      </c>
      <c r="B2866" s="343"/>
      <c r="C2866" s="41">
        <v>43292</v>
      </c>
      <c r="D2866" s="40" t="s">
        <v>254</v>
      </c>
      <c r="E2866" s="40">
        <v>212796</v>
      </c>
      <c r="F2866" s="40" t="s">
        <v>50</v>
      </c>
      <c r="G2866" s="135">
        <v>15.25</v>
      </c>
      <c r="H2866" s="48">
        <v>18285.12</v>
      </c>
      <c r="I2866" s="48">
        <v>9766.69</v>
      </c>
    </row>
    <row r="2867" spans="1:9" x14ac:dyDescent="0.25">
      <c r="A2867" s="180" t="s">
        <v>68</v>
      </c>
      <c r="B2867" s="343"/>
      <c r="C2867" s="41">
        <v>43292</v>
      </c>
      <c r="D2867" s="40" t="s">
        <v>738</v>
      </c>
      <c r="E2867" s="40">
        <v>212800</v>
      </c>
      <c r="F2867" s="40" t="s">
        <v>85</v>
      </c>
      <c r="G2867" s="135">
        <v>14.14</v>
      </c>
      <c r="H2867" s="48">
        <v>18285.12</v>
      </c>
      <c r="I2867" s="48">
        <v>9766.69</v>
      </c>
    </row>
    <row r="2868" spans="1:9" x14ac:dyDescent="0.25">
      <c r="A2868" s="180" t="s">
        <v>64</v>
      </c>
      <c r="B2868" s="343"/>
      <c r="C2868" s="41">
        <v>43292</v>
      </c>
      <c r="D2868" s="40" t="s">
        <v>712</v>
      </c>
      <c r="E2868" s="40">
        <v>212825</v>
      </c>
      <c r="F2868" s="40" t="s">
        <v>47</v>
      </c>
      <c r="G2868" s="135">
        <v>9.83</v>
      </c>
      <c r="H2868" s="48">
        <v>18285.12</v>
      </c>
      <c r="I2868" s="48">
        <v>9766.69</v>
      </c>
    </row>
    <row r="2869" spans="1:9" x14ac:dyDescent="0.25">
      <c r="A2869" s="180" t="s">
        <v>66</v>
      </c>
      <c r="B2869" s="343"/>
      <c r="C2869" s="41">
        <v>43292</v>
      </c>
      <c r="D2869" s="40" t="s">
        <v>331</v>
      </c>
      <c r="E2869" s="40">
        <v>212855</v>
      </c>
      <c r="F2869" s="40" t="s">
        <v>50</v>
      </c>
      <c r="G2869" s="135">
        <v>13.87</v>
      </c>
      <c r="H2869" s="48">
        <v>18285.12</v>
      </c>
      <c r="I2869" s="48">
        <v>9766.69</v>
      </c>
    </row>
    <row r="2870" spans="1:9" x14ac:dyDescent="0.25">
      <c r="A2870" s="180" t="s">
        <v>68</v>
      </c>
      <c r="B2870" s="343"/>
      <c r="C2870" s="41">
        <v>43292</v>
      </c>
      <c r="D2870" s="40" t="s">
        <v>409</v>
      </c>
      <c r="E2870" s="40">
        <v>212857</v>
      </c>
      <c r="F2870" s="40" t="s">
        <v>85</v>
      </c>
      <c r="G2870" s="135">
        <v>14.51</v>
      </c>
      <c r="H2870" s="48">
        <v>18285.12</v>
      </c>
      <c r="I2870" s="48">
        <v>9766.69</v>
      </c>
    </row>
    <row r="2871" spans="1:9" x14ac:dyDescent="0.25">
      <c r="A2871" s="180" t="s">
        <v>64</v>
      </c>
      <c r="B2871" s="343"/>
      <c r="C2871" s="41">
        <v>43292</v>
      </c>
      <c r="D2871" s="40" t="s">
        <v>312</v>
      </c>
      <c r="E2871" s="40">
        <v>212866</v>
      </c>
      <c r="F2871" s="40" t="s">
        <v>933</v>
      </c>
      <c r="G2871" s="135">
        <v>8.93</v>
      </c>
      <c r="H2871" s="48">
        <v>18285.12</v>
      </c>
      <c r="I2871" s="48">
        <v>9766.69</v>
      </c>
    </row>
    <row r="2872" spans="1:9" x14ac:dyDescent="0.25">
      <c r="A2872" s="180" t="s">
        <v>77</v>
      </c>
      <c r="B2872" s="343"/>
      <c r="C2872" s="41">
        <v>43292</v>
      </c>
      <c r="D2872" s="40" t="s">
        <v>402</v>
      </c>
      <c r="E2872" s="40">
        <v>212867</v>
      </c>
      <c r="F2872" s="40" t="s">
        <v>44</v>
      </c>
      <c r="G2872" s="135">
        <v>17.3</v>
      </c>
      <c r="H2872" s="48">
        <v>18285.12</v>
      </c>
      <c r="I2872" s="48">
        <v>9766.69</v>
      </c>
    </row>
    <row r="2873" spans="1:9" x14ac:dyDescent="0.25">
      <c r="A2873" s="180" t="s">
        <v>64</v>
      </c>
      <c r="B2873" s="343"/>
      <c r="C2873" s="41">
        <v>43292</v>
      </c>
      <c r="D2873" s="40" t="s">
        <v>774</v>
      </c>
      <c r="E2873" s="40">
        <v>212880</v>
      </c>
      <c r="F2873" s="40" t="s">
        <v>47</v>
      </c>
      <c r="G2873" s="135">
        <v>9.11</v>
      </c>
      <c r="H2873" s="48">
        <v>18285.12</v>
      </c>
      <c r="I2873" s="48">
        <v>9766.69</v>
      </c>
    </row>
    <row r="2874" spans="1:9" x14ac:dyDescent="0.25">
      <c r="A2874" s="180" t="s">
        <v>66</v>
      </c>
      <c r="B2874" s="343"/>
      <c r="C2874" s="41">
        <v>43292</v>
      </c>
      <c r="D2874" s="40" t="s">
        <v>340</v>
      </c>
      <c r="E2874" s="40">
        <v>212896</v>
      </c>
      <c r="F2874" s="40" t="s">
        <v>50</v>
      </c>
      <c r="G2874" s="135">
        <v>7.1</v>
      </c>
      <c r="H2874" s="48">
        <v>18285.12</v>
      </c>
      <c r="I2874" s="48">
        <v>9766.69</v>
      </c>
    </row>
    <row r="2875" spans="1:9" x14ac:dyDescent="0.25">
      <c r="A2875" s="180" t="s">
        <v>86</v>
      </c>
      <c r="B2875" s="343"/>
      <c r="C2875" s="41">
        <v>43292</v>
      </c>
      <c r="D2875" s="40" t="s">
        <v>934</v>
      </c>
      <c r="E2875" s="40">
        <v>212939</v>
      </c>
      <c r="F2875" s="40" t="s">
        <v>140</v>
      </c>
      <c r="G2875" s="135">
        <v>6.32</v>
      </c>
      <c r="H2875" s="48">
        <v>18285.12</v>
      </c>
      <c r="I2875" s="48">
        <v>9766.69</v>
      </c>
    </row>
    <row r="2876" spans="1:9" x14ac:dyDescent="0.25">
      <c r="A2876" s="180" t="s">
        <v>86</v>
      </c>
      <c r="B2876" s="343"/>
      <c r="C2876" s="41">
        <v>43292</v>
      </c>
      <c r="D2876" s="40" t="s">
        <v>91</v>
      </c>
      <c r="E2876" s="40">
        <v>212940</v>
      </c>
      <c r="F2876" s="40" t="s">
        <v>418</v>
      </c>
      <c r="G2876" s="135">
        <v>6.19</v>
      </c>
      <c r="H2876" s="48">
        <v>18285.12</v>
      </c>
      <c r="I2876" s="48">
        <v>9766.69</v>
      </c>
    </row>
    <row r="2877" spans="1:9" x14ac:dyDescent="0.25">
      <c r="A2877" s="180" t="s">
        <v>86</v>
      </c>
      <c r="B2877" s="343"/>
      <c r="C2877" s="41">
        <v>43292</v>
      </c>
      <c r="D2877" s="40" t="s">
        <v>316</v>
      </c>
      <c r="E2877" s="40">
        <v>212941</v>
      </c>
      <c r="F2877" s="40" t="s">
        <v>403</v>
      </c>
      <c r="G2877" s="135">
        <v>6.61</v>
      </c>
      <c r="H2877" s="48">
        <v>18285.12</v>
      </c>
      <c r="I2877" s="48">
        <v>9766.69</v>
      </c>
    </row>
    <row r="2878" spans="1:9" x14ac:dyDescent="0.25">
      <c r="A2878" s="180" t="s">
        <v>86</v>
      </c>
      <c r="B2878" s="343"/>
      <c r="C2878" s="41">
        <v>43292</v>
      </c>
      <c r="D2878" s="40" t="s">
        <v>484</v>
      </c>
      <c r="E2878" s="40">
        <v>212942</v>
      </c>
      <c r="F2878" s="40" t="s">
        <v>437</v>
      </c>
      <c r="G2878" s="135">
        <v>6.53</v>
      </c>
      <c r="H2878" s="48">
        <v>18285.12</v>
      </c>
      <c r="I2878" s="48">
        <v>9766.69</v>
      </c>
    </row>
    <row r="2879" spans="1:9" x14ac:dyDescent="0.25">
      <c r="A2879" s="180" t="s">
        <v>98</v>
      </c>
      <c r="B2879" s="343"/>
      <c r="C2879" s="41">
        <v>43293</v>
      </c>
      <c r="D2879" s="40" t="s">
        <v>608</v>
      </c>
      <c r="E2879" s="40">
        <v>212977</v>
      </c>
      <c r="F2879" s="40" t="s">
        <v>50</v>
      </c>
      <c r="G2879" s="135">
        <v>15.51</v>
      </c>
      <c r="H2879" s="48">
        <v>18285.12</v>
      </c>
      <c r="I2879" s="48">
        <v>9766.69</v>
      </c>
    </row>
    <row r="2880" spans="1:9" x14ac:dyDescent="0.25">
      <c r="A2880" s="180" t="s">
        <v>96</v>
      </c>
      <c r="B2880" s="343"/>
      <c r="C2880" s="41">
        <v>43293</v>
      </c>
      <c r="D2880" s="40" t="s">
        <v>423</v>
      </c>
      <c r="E2880" s="40">
        <v>212978</v>
      </c>
      <c r="F2880" s="40" t="s">
        <v>44</v>
      </c>
      <c r="G2880" s="135">
        <v>14.02</v>
      </c>
      <c r="H2880" s="48">
        <v>18285.12</v>
      </c>
      <c r="I2880" s="48">
        <v>9766.69</v>
      </c>
    </row>
    <row r="2881" spans="1:9" x14ac:dyDescent="0.25">
      <c r="A2881" s="180" t="s">
        <v>100</v>
      </c>
      <c r="B2881" s="343"/>
      <c r="C2881" s="41">
        <v>43293</v>
      </c>
      <c r="D2881" s="40" t="s">
        <v>121</v>
      </c>
      <c r="E2881" s="40">
        <v>212980</v>
      </c>
      <c r="F2881" s="40" t="s">
        <v>85</v>
      </c>
      <c r="G2881" s="135">
        <v>12.65</v>
      </c>
      <c r="H2881" s="48">
        <v>18285.12</v>
      </c>
      <c r="I2881" s="48">
        <v>9766.69</v>
      </c>
    </row>
    <row r="2882" spans="1:9" x14ac:dyDescent="0.25">
      <c r="A2882" s="180" t="s">
        <v>94</v>
      </c>
      <c r="B2882" s="343"/>
      <c r="C2882" s="41">
        <v>43293</v>
      </c>
      <c r="D2882" s="40" t="s">
        <v>255</v>
      </c>
      <c r="E2882" s="40">
        <v>212981</v>
      </c>
      <c r="F2882" s="40" t="s">
        <v>47</v>
      </c>
      <c r="G2882" s="135">
        <v>15.25</v>
      </c>
      <c r="H2882" s="48">
        <v>18285.12</v>
      </c>
      <c r="I2882" s="48">
        <v>9766.69</v>
      </c>
    </row>
    <row r="2883" spans="1:9" x14ac:dyDescent="0.25">
      <c r="A2883" s="180" t="s">
        <v>96</v>
      </c>
      <c r="B2883" s="343"/>
      <c r="C2883" s="41">
        <v>43293</v>
      </c>
      <c r="D2883" s="40" t="s">
        <v>521</v>
      </c>
      <c r="E2883" s="40">
        <v>213011</v>
      </c>
      <c r="F2883" s="40" t="s">
        <v>44</v>
      </c>
      <c r="G2883" s="135">
        <v>5.52</v>
      </c>
      <c r="H2883" s="48">
        <v>18285.12</v>
      </c>
      <c r="I2883" s="48">
        <v>9766.69</v>
      </c>
    </row>
    <row r="2884" spans="1:9" x14ac:dyDescent="0.25">
      <c r="A2884" s="180" t="s">
        <v>94</v>
      </c>
      <c r="B2884" s="343"/>
      <c r="C2884" s="41">
        <v>43293</v>
      </c>
      <c r="D2884" s="40" t="s">
        <v>583</v>
      </c>
      <c r="E2884" s="40">
        <v>213013</v>
      </c>
      <c r="F2884" s="40" t="s">
        <v>47</v>
      </c>
      <c r="G2884" s="135">
        <v>5.8</v>
      </c>
      <c r="H2884" s="48">
        <v>18285.12</v>
      </c>
      <c r="I2884" s="48">
        <v>9766.69</v>
      </c>
    </row>
    <row r="2885" spans="1:9" x14ac:dyDescent="0.25">
      <c r="A2885" s="180" t="s">
        <v>98</v>
      </c>
      <c r="B2885" s="343"/>
      <c r="C2885" s="41">
        <v>43293</v>
      </c>
      <c r="D2885" s="40" t="s">
        <v>540</v>
      </c>
      <c r="E2885" s="40">
        <v>213023</v>
      </c>
      <c r="F2885" s="40" t="s">
        <v>50</v>
      </c>
      <c r="G2885" s="135">
        <v>8.24</v>
      </c>
      <c r="H2885" s="48">
        <v>18285.12</v>
      </c>
      <c r="I2885" s="48">
        <v>9766.69</v>
      </c>
    </row>
    <row r="2886" spans="1:9" x14ac:dyDescent="0.25">
      <c r="A2886" s="180" t="s">
        <v>100</v>
      </c>
      <c r="B2886" s="343"/>
      <c r="C2886" s="41">
        <v>43293</v>
      </c>
      <c r="D2886" s="40" t="s">
        <v>320</v>
      </c>
      <c r="E2886" s="40">
        <v>213029</v>
      </c>
      <c r="F2886" s="40" t="s">
        <v>85</v>
      </c>
      <c r="G2886" s="135">
        <v>4.6399999999999997</v>
      </c>
      <c r="H2886" s="48">
        <v>18285.12</v>
      </c>
      <c r="I2886" s="48">
        <v>9766.69</v>
      </c>
    </row>
    <row r="2887" spans="1:9" x14ac:dyDescent="0.25">
      <c r="A2887" s="180" t="s">
        <v>45</v>
      </c>
      <c r="B2887" s="343"/>
      <c r="C2887" s="41">
        <v>43293</v>
      </c>
      <c r="D2887" s="40" t="s">
        <v>82</v>
      </c>
      <c r="E2887" s="40">
        <v>213080</v>
      </c>
      <c r="F2887" s="40" t="s">
        <v>192</v>
      </c>
      <c r="G2887" s="135">
        <v>9.14</v>
      </c>
      <c r="H2887" s="48">
        <v>18285.12</v>
      </c>
      <c r="I2887" s="48">
        <v>9766.69</v>
      </c>
    </row>
    <row r="2888" spans="1:9" x14ac:dyDescent="0.25">
      <c r="A2888" s="180" t="s">
        <v>48</v>
      </c>
      <c r="B2888" s="343"/>
      <c r="C2888" s="41">
        <v>43294</v>
      </c>
      <c r="D2888" s="40" t="s">
        <v>582</v>
      </c>
      <c r="E2888" s="40">
        <v>213126</v>
      </c>
      <c r="F2888" s="40" t="s">
        <v>50</v>
      </c>
      <c r="G2888" s="135">
        <v>14.54</v>
      </c>
      <c r="H2888" s="48">
        <v>18285.12</v>
      </c>
      <c r="I2888" s="48">
        <v>9766.69</v>
      </c>
    </row>
    <row r="2889" spans="1:9" x14ac:dyDescent="0.25">
      <c r="A2889" s="180" t="s">
        <v>42</v>
      </c>
      <c r="B2889" s="343"/>
      <c r="C2889" s="41">
        <v>43294</v>
      </c>
      <c r="D2889" s="40" t="s">
        <v>607</v>
      </c>
      <c r="E2889" s="40">
        <v>213128</v>
      </c>
      <c r="F2889" s="40" t="s">
        <v>44</v>
      </c>
      <c r="G2889" s="135">
        <v>15.42</v>
      </c>
      <c r="H2889" s="48">
        <v>18285.12</v>
      </c>
      <c r="I2889" s="48">
        <v>9766.69</v>
      </c>
    </row>
    <row r="2890" spans="1:9" x14ac:dyDescent="0.25">
      <c r="A2890" s="180" t="s">
        <v>45</v>
      </c>
      <c r="B2890" s="343"/>
      <c r="C2890" s="41">
        <v>43294</v>
      </c>
      <c r="D2890" s="40" t="s">
        <v>222</v>
      </c>
      <c r="E2890" s="40">
        <v>213131</v>
      </c>
      <c r="F2890" s="40" t="s">
        <v>47</v>
      </c>
      <c r="G2890" s="135">
        <v>16.21</v>
      </c>
      <c r="H2890" s="48">
        <v>18285.12</v>
      </c>
      <c r="I2890" s="48">
        <v>9766.69</v>
      </c>
    </row>
    <row r="2891" spans="1:9" x14ac:dyDescent="0.25">
      <c r="A2891" s="180" t="s">
        <v>51</v>
      </c>
      <c r="B2891" s="343"/>
      <c r="C2891" s="41">
        <v>43294</v>
      </c>
      <c r="D2891" s="40" t="s">
        <v>256</v>
      </c>
      <c r="E2891" s="40">
        <v>213133</v>
      </c>
      <c r="F2891" s="40" t="s">
        <v>85</v>
      </c>
      <c r="G2891" s="135">
        <v>14.94</v>
      </c>
      <c r="H2891" s="48">
        <v>18285.12</v>
      </c>
      <c r="I2891" s="48">
        <v>9766.69</v>
      </c>
    </row>
    <row r="2892" spans="1:9" x14ac:dyDescent="0.25">
      <c r="A2892" s="180" t="s">
        <v>51</v>
      </c>
      <c r="B2892" s="343"/>
      <c r="C2892" s="41">
        <v>43294</v>
      </c>
      <c r="D2892" s="40" t="s">
        <v>504</v>
      </c>
      <c r="E2892" s="40">
        <v>213189</v>
      </c>
      <c r="F2892" s="40" t="s">
        <v>85</v>
      </c>
      <c r="G2892" s="135">
        <v>11.29</v>
      </c>
      <c r="H2892" s="48">
        <v>18285.12</v>
      </c>
      <c r="I2892" s="48">
        <v>9766.69</v>
      </c>
    </row>
    <row r="2893" spans="1:9" x14ac:dyDescent="0.25">
      <c r="A2893" s="180" t="s">
        <v>45</v>
      </c>
      <c r="B2893" s="343"/>
      <c r="C2893" s="41">
        <v>43294</v>
      </c>
      <c r="D2893" s="40" t="s">
        <v>641</v>
      </c>
      <c r="E2893" s="40">
        <v>213193</v>
      </c>
      <c r="F2893" s="40" t="s">
        <v>47</v>
      </c>
      <c r="G2893" s="135">
        <v>14.54</v>
      </c>
      <c r="H2893" s="48">
        <v>18285.12</v>
      </c>
      <c r="I2893" s="48">
        <v>9766.69</v>
      </c>
    </row>
    <row r="2894" spans="1:9" x14ac:dyDescent="0.25">
      <c r="A2894" s="180" t="s">
        <v>42</v>
      </c>
      <c r="B2894" s="343"/>
      <c r="C2894" s="41">
        <v>43294</v>
      </c>
      <c r="D2894" s="40" t="s">
        <v>180</v>
      </c>
      <c r="E2894" s="40">
        <v>213197</v>
      </c>
      <c r="F2894" s="40" t="s">
        <v>44</v>
      </c>
      <c r="G2894" s="135">
        <v>14.98</v>
      </c>
      <c r="H2894" s="48">
        <v>18285.12</v>
      </c>
      <c r="I2894" s="48">
        <v>9766.69</v>
      </c>
    </row>
    <row r="2895" spans="1:9" x14ac:dyDescent="0.25">
      <c r="A2895" s="180" t="s">
        <v>48</v>
      </c>
      <c r="B2895" s="343"/>
      <c r="C2895" s="41">
        <v>43294</v>
      </c>
      <c r="D2895" s="40" t="s">
        <v>604</v>
      </c>
      <c r="E2895" s="40">
        <v>213198</v>
      </c>
      <c r="F2895" s="40" t="s">
        <v>50</v>
      </c>
      <c r="G2895" s="135">
        <v>14.06</v>
      </c>
      <c r="H2895" s="48">
        <v>18285.12</v>
      </c>
      <c r="I2895" s="48">
        <v>9766.69</v>
      </c>
    </row>
    <row r="2896" spans="1:9" x14ac:dyDescent="0.25">
      <c r="A2896" s="180" t="s">
        <v>42</v>
      </c>
      <c r="B2896" s="343"/>
      <c r="C2896" s="41">
        <v>43294</v>
      </c>
      <c r="D2896" s="40" t="s">
        <v>184</v>
      </c>
      <c r="E2896" s="40">
        <v>213220</v>
      </c>
      <c r="F2896" s="40" t="s">
        <v>192</v>
      </c>
      <c r="G2896" s="135">
        <v>7.47</v>
      </c>
      <c r="H2896" s="48">
        <v>18285.12</v>
      </c>
      <c r="I2896" s="48">
        <v>9766.69</v>
      </c>
    </row>
    <row r="2897" spans="1:9" x14ac:dyDescent="0.25">
      <c r="A2897" s="180" t="s">
        <v>86</v>
      </c>
      <c r="B2897" s="343"/>
      <c r="C2897" s="41">
        <v>43294</v>
      </c>
      <c r="D2897" s="40" t="s">
        <v>87</v>
      </c>
      <c r="E2897" s="40">
        <v>213236</v>
      </c>
      <c r="F2897" s="40" t="s">
        <v>140</v>
      </c>
      <c r="G2897" s="135">
        <v>7.93</v>
      </c>
      <c r="H2897" s="48">
        <v>18285.12</v>
      </c>
      <c r="I2897" s="48">
        <v>9766.69</v>
      </c>
    </row>
    <row r="2898" spans="1:9" x14ac:dyDescent="0.25">
      <c r="A2898" s="180" t="s">
        <v>86</v>
      </c>
      <c r="B2898" s="343"/>
      <c r="C2898" s="41">
        <v>43294</v>
      </c>
      <c r="D2898" s="40" t="s">
        <v>398</v>
      </c>
      <c r="E2898" s="40">
        <v>213238</v>
      </c>
      <c r="F2898" s="40" t="s">
        <v>403</v>
      </c>
      <c r="G2898" s="135">
        <v>7.54</v>
      </c>
      <c r="H2898" s="48">
        <v>18285.12</v>
      </c>
      <c r="I2898" s="48">
        <v>9766.69</v>
      </c>
    </row>
    <row r="2899" spans="1:9" x14ac:dyDescent="0.25">
      <c r="A2899" s="180" t="s">
        <v>86</v>
      </c>
      <c r="B2899" s="343"/>
      <c r="C2899" s="41">
        <v>43294</v>
      </c>
      <c r="D2899" s="40" t="s">
        <v>746</v>
      </c>
      <c r="E2899" s="40">
        <v>213239</v>
      </c>
      <c r="F2899" s="40" t="s">
        <v>418</v>
      </c>
      <c r="G2899" s="135">
        <v>8.48</v>
      </c>
      <c r="H2899" s="48">
        <v>18285.12</v>
      </c>
      <c r="I2899" s="48">
        <v>9766.69</v>
      </c>
    </row>
    <row r="2900" spans="1:9" ht="15.75" thickBot="1" x14ac:dyDescent="0.3">
      <c r="A2900" s="180" t="s">
        <v>86</v>
      </c>
      <c r="B2900" s="343"/>
      <c r="C2900" s="41">
        <v>43294</v>
      </c>
      <c r="D2900" s="40" t="s">
        <v>737</v>
      </c>
      <c r="E2900" s="40">
        <v>213240</v>
      </c>
      <c r="F2900" s="40" t="s">
        <v>449</v>
      </c>
      <c r="G2900" s="135">
        <v>7.66</v>
      </c>
      <c r="H2900" s="48">
        <v>18285.12</v>
      </c>
      <c r="I2900" s="48">
        <v>9766.69</v>
      </c>
    </row>
    <row r="2901" spans="1:9" ht="15.75" thickBot="1" x14ac:dyDescent="0.3">
      <c r="F2901" s="219" t="s">
        <v>590</v>
      </c>
      <c r="G2901" s="220">
        <f>SUM(G2822:G2900)</f>
        <v>849.56999999999971</v>
      </c>
      <c r="H2901" s="221">
        <f>+G2901*H2900</f>
        <v>15534489.398399994</v>
      </c>
      <c r="I2901" s="221">
        <f>+G2901*I2900</f>
        <v>8297486.8232999975</v>
      </c>
    </row>
    <row r="2902" spans="1:9" ht="21.75" thickBot="1" x14ac:dyDescent="0.4">
      <c r="F2902" s="222" t="s">
        <v>591</v>
      </c>
      <c r="G2902" s="223">
        <f>-G2859-G2830</f>
        <v>-3.87</v>
      </c>
      <c r="H2902" s="512">
        <f>+G2902*H2900</f>
        <v>-70763.414399999994</v>
      </c>
      <c r="I2902" s="513"/>
    </row>
    <row r="2903" spans="1:9" ht="19.5" thickBot="1" x14ac:dyDescent="0.35">
      <c r="F2903" s="226" t="s">
        <v>151</v>
      </c>
      <c r="G2903" s="220">
        <f>SUM(G2901:G2902)</f>
        <v>845.6999999999997</v>
      </c>
      <c r="H2903" s="514">
        <f>+H2901+I2901+H2902-0.01</f>
        <v>23761212.797299989</v>
      </c>
      <c r="I2903" s="515"/>
    </row>
    <row r="2906" spans="1:9" x14ac:dyDescent="0.25">
      <c r="G2906" s="396"/>
    </row>
    <row r="2907" spans="1:9" x14ac:dyDescent="0.25">
      <c r="B2907" s="31"/>
      <c r="C2907" s="31"/>
      <c r="D2907" s="31"/>
      <c r="E2907" s="32"/>
      <c r="F2907" s="32"/>
      <c r="G2907" s="396"/>
    </row>
    <row r="2908" spans="1:9" ht="23.25" x14ac:dyDescent="0.35">
      <c r="A2908" s="516" t="s">
        <v>28</v>
      </c>
      <c r="B2908" s="516"/>
      <c r="C2908" s="516"/>
      <c r="D2908" s="516"/>
      <c r="E2908" s="516"/>
      <c r="F2908" s="516"/>
      <c r="G2908" s="516"/>
      <c r="H2908" s="516"/>
    </row>
    <row r="2909" spans="1:9" ht="19.5" x14ac:dyDescent="0.3">
      <c r="A2909" s="517" t="s">
        <v>485</v>
      </c>
      <c r="B2909" s="517"/>
      <c r="C2909" s="517"/>
      <c r="D2909" s="517"/>
      <c r="E2909" s="517"/>
      <c r="F2909" s="517"/>
      <c r="G2909" s="517"/>
      <c r="H2909" s="517"/>
    </row>
    <row r="2910" spans="1:9" ht="15.75" x14ac:dyDescent="0.25">
      <c r="A2910" s="33"/>
      <c r="B2910" s="33"/>
      <c r="C2910" s="33"/>
      <c r="D2910" s="33"/>
      <c r="E2910" s="34"/>
      <c r="F2910" s="34"/>
      <c r="G2910" s="397"/>
      <c r="H2910" s="35"/>
    </row>
    <row r="2911" spans="1:9" ht="15.75" x14ac:dyDescent="0.25">
      <c r="A2911" s="33"/>
      <c r="B2911" s="33"/>
      <c r="C2911" s="33"/>
      <c r="D2911" s="33"/>
      <c r="E2911" s="34"/>
      <c r="F2911" s="34"/>
      <c r="G2911" s="397"/>
      <c r="H2911" s="35"/>
    </row>
    <row r="2912" spans="1:9" ht="15.75" x14ac:dyDescent="0.25">
      <c r="A2912" s="36" t="s">
        <v>30</v>
      </c>
      <c r="B2912" s="36">
        <v>2870</v>
      </c>
      <c r="C2912" s="33"/>
      <c r="D2912" s="31"/>
      <c r="E2912" s="34"/>
      <c r="F2912" s="34"/>
      <c r="G2912" s="398"/>
      <c r="H2912" s="35"/>
    </row>
    <row r="2913" spans="1:9" ht="15.75" x14ac:dyDescent="0.25">
      <c r="A2913" s="38" t="s">
        <v>31</v>
      </c>
      <c r="B2913" s="39">
        <v>43301</v>
      </c>
      <c r="C2913" s="33"/>
      <c r="D2913" s="31"/>
      <c r="E2913" s="34"/>
      <c r="F2913" s="34"/>
      <c r="G2913" s="398"/>
      <c r="H2913" s="35"/>
    </row>
    <row r="2914" spans="1:9" ht="16.5" thickBot="1" x14ac:dyDescent="0.3">
      <c r="A2914" s="37" t="s">
        <v>32</v>
      </c>
      <c r="B2914" s="518" t="s">
        <v>33</v>
      </c>
      <c r="C2914" s="518"/>
      <c r="D2914" s="518"/>
      <c r="E2914" s="34"/>
      <c r="F2914" s="34"/>
      <c r="G2914" s="398"/>
      <c r="H2914" s="35"/>
    </row>
    <row r="2915" spans="1:9" ht="32.25" thickBot="1" x14ac:dyDescent="0.3">
      <c r="A2915" s="520" t="s">
        <v>34</v>
      </c>
      <c r="B2915" s="521"/>
      <c r="C2915" s="44" t="s">
        <v>35</v>
      </c>
      <c r="D2915" s="44" t="s">
        <v>36</v>
      </c>
      <c r="E2915" s="44" t="s">
        <v>37</v>
      </c>
      <c r="F2915" s="44" t="s">
        <v>38</v>
      </c>
      <c r="G2915" s="399" t="s">
        <v>39</v>
      </c>
      <c r="H2915" s="44" t="s">
        <v>40</v>
      </c>
      <c r="I2915" s="44" t="s">
        <v>41</v>
      </c>
    </row>
    <row r="2916" spans="1:9" x14ac:dyDescent="0.25">
      <c r="A2916" s="59" t="s">
        <v>64</v>
      </c>
      <c r="B2916" s="61"/>
      <c r="C2916" s="211">
        <v>43295</v>
      </c>
      <c r="D2916" s="45" t="s">
        <v>906</v>
      </c>
      <c r="E2916" s="45">
        <v>213254</v>
      </c>
      <c r="F2916" s="45" t="s">
        <v>47</v>
      </c>
      <c r="G2916" s="134">
        <v>14.24</v>
      </c>
      <c r="H2916" s="67">
        <v>18285.12</v>
      </c>
      <c r="I2916" s="67">
        <v>9766.69</v>
      </c>
    </row>
    <row r="2917" spans="1:9" x14ac:dyDescent="0.25">
      <c r="A2917" s="180" t="s">
        <v>68</v>
      </c>
      <c r="B2917" s="343"/>
      <c r="C2917" s="41">
        <v>43295</v>
      </c>
      <c r="D2917" s="40" t="s">
        <v>496</v>
      </c>
      <c r="E2917" s="40">
        <v>213257</v>
      </c>
      <c r="F2917" s="40" t="s">
        <v>85</v>
      </c>
      <c r="G2917" s="135">
        <v>9.2200000000000006</v>
      </c>
      <c r="H2917" s="48">
        <v>18285.12</v>
      </c>
      <c r="I2917" s="48">
        <v>9766.69</v>
      </c>
    </row>
    <row r="2918" spans="1:9" x14ac:dyDescent="0.25">
      <c r="A2918" s="180" t="s">
        <v>66</v>
      </c>
      <c r="B2918" s="343"/>
      <c r="C2918" s="41">
        <v>43295</v>
      </c>
      <c r="D2918" s="40" t="s">
        <v>347</v>
      </c>
      <c r="E2918" s="40">
        <v>213263</v>
      </c>
      <c r="F2918" s="40" t="s">
        <v>50</v>
      </c>
      <c r="G2918" s="135">
        <v>13.88</v>
      </c>
      <c r="H2918" s="48">
        <v>18285.12</v>
      </c>
      <c r="I2918" s="48">
        <v>9766.69</v>
      </c>
    </row>
    <row r="2919" spans="1:9" x14ac:dyDescent="0.25">
      <c r="A2919" s="180" t="s">
        <v>77</v>
      </c>
      <c r="B2919" s="343"/>
      <c r="C2919" s="41">
        <v>43295</v>
      </c>
      <c r="D2919" s="40" t="s">
        <v>607</v>
      </c>
      <c r="E2919" s="40">
        <v>213265</v>
      </c>
      <c r="F2919" s="40" t="s">
        <v>44</v>
      </c>
      <c r="G2919" s="135">
        <v>16.149999999999999</v>
      </c>
      <c r="H2919" s="48">
        <v>18285.12</v>
      </c>
      <c r="I2919" s="48">
        <v>9766.69</v>
      </c>
    </row>
    <row r="2920" spans="1:9" x14ac:dyDescent="0.25">
      <c r="A2920" s="180" t="s">
        <v>64</v>
      </c>
      <c r="B2920" s="343"/>
      <c r="C2920" s="41">
        <v>43295</v>
      </c>
      <c r="D2920" s="40" t="s">
        <v>508</v>
      </c>
      <c r="E2920" s="40">
        <v>213299</v>
      </c>
      <c r="F2920" s="40" t="s">
        <v>47</v>
      </c>
      <c r="G2920" s="135">
        <v>10.050000000000001</v>
      </c>
      <c r="H2920" s="48">
        <v>18285.12</v>
      </c>
      <c r="I2920" s="48">
        <v>9766.69</v>
      </c>
    </row>
    <row r="2921" spans="1:9" x14ac:dyDescent="0.25">
      <c r="A2921" s="434" t="s">
        <v>584</v>
      </c>
      <c r="B2921" s="435"/>
      <c r="C2921" s="436">
        <v>43295</v>
      </c>
      <c r="D2921" s="437" t="s">
        <v>935</v>
      </c>
      <c r="E2921" s="437">
        <v>213305</v>
      </c>
      <c r="F2921" s="437" t="s">
        <v>587</v>
      </c>
      <c r="G2921" s="438">
        <v>1.84</v>
      </c>
      <c r="H2921" s="439">
        <v>18285.12</v>
      </c>
      <c r="I2921" s="439">
        <v>9766.69</v>
      </c>
    </row>
    <row r="2922" spans="1:9" x14ac:dyDescent="0.25">
      <c r="A2922" s="180" t="s">
        <v>77</v>
      </c>
      <c r="B2922" s="343"/>
      <c r="C2922" s="41">
        <v>43295</v>
      </c>
      <c r="D2922" s="40" t="s">
        <v>540</v>
      </c>
      <c r="E2922" s="40">
        <v>213310</v>
      </c>
      <c r="F2922" s="40" t="s">
        <v>44</v>
      </c>
      <c r="G2922" s="135">
        <v>8.07</v>
      </c>
      <c r="H2922" s="48">
        <v>18285.12</v>
      </c>
      <c r="I2922" s="48">
        <v>9766.69</v>
      </c>
    </row>
    <row r="2923" spans="1:9" x14ac:dyDescent="0.25">
      <c r="A2923" s="180" t="s">
        <v>64</v>
      </c>
      <c r="B2923" s="343"/>
      <c r="C2923" s="41">
        <v>43295</v>
      </c>
      <c r="D2923" s="40" t="s">
        <v>401</v>
      </c>
      <c r="E2923" s="40">
        <v>213316</v>
      </c>
      <c r="F2923" s="40" t="s">
        <v>79</v>
      </c>
      <c r="G2923" s="135">
        <v>7.06</v>
      </c>
      <c r="H2923" s="48">
        <v>18285.12</v>
      </c>
      <c r="I2923" s="48">
        <v>9766.69</v>
      </c>
    </row>
    <row r="2924" spans="1:9" x14ac:dyDescent="0.25">
      <c r="A2924" s="180" t="s">
        <v>68</v>
      </c>
      <c r="B2924" s="343"/>
      <c r="C2924" s="41">
        <v>43295</v>
      </c>
      <c r="D2924" s="40" t="s">
        <v>760</v>
      </c>
      <c r="E2924" s="40">
        <v>213318</v>
      </c>
      <c r="F2924" s="40" t="s">
        <v>85</v>
      </c>
      <c r="G2924" s="135">
        <v>13.26</v>
      </c>
      <c r="H2924" s="48">
        <v>18285.12</v>
      </c>
      <c r="I2924" s="48">
        <v>9766.69</v>
      </c>
    </row>
    <row r="2925" spans="1:9" x14ac:dyDescent="0.25">
      <c r="A2925" s="180" t="s">
        <v>66</v>
      </c>
      <c r="B2925" s="343"/>
      <c r="C2925" s="41">
        <v>43295</v>
      </c>
      <c r="D2925" s="40" t="s">
        <v>493</v>
      </c>
      <c r="E2925" s="40">
        <v>213323</v>
      </c>
      <c r="F2925" s="40" t="s">
        <v>50</v>
      </c>
      <c r="G2925" s="135">
        <v>13.01</v>
      </c>
      <c r="H2925" s="48">
        <v>18285.12</v>
      </c>
      <c r="I2925" s="48">
        <v>9766.69</v>
      </c>
    </row>
    <row r="2926" spans="1:9" x14ac:dyDescent="0.25">
      <c r="A2926" s="180" t="s">
        <v>148</v>
      </c>
      <c r="B2926" s="343"/>
      <c r="C2926" s="41">
        <v>43295</v>
      </c>
      <c r="D2926" s="40" t="s">
        <v>936</v>
      </c>
      <c r="E2926" s="40">
        <v>213341</v>
      </c>
      <c r="F2926" s="40" t="s">
        <v>418</v>
      </c>
      <c r="G2926" s="135">
        <v>3.59</v>
      </c>
      <c r="H2926" s="48">
        <v>18285.12</v>
      </c>
      <c r="I2926" s="48">
        <v>9766.69</v>
      </c>
    </row>
    <row r="2927" spans="1:9" x14ac:dyDescent="0.25">
      <c r="A2927" s="180" t="s">
        <v>148</v>
      </c>
      <c r="B2927" s="343"/>
      <c r="C2927" s="41">
        <v>43295</v>
      </c>
      <c r="D2927" s="40" t="s">
        <v>290</v>
      </c>
      <c r="E2927" s="40">
        <v>213342</v>
      </c>
      <c r="F2927" s="40" t="s">
        <v>140</v>
      </c>
      <c r="G2927" s="135">
        <v>5.83</v>
      </c>
      <c r="H2927" s="48">
        <v>18285.12</v>
      </c>
      <c r="I2927" s="48">
        <v>9766.69</v>
      </c>
    </row>
    <row r="2928" spans="1:9" x14ac:dyDescent="0.25">
      <c r="A2928" s="180" t="s">
        <v>94</v>
      </c>
      <c r="B2928" s="343"/>
      <c r="C2928" s="41">
        <v>43297</v>
      </c>
      <c r="D2928" s="40" t="s">
        <v>120</v>
      </c>
      <c r="E2928" s="40">
        <v>213370</v>
      </c>
      <c r="F2928" s="40" t="s">
        <v>47</v>
      </c>
      <c r="G2928" s="135">
        <v>16.25</v>
      </c>
      <c r="H2928" s="48">
        <v>18285.12</v>
      </c>
      <c r="I2928" s="48">
        <v>9766.69</v>
      </c>
    </row>
    <row r="2929" spans="1:9" x14ac:dyDescent="0.25">
      <c r="A2929" s="180" t="s">
        <v>98</v>
      </c>
      <c r="B2929" s="343"/>
      <c r="C2929" s="41">
        <v>43297</v>
      </c>
      <c r="D2929" s="40" t="s">
        <v>887</v>
      </c>
      <c r="E2929" s="40">
        <v>213374</v>
      </c>
      <c r="F2929" s="40" t="s">
        <v>50</v>
      </c>
      <c r="G2929" s="135">
        <v>13.76</v>
      </c>
      <c r="H2929" s="48">
        <v>18285.12</v>
      </c>
      <c r="I2929" s="48">
        <v>9766.69</v>
      </c>
    </row>
    <row r="2930" spans="1:9" x14ac:dyDescent="0.25">
      <c r="A2930" s="180" t="s">
        <v>96</v>
      </c>
      <c r="B2930" s="343"/>
      <c r="C2930" s="41">
        <v>43297</v>
      </c>
      <c r="D2930" s="40" t="s">
        <v>424</v>
      </c>
      <c r="E2930" s="40">
        <v>213377</v>
      </c>
      <c r="F2930" s="40" t="s">
        <v>44</v>
      </c>
      <c r="G2930" s="135">
        <v>15.89</v>
      </c>
      <c r="H2930" s="48">
        <v>18285.12</v>
      </c>
      <c r="I2930" s="48">
        <v>9766.69</v>
      </c>
    </row>
    <row r="2931" spans="1:9" x14ac:dyDescent="0.25">
      <c r="A2931" s="180" t="s">
        <v>100</v>
      </c>
      <c r="B2931" s="343"/>
      <c r="C2931" s="41">
        <v>43297</v>
      </c>
      <c r="D2931" s="40" t="s">
        <v>444</v>
      </c>
      <c r="E2931" s="40">
        <v>213380</v>
      </c>
      <c r="F2931" s="40" t="s">
        <v>85</v>
      </c>
      <c r="G2931" s="135">
        <v>15.73</v>
      </c>
      <c r="H2931" s="48">
        <v>18285.12</v>
      </c>
      <c r="I2931" s="48">
        <v>9766.69</v>
      </c>
    </row>
    <row r="2932" spans="1:9" x14ac:dyDescent="0.25">
      <c r="A2932" s="180" t="s">
        <v>94</v>
      </c>
      <c r="B2932" s="343"/>
      <c r="C2932" s="41">
        <v>43297</v>
      </c>
      <c r="D2932" s="40" t="s">
        <v>442</v>
      </c>
      <c r="E2932" s="40">
        <v>213439</v>
      </c>
      <c r="F2932" s="40" t="s">
        <v>218</v>
      </c>
      <c r="G2932" s="135">
        <v>1.51</v>
      </c>
      <c r="H2932" s="48">
        <v>18285.12</v>
      </c>
      <c r="I2932" s="48">
        <v>9766.69</v>
      </c>
    </row>
    <row r="2933" spans="1:9" x14ac:dyDescent="0.25">
      <c r="A2933" s="180" t="s">
        <v>100</v>
      </c>
      <c r="B2933" s="343"/>
      <c r="C2933" s="41">
        <v>43297</v>
      </c>
      <c r="D2933" s="40" t="s">
        <v>402</v>
      </c>
      <c r="E2933" s="40">
        <v>213441</v>
      </c>
      <c r="F2933" s="40" t="s">
        <v>85</v>
      </c>
      <c r="G2933" s="135">
        <v>12.42</v>
      </c>
      <c r="H2933" s="48">
        <v>18285.12</v>
      </c>
      <c r="I2933" s="48">
        <v>9766.69</v>
      </c>
    </row>
    <row r="2934" spans="1:9" x14ac:dyDescent="0.25">
      <c r="A2934" s="180" t="s">
        <v>98</v>
      </c>
      <c r="B2934" s="343"/>
      <c r="C2934" s="41">
        <v>43297</v>
      </c>
      <c r="D2934" s="40" t="s">
        <v>143</v>
      </c>
      <c r="E2934" s="40">
        <v>213442</v>
      </c>
      <c r="F2934" s="40" t="s">
        <v>50</v>
      </c>
      <c r="G2934" s="135">
        <v>15.46</v>
      </c>
      <c r="H2934" s="48">
        <v>18285.12</v>
      </c>
      <c r="I2934" s="48">
        <v>9766.69</v>
      </c>
    </row>
    <row r="2935" spans="1:9" x14ac:dyDescent="0.25">
      <c r="A2935" s="180" t="s">
        <v>96</v>
      </c>
      <c r="B2935" s="343"/>
      <c r="C2935" s="41">
        <v>43297</v>
      </c>
      <c r="D2935" s="40" t="s">
        <v>332</v>
      </c>
      <c r="E2935" s="40">
        <v>213443</v>
      </c>
      <c r="F2935" s="40" t="s">
        <v>44</v>
      </c>
      <c r="G2935" s="135">
        <v>14.7</v>
      </c>
      <c r="H2935" s="48">
        <v>18285.12</v>
      </c>
      <c r="I2935" s="48">
        <v>9766.69</v>
      </c>
    </row>
    <row r="2936" spans="1:9" x14ac:dyDescent="0.25">
      <c r="A2936" s="180" t="s">
        <v>94</v>
      </c>
      <c r="B2936" s="343"/>
      <c r="C2936" s="41">
        <v>43297</v>
      </c>
      <c r="D2936" s="40" t="s">
        <v>313</v>
      </c>
      <c r="E2936" s="40">
        <v>213445</v>
      </c>
      <c r="F2936" s="40" t="s">
        <v>47</v>
      </c>
      <c r="G2936" s="135">
        <v>15.14</v>
      </c>
      <c r="H2936" s="48">
        <v>18285.12</v>
      </c>
      <c r="I2936" s="48">
        <v>9766.69</v>
      </c>
    </row>
    <row r="2937" spans="1:9" x14ac:dyDescent="0.25">
      <c r="A2937" s="180" t="s">
        <v>86</v>
      </c>
      <c r="B2937" s="343"/>
      <c r="C2937" s="41">
        <v>43297</v>
      </c>
      <c r="D2937" s="40" t="s">
        <v>747</v>
      </c>
      <c r="E2937" s="40">
        <v>213514</v>
      </c>
      <c r="F2937" s="40" t="s">
        <v>79</v>
      </c>
      <c r="G2937" s="135">
        <v>9.6199999999999992</v>
      </c>
      <c r="H2937" s="48">
        <v>18285.12</v>
      </c>
      <c r="I2937" s="48">
        <v>9766.69</v>
      </c>
    </row>
    <row r="2938" spans="1:9" x14ac:dyDescent="0.25">
      <c r="A2938" s="180" t="s">
        <v>86</v>
      </c>
      <c r="B2938" s="343"/>
      <c r="C2938" s="41">
        <v>43297</v>
      </c>
      <c r="D2938" s="40" t="s">
        <v>467</v>
      </c>
      <c r="E2938" s="40">
        <v>213515</v>
      </c>
      <c r="F2938" s="40" t="s">
        <v>140</v>
      </c>
      <c r="G2938" s="135">
        <v>10.68</v>
      </c>
      <c r="H2938" s="48">
        <v>18285.12</v>
      </c>
      <c r="I2938" s="48">
        <v>9766.69</v>
      </c>
    </row>
    <row r="2939" spans="1:9" x14ac:dyDescent="0.25">
      <c r="A2939" s="180" t="s">
        <v>86</v>
      </c>
      <c r="B2939" s="343"/>
      <c r="C2939" s="41">
        <v>43297</v>
      </c>
      <c r="D2939" s="40" t="s">
        <v>937</v>
      </c>
      <c r="E2939" s="40">
        <v>213516</v>
      </c>
      <c r="F2939" s="40" t="s">
        <v>170</v>
      </c>
      <c r="G2939" s="135">
        <v>0.38</v>
      </c>
      <c r="H2939" s="48">
        <v>18285.12</v>
      </c>
      <c r="I2939" s="48">
        <v>9766.69</v>
      </c>
    </row>
    <row r="2940" spans="1:9" x14ac:dyDescent="0.25">
      <c r="A2940" s="180" t="s">
        <v>86</v>
      </c>
      <c r="B2940" s="343"/>
      <c r="C2940" s="41">
        <v>43297</v>
      </c>
      <c r="D2940" s="40" t="s">
        <v>615</v>
      </c>
      <c r="E2940" s="40">
        <v>213517</v>
      </c>
      <c r="F2940" s="40" t="s">
        <v>85</v>
      </c>
      <c r="G2940" s="135">
        <v>9.39</v>
      </c>
      <c r="H2940" s="48">
        <v>18285.12</v>
      </c>
      <c r="I2940" s="48">
        <v>9766.69</v>
      </c>
    </row>
    <row r="2941" spans="1:9" x14ac:dyDescent="0.25">
      <c r="A2941" s="180" t="s">
        <v>86</v>
      </c>
      <c r="B2941" s="343"/>
      <c r="C2941" s="41">
        <v>43297</v>
      </c>
      <c r="D2941" s="40" t="s">
        <v>626</v>
      </c>
      <c r="E2941" s="40">
        <v>213518</v>
      </c>
      <c r="F2941" s="40" t="s">
        <v>450</v>
      </c>
      <c r="G2941" s="135">
        <v>10.6</v>
      </c>
      <c r="H2941" s="48">
        <v>18285.12</v>
      </c>
      <c r="I2941" s="48">
        <v>9766.69</v>
      </c>
    </row>
    <row r="2942" spans="1:9" x14ac:dyDescent="0.25">
      <c r="A2942" s="180" t="s">
        <v>48</v>
      </c>
      <c r="B2942" s="343"/>
      <c r="C2942" s="41">
        <v>43298</v>
      </c>
      <c r="D2942" s="40" t="s">
        <v>503</v>
      </c>
      <c r="E2942" s="40">
        <v>213548</v>
      </c>
      <c r="F2942" s="40" t="s">
        <v>50</v>
      </c>
      <c r="G2942" s="135">
        <v>14.48</v>
      </c>
      <c r="H2942" s="48">
        <v>18285.12</v>
      </c>
      <c r="I2942" s="48">
        <v>9766.69</v>
      </c>
    </row>
    <row r="2943" spans="1:9" x14ac:dyDescent="0.25">
      <c r="A2943" s="180" t="s">
        <v>42</v>
      </c>
      <c r="B2943" s="343"/>
      <c r="C2943" s="41">
        <v>43298</v>
      </c>
      <c r="D2943" s="40" t="s">
        <v>621</v>
      </c>
      <c r="E2943" s="40">
        <v>213563</v>
      </c>
      <c r="F2943" s="40" t="s">
        <v>938</v>
      </c>
      <c r="G2943" s="135">
        <v>12.69</v>
      </c>
      <c r="H2943" s="48">
        <v>18285.12</v>
      </c>
      <c r="I2943" s="48">
        <v>9766.69</v>
      </c>
    </row>
    <row r="2944" spans="1:9" x14ac:dyDescent="0.25">
      <c r="A2944" s="180" t="s">
        <v>51</v>
      </c>
      <c r="B2944" s="343"/>
      <c r="C2944" s="41">
        <v>43298</v>
      </c>
      <c r="D2944" s="40" t="s">
        <v>70</v>
      </c>
      <c r="E2944" s="40">
        <v>213566</v>
      </c>
      <c r="F2944" s="40" t="s">
        <v>85</v>
      </c>
      <c r="G2944" s="135">
        <v>17.09</v>
      </c>
      <c r="H2944" s="48">
        <v>18285.12</v>
      </c>
      <c r="I2944" s="48">
        <v>9766.69</v>
      </c>
    </row>
    <row r="2945" spans="1:9" x14ac:dyDescent="0.25">
      <c r="A2945" s="180" t="s">
        <v>45</v>
      </c>
      <c r="B2945" s="343"/>
      <c r="C2945" s="41">
        <v>43298</v>
      </c>
      <c r="D2945" s="40" t="s">
        <v>890</v>
      </c>
      <c r="E2945" s="40">
        <v>213568</v>
      </c>
      <c r="F2945" s="40" t="s">
        <v>44</v>
      </c>
      <c r="G2945" s="135">
        <v>14.88</v>
      </c>
      <c r="H2945" s="48">
        <v>18285.12</v>
      </c>
      <c r="I2945" s="48">
        <v>9766.69</v>
      </c>
    </row>
    <row r="2946" spans="1:9" x14ac:dyDescent="0.25">
      <c r="A2946" s="180" t="s">
        <v>45</v>
      </c>
      <c r="B2946" s="343"/>
      <c r="C2946" s="41">
        <v>43298</v>
      </c>
      <c r="D2946" s="40" t="s">
        <v>939</v>
      </c>
      <c r="E2946" s="40">
        <v>213574</v>
      </c>
      <c r="F2946" s="40" t="s">
        <v>55</v>
      </c>
      <c r="G2946" s="135">
        <v>1.55</v>
      </c>
      <c r="H2946" s="48">
        <v>18285.12</v>
      </c>
      <c r="I2946" s="48">
        <v>9766.69</v>
      </c>
    </row>
    <row r="2947" spans="1:9" x14ac:dyDescent="0.25">
      <c r="A2947" s="180" t="s">
        <v>45</v>
      </c>
      <c r="B2947" s="343"/>
      <c r="C2947" s="41">
        <v>43298</v>
      </c>
      <c r="D2947" s="40" t="s">
        <v>578</v>
      </c>
      <c r="E2947" s="40">
        <v>213625</v>
      </c>
      <c r="F2947" s="40" t="s">
        <v>192</v>
      </c>
      <c r="G2947" s="135">
        <v>9.86</v>
      </c>
      <c r="H2947" s="48">
        <v>18285.12</v>
      </c>
      <c r="I2947" s="48">
        <v>9766.69</v>
      </c>
    </row>
    <row r="2948" spans="1:9" x14ac:dyDescent="0.25">
      <c r="A2948" s="180" t="s">
        <v>48</v>
      </c>
      <c r="B2948" s="343"/>
      <c r="C2948" s="41">
        <v>43298</v>
      </c>
      <c r="D2948" s="40" t="s">
        <v>240</v>
      </c>
      <c r="E2948" s="40">
        <v>213646</v>
      </c>
      <c r="F2948" s="40" t="s">
        <v>50</v>
      </c>
      <c r="G2948" s="135">
        <v>15.06</v>
      </c>
      <c r="H2948" s="48">
        <v>18285.12</v>
      </c>
      <c r="I2948" s="48">
        <v>9766.69</v>
      </c>
    </row>
    <row r="2949" spans="1:9" x14ac:dyDescent="0.25">
      <c r="A2949" s="180" t="s">
        <v>45</v>
      </c>
      <c r="B2949" s="343"/>
      <c r="C2949" s="41">
        <v>43298</v>
      </c>
      <c r="D2949" s="40" t="s">
        <v>709</v>
      </c>
      <c r="E2949" s="40">
        <v>213649</v>
      </c>
      <c r="F2949" s="40" t="s">
        <v>55</v>
      </c>
      <c r="G2949" s="135">
        <v>1.24</v>
      </c>
      <c r="H2949" s="48">
        <v>18285.12</v>
      </c>
      <c r="I2949" s="48">
        <v>9766.69</v>
      </c>
    </row>
    <row r="2950" spans="1:9" x14ac:dyDescent="0.25">
      <c r="A2950" s="434" t="s">
        <v>584</v>
      </c>
      <c r="B2950" s="435"/>
      <c r="C2950" s="436">
        <v>43298</v>
      </c>
      <c r="D2950" s="437" t="s">
        <v>78</v>
      </c>
      <c r="E2950" s="437">
        <v>213657</v>
      </c>
      <c r="F2950" s="437" t="s">
        <v>587</v>
      </c>
      <c r="G2950" s="438">
        <v>2.0299999999999998</v>
      </c>
      <c r="H2950" s="439">
        <v>18285.12</v>
      </c>
      <c r="I2950" s="439">
        <v>9766.69</v>
      </c>
    </row>
    <row r="2951" spans="1:9" x14ac:dyDescent="0.25">
      <c r="A2951" s="180" t="s">
        <v>51</v>
      </c>
      <c r="B2951" s="343"/>
      <c r="C2951" s="41">
        <v>43298</v>
      </c>
      <c r="D2951" s="40" t="s">
        <v>279</v>
      </c>
      <c r="E2951" s="40">
        <v>213662</v>
      </c>
      <c r="F2951" s="40" t="s">
        <v>85</v>
      </c>
      <c r="G2951" s="135">
        <v>13.3</v>
      </c>
      <c r="H2951" s="48">
        <v>18285.12</v>
      </c>
      <c r="I2951" s="48">
        <v>9766.69</v>
      </c>
    </row>
    <row r="2952" spans="1:9" x14ac:dyDescent="0.25">
      <c r="A2952" s="180" t="s">
        <v>42</v>
      </c>
      <c r="B2952" s="343"/>
      <c r="C2952" s="41">
        <v>43298</v>
      </c>
      <c r="D2952" s="40" t="s">
        <v>612</v>
      </c>
      <c r="E2952" s="40">
        <v>213668</v>
      </c>
      <c r="F2952" s="40" t="s">
        <v>938</v>
      </c>
      <c r="G2952" s="135">
        <v>13.42</v>
      </c>
      <c r="H2952" s="48">
        <v>18285.12</v>
      </c>
      <c r="I2952" s="48">
        <v>9766.69</v>
      </c>
    </row>
    <row r="2953" spans="1:9" x14ac:dyDescent="0.25">
      <c r="A2953" s="180" t="s">
        <v>45</v>
      </c>
      <c r="B2953" s="343"/>
      <c r="C2953" s="41">
        <v>43298</v>
      </c>
      <c r="D2953" s="40" t="s">
        <v>183</v>
      </c>
      <c r="E2953" s="40">
        <v>213684</v>
      </c>
      <c r="F2953" s="40" t="s">
        <v>421</v>
      </c>
      <c r="G2953" s="135">
        <v>15.17</v>
      </c>
      <c r="H2953" s="48">
        <v>18285.12</v>
      </c>
      <c r="I2953" s="48">
        <v>9766.69</v>
      </c>
    </row>
    <row r="2954" spans="1:9" x14ac:dyDescent="0.25">
      <c r="A2954" s="180" t="s">
        <v>48</v>
      </c>
      <c r="B2954" s="343"/>
      <c r="C2954" s="41">
        <v>43298</v>
      </c>
      <c r="D2954" s="40" t="s">
        <v>816</v>
      </c>
      <c r="E2954" s="40">
        <v>213687</v>
      </c>
      <c r="F2954" s="40" t="s">
        <v>55</v>
      </c>
      <c r="G2954" s="135">
        <v>0.45</v>
      </c>
      <c r="H2954" s="48">
        <v>18285.12</v>
      </c>
      <c r="I2954" s="48">
        <v>9766.69</v>
      </c>
    </row>
    <row r="2955" spans="1:9" x14ac:dyDescent="0.25">
      <c r="A2955" s="180" t="s">
        <v>51</v>
      </c>
      <c r="B2955" s="343"/>
      <c r="C2955" s="41">
        <v>43298</v>
      </c>
      <c r="D2955" s="40" t="s">
        <v>940</v>
      </c>
      <c r="E2955" s="40">
        <v>213702</v>
      </c>
      <c r="F2955" s="40" t="s">
        <v>85</v>
      </c>
      <c r="G2955" s="135">
        <v>9.5399999999999991</v>
      </c>
      <c r="H2955" s="48">
        <v>18285.12</v>
      </c>
      <c r="I2955" s="48">
        <v>9766.69</v>
      </c>
    </row>
    <row r="2956" spans="1:9" x14ac:dyDescent="0.25">
      <c r="A2956" s="180" t="s">
        <v>42</v>
      </c>
      <c r="B2956" s="343"/>
      <c r="C2956" s="41">
        <v>43298</v>
      </c>
      <c r="D2956" s="40" t="s">
        <v>941</v>
      </c>
      <c r="E2956" s="40">
        <v>213708</v>
      </c>
      <c r="F2956" s="40" t="s">
        <v>723</v>
      </c>
      <c r="G2956" s="135">
        <v>13.96</v>
      </c>
      <c r="H2956" s="48">
        <v>18285.12</v>
      </c>
      <c r="I2956" s="48">
        <v>9766.69</v>
      </c>
    </row>
    <row r="2957" spans="1:9" x14ac:dyDescent="0.25">
      <c r="A2957" s="180" t="s">
        <v>45</v>
      </c>
      <c r="B2957" s="343"/>
      <c r="C2957" s="41">
        <v>43298</v>
      </c>
      <c r="D2957" s="40" t="s">
        <v>942</v>
      </c>
      <c r="E2957" s="40">
        <v>213714</v>
      </c>
      <c r="F2957" s="40" t="s">
        <v>79</v>
      </c>
      <c r="G2957" s="135">
        <v>11.87</v>
      </c>
      <c r="H2957" s="48">
        <v>18285.12</v>
      </c>
      <c r="I2957" s="48">
        <v>9766.69</v>
      </c>
    </row>
    <row r="2958" spans="1:9" x14ac:dyDescent="0.25">
      <c r="A2958" s="180" t="s">
        <v>48</v>
      </c>
      <c r="B2958" s="343"/>
      <c r="C2958" s="41">
        <v>43298</v>
      </c>
      <c r="D2958" s="40" t="s">
        <v>556</v>
      </c>
      <c r="E2958" s="40">
        <v>213716</v>
      </c>
      <c r="F2958" s="40" t="s">
        <v>50</v>
      </c>
      <c r="G2958" s="135">
        <v>12.29</v>
      </c>
      <c r="H2958" s="48">
        <v>18285.12</v>
      </c>
      <c r="I2958" s="48">
        <v>9766.69</v>
      </c>
    </row>
    <row r="2959" spans="1:9" x14ac:dyDescent="0.25">
      <c r="A2959" s="180" t="s">
        <v>64</v>
      </c>
      <c r="B2959" s="343"/>
      <c r="C2959" s="41">
        <v>43299</v>
      </c>
      <c r="D2959" s="40" t="s">
        <v>545</v>
      </c>
      <c r="E2959" s="40">
        <v>213757</v>
      </c>
      <c r="F2959" s="40" t="s">
        <v>85</v>
      </c>
      <c r="G2959" s="135">
        <v>15.67</v>
      </c>
      <c r="H2959" s="48">
        <v>18285.12</v>
      </c>
      <c r="I2959" s="48">
        <v>9766.69</v>
      </c>
    </row>
    <row r="2960" spans="1:9" x14ac:dyDescent="0.25">
      <c r="A2960" s="180" t="s">
        <v>77</v>
      </c>
      <c r="B2960" s="343"/>
      <c r="C2960" s="41">
        <v>43299</v>
      </c>
      <c r="D2960" s="40" t="s">
        <v>46</v>
      </c>
      <c r="E2960" s="40">
        <v>213761</v>
      </c>
      <c r="F2960" s="40" t="s">
        <v>44</v>
      </c>
      <c r="G2960" s="135">
        <v>15.18</v>
      </c>
      <c r="H2960" s="48">
        <v>18285.12</v>
      </c>
      <c r="I2960" s="48">
        <v>9766.69</v>
      </c>
    </row>
    <row r="2961" spans="1:9" x14ac:dyDescent="0.25">
      <c r="A2961" s="180" t="s">
        <v>66</v>
      </c>
      <c r="B2961" s="343"/>
      <c r="C2961" s="41">
        <v>43299</v>
      </c>
      <c r="D2961" s="40" t="s">
        <v>209</v>
      </c>
      <c r="E2961" s="40">
        <v>213770</v>
      </c>
      <c r="F2961" s="40" t="s">
        <v>50</v>
      </c>
      <c r="G2961" s="135">
        <v>16.829999999999998</v>
      </c>
      <c r="H2961" s="48">
        <v>18285.12</v>
      </c>
      <c r="I2961" s="48">
        <v>9766.69</v>
      </c>
    </row>
    <row r="2962" spans="1:9" x14ac:dyDescent="0.25">
      <c r="A2962" s="180" t="s">
        <v>68</v>
      </c>
      <c r="B2962" s="343"/>
      <c r="C2962" s="41">
        <v>43299</v>
      </c>
      <c r="D2962" s="40" t="s">
        <v>161</v>
      </c>
      <c r="E2962" s="40">
        <v>213771</v>
      </c>
      <c r="F2962" s="40" t="s">
        <v>53</v>
      </c>
      <c r="G2962" s="135">
        <v>15.65</v>
      </c>
      <c r="H2962" s="48">
        <v>18285.12</v>
      </c>
      <c r="I2962" s="48">
        <v>9766.69</v>
      </c>
    </row>
    <row r="2963" spans="1:9" x14ac:dyDescent="0.25">
      <c r="A2963" s="180" t="s">
        <v>64</v>
      </c>
      <c r="B2963" s="343"/>
      <c r="C2963" s="41">
        <v>43299</v>
      </c>
      <c r="D2963" s="40" t="s">
        <v>603</v>
      </c>
      <c r="E2963" s="40">
        <v>213800</v>
      </c>
      <c r="F2963" s="40" t="s">
        <v>85</v>
      </c>
      <c r="G2963" s="135">
        <v>11.63</v>
      </c>
      <c r="H2963" s="48">
        <v>18285.12</v>
      </c>
      <c r="I2963" s="48">
        <v>9766.69</v>
      </c>
    </row>
    <row r="2964" spans="1:9" x14ac:dyDescent="0.25">
      <c r="A2964" s="180" t="s">
        <v>66</v>
      </c>
      <c r="B2964" s="343"/>
      <c r="C2964" s="41">
        <v>43299</v>
      </c>
      <c r="D2964" s="40" t="s">
        <v>258</v>
      </c>
      <c r="E2964" s="40">
        <v>213845</v>
      </c>
      <c r="F2964" s="40" t="s">
        <v>50</v>
      </c>
      <c r="G2964" s="135">
        <v>15.47</v>
      </c>
      <c r="H2964" s="48">
        <v>18285.12</v>
      </c>
      <c r="I2964" s="48">
        <v>9766.69</v>
      </c>
    </row>
    <row r="2965" spans="1:9" x14ac:dyDescent="0.25">
      <c r="A2965" s="180" t="s">
        <v>64</v>
      </c>
      <c r="B2965" s="343"/>
      <c r="C2965" s="41">
        <v>43299</v>
      </c>
      <c r="D2965" s="40" t="s">
        <v>249</v>
      </c>
      <c r="E2965" s="40">
        <v>213848</v>
      </c>
      <c r="F2965" s="40" t="s">
        <v>933</v>
      </c>
      <c r="G2965" s="135">
        <v>10.79</v>
      </c>
      <c r="H2965" s="48">
        <v>18285.12</v>
      </c>
      <c r="I2965" s="48">
        <v>9766.69</v>
      </c>
    </row>
    <row r="2966" spans="1:9" x14ac:dyDescent="0.25">
      <c r="A2966" s="180" t="s">
        <v>68</v>
      </c>
      <c r="B2966" s="343"/>
      <c r="C2966" s="41">
        <v>43299</v>
      </c>
      <c r="D2966" s="40" t="s">
        <v>376</v>
      </c>
      <c r="E2966" s="40">
        <v>213882</v>
      </c>
      <c r="F2966" s="40" t="s">
        <v>53</v>
      </c>
      <c r="G2966" s="135">
        <v>14.13</v>
      </c>
      <c r="H2966" s="48">
        <v>18285.12</v>
      </c>
      <c r="I2966" s="48">
        <v>9766.69</v>
      </c>
    </row>
    <row r="2967" spans="1:9" x14ac:dyDescent="0.25">
      <c r="A2967" s="180" t="s">
        <v>64</v>
      </c>
      <c r="B2967" s="343"/>
      <c r="C2967" s="41">
        <v>43299</v>
      </c>
      <c r="D2967" s="40" t="s">
        <v>943</v>
      </c>
      <c r="E2967" s="40">
        <v>213907</v>
      </c>
      <c r="F2967" s="40" t="s">
        <v>85</v>
      </c>
      <c r="G2967" s="135">
        <v>9.8000000000000007</v>
      </c>
      <c r="H2967" s="48">
        <v>18285.12</v>
      </c>
      <c r="I2967" s="48">
        <v>9766.69</v>
      </c>
    </row>
    <row r="2968" spans="1:9" x14ac:dyDescent="0.25">
      <c r="A2968" s="180" t="s">
        <v>86</v>
      </c>
      <c r="B2968" s="343"/>
      <c r="C2968" s="41">
        <v>43299</v>
      </c>
      <c r="D2968" s="40" t="s">
        <v>132</v>
      </c>
      <c r="E2968" s="40">
        <v>213934</v>
      </c>
      <c r="F2968" s="40" t="s">
        <v>437</v>
      </c>
      <c r="G2968" s="135">
        <v>6.2</v>
      </c>
      <c r="H2968" s="48">
        <v>18285.12</v>
      </c>
      <c r="I2968" s="48">
        <v>9766.69</v>
      </c>
    </row>
    <row r="2969" spans="1:9" x14ac:dyDescent="0.25">
      <c r="A2969" s="180" t="s">
        <v>86</v>
      </c>
      <c r="B2969" s="343"/>
      <c r="C2969" s="41">
        <v>43299</v>
      </c>
      <c r="D2969" s="40" t="s">
        <v>398</v>
      </c>
      <c r="E2969" s="40">
        <v>213935</v>
      </c>
      <c r="F2969" s="40" t="s">
        <v>140</v>
      </c>
      <c r="G2969" s="135">
        <v>8.07</v>
      </c>
      <c r="H2969" s="48">
        <v>18285.12</v>
      </c>
      <c r="I2969" s="48">
        <v>9766.69</v>
      </c>
    </row>
    <row r="2970" spans="1:9" x14ac:dyDescent="0.25">
      <c r="A2970" s="180" t="s">
        <v>86</v>
      </c>
      <c r="B2970" s="343"/>
      <c r="C2970" s="41">
        <v>43299</v>
      </c>
      <c r="D2970" s="40" t="s">
        <v>135</v>
      </c>
      <c r="E2970" s="40">
        <v>213936</v>
      </c>
      <c r="F2970" s="40" t="s">
        <v>79</v>
      </c>
      <c r="G2970" s="135">
        <v>7.25</v>
      </c>
      <c r="H2970" s="48">
        <v>18285.12</v>
      </c>
      <c r="I2970" s="48">
        <v>9766.69</v>
      </c>
    </row>
    <row r="2971" spans="1:9" x14ac:dyDescent="0.25">
      <c r="A2971" s="180" t="s">
        <v>86</v>
      </c>
      <c r="B2971" s="343"/>
      <c r="C2971" s="41">
        <v>43299</v>
      </c>
      <c r="D2971" s="40" t="s">
        <v>420</v>
      </c>
      <c r="E2971" s="40">
        <v>213937</v>
      </c>
      <c r="F2971" s="40" t="s">
        <v>449</v>
      </c>
      <c r="G2971" s="135">
        <v>7.68</v>
      </c>
      <c r="H2971" s="48">
        <v>18285.12</v>
      </c>
      <c r="I2971" s="48">
        <v>9766.69</v>
      </c>
    </row>
    <row r="2972" spans="1:9" x14ac:dyDescent="0.25">
      <c r="A2972" s="180" t="s">
        <v>77</v>
      </c>
      <c r="B2972" s="343"/>
      <c r="C2972" s="41">
        <v>43300</v>
      </c>
      <c r="D2972" s="40" t="s">
        <v>944</v>
      </c>
      <c r="E2972" s="40">
        <v>213927</v>
      </c>
      <c r="F2972" s="40" t="s">
        <v>44</v>
      </c>
      <c r="G2972" s="135">
        <v>16.48</v>
      </c>
      <c r="H2972" s="48">
        <v>18285.12</v>
      </c>
      <c r="I2972" s="48">
        <v>9766.69</v>
      </c>
    </row>
    <row r="2973" spans="1:9" x14ac:dyDescent="0.25">
      <c r="A2973" s="180" t="s">
        <v>66</v>
      </c>
      <c r="B2973" s="343"/>
      <c r="C2973" s="41">
        <v>43300</v>
      </c>
      <c r="D2973" s="40" t="s">
        <v>823</v>
      </c>
      <c r="E2973" s="40">
        <v>213928</v>
      </c>
      <c r="F2973" s="40" t="s">
        <v>50</v>
      </c>
      <c r="G2973" s="135">
        <v>4.4400000000000004</v>
      </c>
      <c r="H2973" s="48">
        <v>18285.12</v>
      </c>
      <c r="I2973" s="48">
        <v>9766.69</v>
      </c>
    </row>
    <row r="2974" spans="1:9" x14ac:dyDescent="0.25">
      <c r="A2974" s="180" t="s">
        <v>102</v>
      </c>
      <c r="B2974" s="343"/>
      <c r="C2974" s="41">
        <v>43300</v>
      </c>
      <c r="D2974" s="40" t="s">
        <v>945</v>
      </c>
      <c r="E2974" s="40">
        <v>213953</v>
      </c>
      <c r="F2974" s="40" t="s">
        <v>104</v>
      </c>
      <c r="G2974" s="135">
        <v>4.91</v>
      </c>
      <c r="H2974" s="48">
        <v>18285.12</v>
      </c>
      <c r="I2974" s="48">
        <v>9766.69</v>
      </c>
    </row>
    <row r="2975" spans="1:9" x14ac:dyDescent="0.25">
      <c r="A2975" s="180" t="s">
        <v>96</v>
      </c>
      <c r="B2975" s="343"/>
      <c r="C2975" s="41">
        <v>43300</v>
      </c>
      <c r="D2975" s="40" t="s">
        <v>386</v>
      </c>
      <c r="E2975" s="40">
        <v>213970</v>
      </c>
      <c r="F2975" s="40" t="s">
        <v>44</v>
      </c>
      <c r="G2975" s="135">
        <v>12.95</v>
      </c>
      <c r="H2975" s="48">
        <v>18285.12</v>
      </c>
      <c r="I2975" s="48">
        <v>9766.69</v>
      </c>
    </row>
    <row r="2976" spans="1:9" x14ac:dyDescent="0.25">
      <c r="A2976" s="180" t="s">
        <v>98</v>
      </c>
      <c r="B2976" s="343"/>
      <c r="C2976" s="41">
        <v>43300</v>
      </c>
      <c r="D2976" s="40" t="s">
        <v>327</v>
      </c>
      <c r="E2976" s="40">
        <v>213971</v>
      </c>
      <c r="F2976" s="40" t="s">
        <v>50</v>
      </c>
      <c r="G2976" s="135">
        <v>12.97</v>
      </c>
      <c r="H2976" s="48">
        <v>18285.12</v>
      </c>
      <c r="I2976" s="48">
        <v>9766.69</v>
      </c>
    </row>
    <row r="2977" spans="1:9" x14ac:dyDescent="0.25">
      <c r="A2977" s="180" t="s">
        <v>94</v>
      </c>
      <c r="B2977" s="343"/>
      <c r="C2977" s="41">
        <v>43300</v>
      </c>
      <c r="D2977" s="40" t="s">
        <v>137</v>
      </c>
      <c r="E2977" s="40">
        <v>213973</v>
      </c>
      <c r="F2977" s="40" t="s">
        <v>55</v>
      </c>
      <c r="G2977" s="135">
        <v>0.8</v>
      </c>
      <c r="H2977" s="48">
        <v>18285.12</v>
      </c>
      <c r="I2977" s="48">
        <v>9766.69</v>
      </c>
    </row>
    <row r="2978" spans="1:9" x14ac:dyDescent="0.25">
      <c r="A2978" s="180" t="s">
        <v>100</v>
      </c>
      <c r="B2978" s="343"/>
      <c r="C2978" s="41">
        <v>43300</v>
      </c>
      <c r="D2978" s="40" t="s">
        <v>400</v>
      </c>
      <c r="E2978" s="40">
        <v>213978</v>
      </c>
      <c r="F2978" s="40" t="s">
        <v>53</v>
      </c>
      <c r="G2978" s="135">
        <v>13.66</v>
      </c>
      <c r="H2978" s="48">
        <v>18285.12</v>
      </c>
      <c r="I2978" s="48">
        <v>9766.69</v>
      </c>
    </row>
    <row r="2979" spans="1:9" x14ac:dyDescent="0.25">
      <c r="A2979" s="180" t="s">
        <v>102</v>
      </c>
      <c r="B2979" s="343"/>
      <c r="C2979" s="41">
        <v>43300</v>
      </c>
      <c r="D2979" s="40" t="s">
        <v>552</v>
      </c>
      <c r="E2979" s="40">
        <v>213979</v>
      </c>
      <c r="F2979" s="40" t="s">
        <v>104</v>
      </c>
      <c r="G2979" s="135">
        <v>5.82</v>
      </c>
      <c r="H2979" s="48">
        <v>18285.12</v>
      </c>
      <c r="I2979" s="48">
        <v>9766.69</v>
      </c>
    </row>
    <row r="2980" spans="1:9" x14ac:dyDescent="0.25">
      <c r="A2980" s="180" t="s">
        <v>94</v>
      </c>
      <c r="B2980" s="343"/>
      <c r="C2980" s="41">
        <v>43300</v>
      </c>
      <c r="D2980" s="40" t="s">
        <v>523</v>
      </c>
      <c r="E2980" s="40">
        <v>213985</v>
      </c>
      <c r="F2980" s="40" t="s">
        <v>47</v>
      </c>
      <c r="G2980" s="135">
        <v>15.99</v>
      </c>
      <c r="H2980" s="48">
        <v>18285.12</v>
      </c>
      <c r="I2980" s="48">
        <v>9766.69</v>
      </c>
    </row>
    <row r="2981" spans="1:9" x14ac:dyDescent="0.25">
      <c r="A2981" s="180" t="s">
        <v>96</v>
      </c>
      <c r="B2981" s="343"/>
      <c r="C2981" s="41">
        <v>43300</v>
      </c>
      <c r="D2981" s="40" t="s">
        <v>525</v>
      </c>
      <c r="E2981" s="40">
        <v>214016</v>
      </c>
      <c r="F2981" s="40" t="s">
        <v>44</v>
      </c>
      <c r="G2981" s="135">
        <v>8.6199999999999992</v>
      </c>
      <c r="H2981" s="48">
        <v>18285.12</v>
      </c>
      <c r="I2981" s="48">
        <v>9766.69</v>
      </c>
    </row>
    <row r="2982" spans="1:9" x14ac:dyDescent="0.25">
      <c r="A2982" s="180" t="s">
        <v>98</v>
      </c>
      <c r="B2982" s="343"/>
      <c r="C2982" s="41">
        <v>43300</v>
      </c>
      <c r="D2982" s="40" t="s">
        <v>663</v>
      </c>
      <c r="E2982" s="40">
        <v>214024</v>
      </c>
      <c r="F2982" s="40" t="s">
        <v>50</v>
      </c>
      <c r="G2982" s="135">
        <v>6.38</v>
      </c>
      <c r="H2982" s="48">
        <v>18285.12</v>
      </c>
      <c r="I2982" s="48">
        <v>9766.69</v>
      </c>
    </row>
    <row r="2983" spans="1:9" x14ac:dyDescent="0.25">
      <c r="A2983" s="180" t="s">
        <v>94</v>
      </c>
      <c r="B2983" s="343"/>
      <c r="C2983" s="41">
        <v>43300</v>
      </c>
      <c r="D2983" s="40" t="s">
        <v>339</v>
      </c>
      <c r="E2983" s="40">
        <v>214029</v>
      </c>
      <c r="F2983" s="40" t="s">
        <v>47</v>
      </c>
      <c r="G2983" s="135">
        <v>8.6</v>
      </c>
      <c r="H2983" s="48">
        <v>18285.12</v>
      </c>
      <c r="I2983" s="48">
        <v>9766.69</v>
      </c>
    </row>
    <row r="2984" spans="1:9" x14ac:dyDescent="0.25">
      <c r="A2984" s="455" t="s">
        <v>273</v>
      </c>
      <c r="B2984" s="456"/>
      <c r="C2984" s="450">
        <v>43300</v>
      </c>
      <c r="D2984" s="451" t="s">
        <v>261</v>
      </c>
      <c r="E2984" s="451">
        <v>214070</v>
      </c>
      <c r="F2984" s="451" t="s">
        <v>933</v>
      </c>
      <c r="G2984" s="454">
        <v>3.28</v>
      </c>
      <c r="H2984" s="48">
        <v>18285.12</v>
      </c>
      <c r="I2984" s="48">
        <v>9766.69</v>
      </c>
    </row>
    <row r="2985" spans="1:9" x14ac:dyDescent="0.25">
      <c r="A2985" s="455" t="s">
        <v>273</v>
      </c>
      <c r="B2985" s="456"/>
      <c r="C2985" s="450">
        <v>43300</v>
      </c>
      <c r="D2985" s="451" t="s">
        <v>513</v>
      </c>
      <c r="E2985" s="451">
        <v>214074</v>
      </c>
      <c r="F2985" s="451" t="s">
        <v>53</v>
      </c>
      <c r="G2985" s="454">
        <v>5.52</v>
      </c>
      <c r="H2985" s="48">
        <v>18285.12</v>
      </c>
      <c r="I2985" s="48">
        <v>9766.69</v>
      </c>
    </row>
    <row r="2986" spans="1:9" x14ac:dyDescent="0.25">
      <c r="A2986" s="180" t="s">
        <v>48</v>
      </c>
      <c r="B2986" s="343"/>
      <c r="C2986" s="41">
        <v>43301</v>
      </c>
      <c r="D2986" s="40" t="s">
        <v>569</v>
      </c>
      <c r="E2986" s="40">
        <v>214131</v>
      </c>
      <c r="F2986" s="40" t="s">
        <v>50</v>
      </c>
      <c r="G2986" s="135">
        <v>13.52</v>
      </c>
      <c r="H2986" s="48">
        <v>18285.12</v>
      </c>
      <c r="I2986" s="48">
        <v>9766.69</v>
      </c>
    </row>
    <row r="2987" spans="1:9" x14ac:dyDescent="0.25">
      <c r="A2987" s="180" t="s">
        <v>45</v>
      </c>
      <c r="B2987" s="343"/>
      <c r="C2987" s="41">
        <v>43301</v>
      </c>
      <c r="D2987" s="40" t="s">
        <v>356</v>
      </c>
      <c r="E2987" s="40">
        <v>214138</v>
      </c>
      <c r="F2987" s="40" t="s">
        <v>47</v>
      </c>
      <c r="G2987" s="135">
        <v>15.72</v>
      </c>
      <c r="H2987" s="48">
        <v>18285.12</v>
      </c>
      <c r="I2987" s="48">
        <v>9766.69</v>
      </c>
    </row>
    <row r="2988" spans="1:9" x14ac:dyDescent="0.25">
      <c r="A2988" s="180" t="s">
        <v>42</v>
      </c>
      <c r="B2988" s="343"/>
      <c r="C2988" s="41">
        <v>43301</v>
      </c>
      <c r="D2988" s="40" t="s">
        <v>255</v>
      </c>
      <c r="E2988" s="40">
        <v>214141</v>
      </c>
      <c r="F2988" s="40" t="s">
        <v>44</v>
      </c>
      <c r="G2988" s="135">
        <v>14.65</v>
      </c>
      <c r="H2988" s="48">
        <v>18285.12</v>
      </c>
      <c r="I2988" s="48">
        <v>9766.69</v>
      </c>
    </row>
    <row r="2989" spans="1:9" x14ac:dyDescent="0.25">
      <c r="A2989" s="180" t="s">
        <v>51</v>
      </c>
      <c r="B2989" s="343"/>
      <c r="C2989" s="41">
        <v>43301</v>
      </c>
      <c r="D2989" s="40" t="s">
        <v>256</v>
      </c>
      <c r="E2989" s="40">
        <v>214143</v>
      </c>
      <c r="F2989" s="40" t="s">
        <v>53</v>
      </c>
      <c r="G2989" s="135">
        <v>15.92</v>
      </c>
      <c r="H2989" s="48">
        <v>18285.12</v>
      </c>
      <c r="I2989" s="48">
        <v>9766.69</v>
      </c>
    </row>
    <row r="2990" spans="1:9" x14ac:dyDescent="0.25">
      <c r="A2990" s="180" t="s">
        <v>48</v>
      </c>
      <c r="B2990" s="343"/>
      <c r="C2990" s="41">
        <v>43301</v>
      </c>
      <c r="D2990" s="40" t="s">
        <v>670</v>
      </c>
      <c r="E2990" s="40">
        <v>214190</v>
      </c>
      <c r="F2990" s="40" t="s">
        <v>50</v>
      </c>
      <c r="G2990" s="135">
        <v>12.19</v>
      </c>
      <c r="H2990" s="48">
        <v>18285.12</v>
      </c>
      <c r="I2990" s="48">
        <v>9766.69</v>
      </c>
    </row>
    <row r="2991" spans="1:9" x14ac:dyDescent="0.25">
      <c r="A2991" s="180" t="s">
        <v>45</v>
      </c>
      <c r="B2991" s="343"/>
      <c r="C2991" s="41">
        <v>43301</v>
      </c>
      <c r="D2991" s="40" t="s">
        <v>409</v>
      </c>
      <c r="E2991" s="40">
        <v>214198</v>
      </c>
      <c r="F2991" s="40" t="s">
        <v>47</v>
      </c>
      <c r="G2991" s="135">
        <v>14.11</v>
      </c>
      <c r="H2991" s="48">
        <v>18285.12</v>
      </c>
      <c r="I2991" s="48">
        <v>9766.69</v>
      </c>
    </row>
    <row r="2992" spans="1:9" x14ac:dyDescent="0.25">
      <c r="A2992" s="180" t="s">
        <v>51</v>
      </c>
      <c r="B2992" s="343"/>
      <c r="C2992" s="41">
        <v>43301</v>
      </c>
      <c r="D2992" s="40" t="s">
        <v>339</v>
      </c>
      <c r="E2992" s="40">
        <v>214203</v>
      </c>
      <c r="F2992" s="40" t="s">
        <v>53</v>
      </c>
      <c r="G2992" s="135">
        <v>10.29</v>
      </c>
      <c r="H2992" s="48">
        <v>18285.12</v>
      </c>
      <c r="I2992" s="48">
        <v>9766.69</v>
      </c>
    </row>
    <row r="2993" spans="1:9" x14ac:dyDescent="0.25">
      <c r="A2993" s="180" t="s">
        <v>42</v>
      </c>
      <c r="B2993" s="343"/>
      <c r="C2993" s="41">
        <v>43301</v>
      </c>
      <c r="D2993" s="40" t="s">
        <v>726</v>
      </c>
      <c r="E2993" s="40">
        <v>214222</v>
      </c>
      <c r="F2993" s="40" t="s">
        <v>44</v>
      </c>
      <c r="G2993" s="135">
        <v>14.85</v>
      </c>
      <c r="H2993" s="48">
        <v>18285.12</v>
      </c>
      <c r="I2993" s="48">
        <v>9766.69</v>
      </c>
    </row>
    <row r="2994" spans="1:9" x14ac:dyDescent="0.25">
      <c r="A2994" s="180" t="s">
        <v>48</v>
      </c>
      <c r="B2994" s="343"/>
      <c r="C2994" s="41">
        <v>43301</v>
      </c>
      <c r="D2994" s="40" t="s">
        <v>182</v>
      </c>
      <c r="E2994" s="40">
        <v>214236</v>
      </c>
      <c r="F2994" s="40" t="s">
        <v>50</v>
      </c>
      <c r="G2994" s="135">
        <v>8.01</v>
      </c>
      <c r="H2994" s="48">
        <v>18285.12</v>
      </c>
      <c r="I2994" s="48">
        <v>9766.69</v>
      </c>
    </row>
    <row r="2995" spans="1:9" x14ac:dyDescent="0.25">
      <c r="A2995" s="180" t="s">
        <v>86</v>
      </c>
      <c r="B2995" s="343"/>
      <c r="C2995" s="41">
        <v>43301</v>
      </c>
      <c r="D2995" s="40" t="s">
        <v>420</v>
      </c>
      <c r="E2995" s="40">
        <v>214270</v>
      </c>
      <c r="F2995" s="40" t="s">
        <v>403</v>
      </c>
      <c r="G2995" s="135">
        <v>7.83</v>
      </c>
      <c r="H2995" s="48">
        <v>18285.12</v>
      </c>
      <c r="I2995" s="48">
        <v>9766.69</v>
      </c>
    </row>
    <row r="2996" spans="1:9" x14ac:dyDescent="0.25">
      <c r="A2996" s="180" t="s">
        <v>86</v>
      </c>
      <c r="B2996" s="343"/>
      <c r="C2996" s="41">
        <v>43301</v>
      </c>
      <c r="D2996" s="40" t="s">
        <v>721</v>
      </c>
      <c r="E2996" s="40">
        <v>214271</v>
      </c>
      <c r="F2996" s="40" t="s">
        <v>418</v>
      </c>
      <c r="G2996" s="135">
        <v>7.2</v>
      </c>
      <c r="H2996" s="48">
        <v>18285.12</v>
      </c>
      <c r="I2996" s="48">
        <v>9766.69</v>
      </c>
    </row>
    <row r="2997" spans="1:9" x14ac:dyDescent="0.25">
      <c r="A2997" s="180" t="s">
        <v>86</v>
      </c>
      <c r="B2997" s="343"/>
      <c r="C2997" s="41">
        <v>43301</v>
      </c>
      <c r="D2997" s="40" t="s">
        <v>715</v>
      </c>
      <c r="E2997" s="40">
        <v>214272</v>
      </c>
      <c r="F2997" s="40" t="s">
        <v>44</v>
      </c>
      <c r="G2997" s="135">
        <v>7.35</v>
      </c>
      <c r="H2997" s="48">
        <v>18285.12</v>
      </c>
      <c r="I2997" s="48">
        <v>9766.69</v>
      </c>
    </row>
    <row r="2998" spans="1:9" ht="15.75" thickBot="1" x14ac:dyDescent="0.3">
      <c r="A2998" s="180" t="s">
        <v>86</v>
      </c>
      <c r="B2998" s="343"/>
      <c r="C2998" s="41">
        <v>43301</v>
      </c>
      <c r="D2998" s="40" t="s">
        <v>615</v>
      </c>
      <c r="E2998" s="40">
        <v>214273</v>
      </c>
      <c r="F2998" s="40" t="s">
        <v>449</v>
      </c>
      <c r="G2998" s="135">
        <v>7.49</v>
      </c>
      <c r="H2998" s="48">
        <v>18285.12</v>
      </c>
      <c r="I2998" s="48">
        <v>9766.69</v>
      </c>
    </row>
    <row r="2999" spans="1:9" ht="15.75" thickBot="1" x14ac:dyDescent="0.3">
      <c r="F2999" s="219" t="s">
        <v>590</v>
      </c>
      <c r="G2999" s="220">
        <f>SUM(G2916:G2998)</f>
        <v>880.51000000000022</v>
      </c>
      <c r="H2999" s="221">
        <f>+G2999*H2998</f>
        <v>16100231.011200003</v>
      </c>
      <c r="I2999" s="221">
        <f>+G2999*I2998</f>
        <v>8599668.2119000033</v>
      </c>
    </row>
    <row r="3000" spans="1:9" ht="21.75" thickBot="1" x14ac:dyDescent="0.4">
      <c r="F3000" s="222" t="s">
        <v>591</v>
      </c>
      <c r="G3000" s="223">
        <f>-G2950-G2921</f>
        <v>-3.87</v>
      </c>
      <c r="H3000" s="512">
        <f>+G3000*H2998</f>
        <v>-70763.414399999994</v>
      </c>
      <c r="I3000" s="513"/>
    </row>
    <row r="3001" spans="1:9" ht="19.5" thickBot="1" x14ac:dyDescent="0.35">
      <c r="F3001" s="226" t="s">
        <v>151</v>
      </c>
      <c r="G3001" s="220">
        <f>SUM(G2999:G3000)</f>
        <v>876.64000000000021</v>
      </c>
      <c r="H3001" s="514">
        <f>+H2999+I2999+H3000</f>
        <v>24629135.808700006</v>
      </c>
      <c r="I3001" s="515"/>
    </row>
    <row r="3004" spans="1:9" x14ac:dyDescent="0.25">
      <c r="G3004" s="396"/>
    </row>
    <row r="3005" spans="1:9" x14ac:dyDescent="0.25">
      <c r="B3005" s="31"/>
      <c r="C3005" s="31"/>
      <c r="D3005" s="31"/>
      <c r="E3005" s="32"/>
      <c r="F3005" s="32"/>
      <c r="G3005" s="396"/>
    </row>
    <row r="3006" spans="1:9" ht="23.25" x14ac:dyDescent="0.35">
      <c r="A3006" s="516" t="s">
        <v>28</v>
      </c>
      <c r="B3006" s="516"/>
      <c r="C3006" s="516"/>
      <c r="D3006" s="516"/>
      <c r="E3006" s="516"/>
      <c r="F3006" s="516"/>
      <c r="G3006" s="516"/>
      <c r="H3006" s="516"/>
    </row>
    <row r="3007" spans="1:9" ht="19.5" x14ac:dyDescent="0.3">
      <c r="A3007" s="517" t="s">
        <v>485</v>
      </c>
      <c r="B3007" s="517"/>
      <c r="C3007" s="517"/>
      <c r="D3007" s="517"/>
      <c r="E3007" s="517"/>
      <c r="F3007" s="517"/>
      <c r="G3007" s="517"/>
      <c r="H3007" s="517"/>
    </row>
    <row r="3008" spans="1:9" ht="15.75" x14ac:dyDescent="0.25">
      <c r="A3008" s="33"/>
      <c r="B3008" s="33"/>
      <c r="C3008" s="33"/>
      <c r="D3008" s="33"/>
      <c r="E3008" s="34"/>
      <c r="F3008" s="34"/>
      <c r="G3008" s="397"/>
      <c r="H3008" s="35"/>
    </row>
    <row r="3009" spans="1:9" ht="15.75" x14ac:dyDescent="0.25">
      <c r="A3009" s="33"/>
      <c r="B3009" s="33"/>
      <c r="C3009" s="33"/>
      <c r="D3009" s="33"/>
      <c r="E3009" s="34"/>
      <c r="F3009" s="34"/>
      <c r="G3009" s="397"/>
      <c r="H3009" s="35"/>
    </row>
    <row r="3010" spans="1:9" ht="15.75" x14ac:dyDescent="0.25">
      <c r="A3010" s="36" t="s">
        <v>30</v>
      </c>
      <c r="B3010" s="36">
        <v>2876</v>
      </c>
      <c r="C3010" s="33"/>
      <c r="D3010" s="31"/>
      <c r="E3010" s="34"/>
      <c r="F3010" s="34"/>
      <c r="G3010" s="398"/>
      <c r="H3010" s="35"/>
    </row>
    <row r="3011" spans="1:9" ht="15.75" x14ac:dyDescent="0.25">
      <c r="A3011" s="38" t="s">
        <v>31</v>
      </c>
      <c r="B3011" s="39">
        <v>43308</v>
      </c>
      <c r="C3011" s="33"/>
      <c r="D3011" s="31"/>
      <c r="E3011" s="34"/>
      <c r="F3011" s="34"/>
      <c r="G3011" s="398"/>
      <c r="H3011" s="35"/>
    </row>
    <row r="3012" spans="1:9" ht="16.5" thickBot="1" x14ac:dyDescent="0.3">
      <c r="A3012" s="37" t="s">
        <v>32</v>
      </c>
      <c r="B3012" s="518" t="s">
        <v>33</v>
      </c>
      <c r="C3012" s="518"/>
      <c r="D3012" s="518"/>
      <c r="E3012" s="34"/>
      <c r="F3012" s="34"/>
      <c r="G3012" s="398"/>
      <c r="H3012" s="35"/>
    </row>
    <row r="3013" spans="1:9" ht="32.25" thickBot="1" x14ac:dyDescent="0.3">
      <c r="A3013" s="520" t="s">
        <v>34</v>
      </c>
      <c r="B3013" s="521"/>
      <c r="C3013" s="44" t="s">
        <v>35</v>
      </c>
      <c r="D3013" s="44" t="s">
        <v>36</v>
      </c>
      <c r="E3013" s="44" t="s">
        <v>37</v>
      </c>
      <c r="F3013" s="44" t="s">
        <v>38</v>
      </c>
      <c r="G3013" s="399" t="s">
        <v>39</v>
      </c>
      <c r="H3013" s="44" t="s">
        <v>40</v>
      </c>
      <c r="I3013" s="44" t="s">
        <v>41</v>
      </c>
    </row>
    <row r="3014" spans="1:9" x14ac:dyDescent="0.25">
      <c r="A3014" s="64" t="s">
        <v>64</v>
      </c>
      <c r="B3014" s="210"/>
      <c r="C3014" s="66">
        <v>43302</v>
      </c>
      <c r="D3014" s="45" t="s">
        <v>907</v>
      </c>
      <c r="E3014" s="45">
        <v>214288</v>
      </c>
      <c r="F3014" s="45" t="s">
        <v>79</v>
      </c>
      <c r="G3014" s="134">
        <v>13.95</v>
      </c>
      <c r="H3014" s="444">
        <v>18285.12</v>
      </c>
      <c r="I3014" s="444">
        <v>9766.69</v>
      </c>
    </row>
    <row r="3015" spans="1:9" x14ac:dyDescent="0.25">
      <c r="A3015" s="68" t="s">
        <v>77</v>
      </c>
      <c r="B3015" s="204"/>
      <c r="C3015" s="41">
        <v>43302</v>
      </c>
      <c r="D3015" s="40" t="s">
        <v>845</v>
      </c>
      <c r="E3015" s="40">
        <v>214297</v>
      </c>
      <c r="F3015" s="40" t="s">
        <v>44</v>
      </c>
      <c r="G3015" s="134">
        <v>14.13</v>
      </c>
      <c r="H3015" s="445">
        <v>18285.12</v>
      </c>
      <c r="I3015" s="445">
        <v>9766.69</v>
      </c>
    </row>
    <row r="3016" spans="1:9" x14ac:dyDescent="0.25">
      <c r="A3016" s="68" t="s">
        <v>66</v>
      </c>
      <c r="B3016" s="204"/>
      <c r="C3016" s="41">
        <v>43302</v>
      </c>
      <c r="D3016" s="40" t="s">
        <v>798</v>
      </c>
      <c r="E3016" s="40">
        <v>214302</v>
      </c>
      <c r="F3016" s="40" t="s">
        <v>50</v>
      </c>
      <c r="G3016" s="134">
        <v>14.25</v>
      </c>
      <c r="H3016" s="445">
        <v>18285.12</v>
      </c>
      <c r="I3016" s="445">
        <v>9766.69</v>
      </c>
    </row>
    <row r="3017" spans="1:9" x14ac:dyDescent="0.25">
      <c r="A3017" s="68" t="s">
        <v>68</v>
      </c>
      <c r="B3017" s="204"/>
      <c r="C3017" s="41">
        <v>43302</v>
      </c>
      <c r="D3017" s="40" t="s">
        <v>453</v>
      </c>
      <c r="E3017" s="40">
        <v>214304</v>
      </c>
      <c r="F3017" s="40" t="s">
        <v>53</v>
      </c>
      <c r="G3017" s="134">
        <v>10.72</v>
      </c>
      <c r="H3017" s="445">
        <v>18285.12</v>
      </c>
      <c r="I3017" s="445">
        <v>9766.69</v>
      </c>
    </row>
    <row r="3018" spans="1:9" x14ac:dyDescent="0.25">
      <c r="A3018" s="434" t="s">
        <v>584</v>
      </c>
      <c r="B3018" s="435"/>
      <c r="C3018" s="436">
        <v>43302</v>
      </c>
      <c r="D3018" s="437" t="s">
        <v>577</v>
      </c>
      <c r="E3018" s="437">
        <v>214333</v>
      </c>
      <c r="F3018" s="437" t="s">
        <v>587</v>
      </c>
      <c r="G3018" s="438">
        <v>2.1</v>
      </c>
      <c r="H3018" s="446">
        <v>18285.12</v>
      </c>
      <c r="I3018" s="446">
        <v>9766.69</v>
      </c>
    </row>
    <row r="3019" spans="1:9" x14ac:dyDescent="0.25">
      <c r="A3019" s="68" t="s">
        <v>64</v>
      </c>
      <c r="B3019" s="204"/>
      <c r="C3019" s="41">
        <v>43302</v>
      </c>
      <c r="D3019" s="40" t="s">
        <v>189</v>
      </c>
      <c r="E3019" s="40">
        <v>214336</v>
      </c>
      <c r="F3019" s="40" t="s">
        <v>79</v>
      </c>
      <c r="G3019" s="134">
        <v>10.38</v>
      </c>
      <c r="H3019" s="445">
        <v>18285.12</v>
      </c>
      <c r="I3019" s="445">
        <v>9766.69</v>
      </c>
    </row>
    <row r="3020" spans="1:9" x14ac:dyDescent="0.25">
      <c r="A3020" s="68" t="s">
        <v>77</v>
      </c>
      <c r="B3020" s="204"/>
      <c r="C3020" s="41">
        <v>43302</v>
      </c>
      <c r="D3020" s="40" t="s">
        <v>799</v>
      </c>
      <c r="E3020" s="40">
        <v>214341</v>
      </c>
      <c r="F3020" s="40" t="s">
        <v>44</v>
      </c>
      <c r="G3020" s="134">
        <v>10.18</v>
      </c>
      <c r="H3020" s="445">
        <v>18285.12</v>
      </c>
      <c r="I3020" s="445">
        <v>9766.69</v>
      </c>
    </row>
    <row r="3021" spans="1:9" x14ac:dyDescent="0.25">
      <c r="A3021" s="68" t="s">
        <v>66</v>
      </c>
      <c r="B3021" s="204"/>
      <c r="C3021" s="41">
        <v>43302</v>
      </c>
      <c r="D3021" s="40" t="s">
        <v>350</v>
      </c>
      <c r="E3021" s="40">
        <v>214353</v>
      </c>
      <c r="F3021" s="40" t="s">
        <v>50</v>
      </c>
      <c r="G3021" s="134">
        <v>11.94</v>
      </c>
      <c r="H3021" s="445">
        <v>18285.12</v>
      </c>
      <c r="I3021" s="445">
        <v>9766.69</v>
      </c>
    </row>
    <row r="3022" spans="1:9" x14ac:dyDescent="0.25">
      <c r="A3022" s="68" t="s">
        <v>68</v>
      </c>
      <c r="B3022" s="204"/>
      <c r="C3022" s="41">
        <v>43302</v>
      </c>
      <c r="D3022" s="40" t="s">
        <v>331</v>
      </c>
      <c r="E3022" s="40">
        <v>214366</v>
      </c>
      <c r="F3022" s="40" t="s">
        <v>53</v>
      </c>
      <c r="G3022" s="134">
        <v>14.04</v>
      </c>
      <c r="H3022" s="445">
        <v>18285.12</v>
      </c>
      <c r="I3022" s="445">
        <v>9766.69</v>
      </c>
    </row>
    <row r="3023" spans="1:9" x14ac:dyDescent="0.25">
      <c r="A3023" s="68" t="s">
        <v>148</v>
      </c>
      <c r="B3023" s="204"/>
      <c r="C3023" s="41">
        <v>43302</v>
      </c>
      <c r="D3023" s="40" t="s">
        <v>665</v>
      </c>
      <c r="E3023" s="40">
        <v>214397</v>
      </c>
      <c r="F3023" s="40" t="s">
        <v>949</v>
      </c>
      <c r="G3023" s="134">
        <v>4.32</v>
      </c>
      <c r="H3023" s="445">
        <v>18285.12</v>
      </c>
      <c r="I3023" s="445">
        <v>9766.69</v>
      </c>
    </row>
    <row r="3024" spans="1:9" x14ac:dyDescent="0.25">
      <c r="A3024" s="68" t="s">
        <v>148</v>
      </c>
      <c r="B3024" s="204"/>
      <c r="C3024" s="41">
        <v>43302</v>
      </c>
      <c r="D3024" s="40" t="s">
        <v>557</v>
      </c>
      <c r="E3024" s="40">
        <v>214398</v>
      </c>
      <c r="F3024" s="40" t="s">
        <v>950</v>
      </c>
      <c r="G3024" s="134">
        <v>6.57</v>
      </c>
      <c r="H3024" s="445">
        <v>18285.12</v>
      </c>
      <c r="I3024" s="445">
        <v>9766.69</v>
      </c>
    </row>
    <row r="3025" spans="1:9" x14ac:dyDescent="0.25">
      <c r="A3025" s="68" t="s">
        <v>96</v>
      </c>
      <c r="B3025" s="204"/>
      <c r="C3025" s="41">
        <v>43304</v>
      </c>
      <c r="D3025" s="40" t="s">
        <v>160</v>
      </c>
      <c r="E3025" s="40">
        <v>214427</v>
      </c>
      <c r="F3025" s="40" t="s">
        <v>44</v>
      </c>
      <c r="G3025" s="134">
        <v>15.64</v>
      </c>
      <c r="H3025" s="445">
        <v>18285.12</v>
      </c>
      <c r="I3025" s="445">
        <v>9766.69</v>
      </c>
    </row>
    <row r="3026" spans="1:9" x14ac:dyDescent="0.25">
      <c r="A3026" s="68" t="s">
        <v>100</v>
      </c>
      <c r="B3026" s="204"/>
      <c r="C3026" s="41">
        <v>43304</v>
      </c>
      <c r="D3026" s="40" t="s">
        <v>284</v>
      </c>
      <c r="E3026" s="40">
        <v>214438</v>
      </c>
      <c r="F3026" s="40" t="s">
        <v>53</v>
      </c>
      <c r="G3026" s="134">
        <v>15.27</v>
      </c>
      <c r="H3026" s="445">
        <v>18285.12</v>
      </c>
      <c r="I3026" s="445">
        <v>9766.69</v>
      </c>
    </row>
    <row r="3027" spans="1:9" x14ac:dyDescent="0.25">
      <c r="A3027" s="68" t="s">
        <v>94</v>
      </c>
      <c r="B3027" s="204"/>
      <c r="C3027" s="41">
        <v>43304</v>
      </c>
      <c r="D3027" s="40" t="s">
        <v>138</v>
      </c>
      <c r="E3027" s="40">
        <v>214439</v>
      </c>
      <c r="F3027" s="40" t="s">
        <v>47</v>
      </c>
      <c r="G3027" s="134">
        <v>16.329999999999998</v>
      </c>
      <c r="H3027" s="445">
        <v>18285.12</v>
      </c>
      <c r="I3027" s="445">
        <v>9766.69</v>
      </c>
    </row>
    <row r="3028" spans="1:9" x14ac:dyDescent="0.25">
      <c r="A3028" s="68" t="s">
        <v>94</v>
      </c>
      <c r="B3028" s="204"/>
      <c r="C3028" s="41">
        <v>43304</v>
      </c>
      <c r="D3028" s="40" t="s">
        <v>350</v>
      </c>
      <c r="E3028" s="40">
        <v>214473</v>
      </c>
      <c r="F3028" s="40" t="s">
        <v>55</v>
      </c>
      <c r="G3028" s="134">
        <v>1.38</v>
      </c>
      <c r="H3028" s="445">
        <v>18285.12</v>
      </c>
      <c r="I3028" s="445">
        <v>9766.69</v>
      </c>
    </row>
    <row r="3029" spans="1:9" x14ac:dyDescent="0.25">
      <c r="A3029" s="68" t="s">
        <v>98</v>
      </c>
      <c r="B3029" s="204"/>
      <c r="C3029" s="41">
        <v>43304</v>
      </c>
      <c r="D3029" s="40" t="s">
        <v>649</v>
      </c>
      <c r="E3029" s="40">
        <v>214476</v>
      </c>
      <c r="F3029" s="40" t="s">
        <v>50</v>
      </c>
      <c r="G3029" s="134">
        <v>15.2</v>
      </c>
      <c r="H3029" s="445">
        <v>18285.12</v>
      </c>
      <c r="I3029" s="445">
        <v>9766.69</v>
      </c>
    </row>
    <row r="3030" spans="1:9" x14ac:dyDescent="0.25">
      <c r="A3030" s="68" t="s">
        <v>96</v>
      </c>
      <c r="B3030" s="204"/>
      <c r="C3030" s="41">
        <v>43304</v>
      </c>
      <c r="D3030" s="40" t="s">
        <v>225</v>
      </c>
      <c r="E3030" s="40">
        <v>214491</v>
      </c>
      <c r="F3030" s="40" t="s">
        <v>44</v>
      </c>
      <c r="G3030" s="134">
        <v>11.79</v>
      </c>
      <c r="H3030" s="445">
        <v>18285.12</v>
      </c>
      <c r="I3030" s="445">
        <v>9766.69</v>
      </c>
    </row>
    <row r="3031" spans="1:9" x14ac:dyDescent="0.25">
      <c r="A3031" s="68" t="s">
        <v>94</v>
      </c>
      <c r="B3031" s="204"/>
      <c r="C3031" s="41">
        <v>43304</v>
      </c>
      <c r="D3031" s="40" t="s">
        <v>114</v>
      </c>
      <c r="E3031" s="40">
        <v>214518</v>
      </c>
      <c r="F3031" s="40" t="s">
        <v>47</v>
      </c>
      <c r="G3031" s="134">
        <v>14.98</v>
      </c>
      <c r="H3031" s="445">
        <v>18285.12</v>
      </c>
      <c r="I3031" s="445">
        <v>9766.69</v>
      </c>
    </row>
    <row r="3032" spans="1:9" x14ac:dyDescent="0.25">
      <c r="A3032" s="68" t="s">
        <v>100</v>
      </c>
      <c r="B3032" s="204"/>
      <c r="C3032" s="41">
        <v>43304</v>
      </c>
      <c r="D3032" s="40" t="s">
        <v>713</v>
      </c>
      <c r="E3032" s="40">
        <v>214525</v>
      </c>
      <c r="F3032" s="40" t="s">
        <v>53</v>
      </c>
      <c r="G3032" s="134">
        <v>15.3</v>
      </c>
      <c r="H3032" s="445">
        <v>18285.12</v>
      </c>
      <c r="I3032" s="445">
        <v>9766.69</v>
      </c>
    </row>
    <row r="3033" spans="1:9" x14ac:dyDescent="0.25">
      <c r="A3033" s="68" t="s">
        <v>94</v>
      </c>
      <c r="B3033" s="204"/>
      <c r="C3033" s="41">
        <v>43304</v>
      </c>
      <c r="D3033" s="40" t="s">
        <v>215</v>
      </c>
      <c r="E3033" s="40">
        <v>214526</v>
      </c>
      <c r="F3033" s="40" t="s">
        <v>55</v>
      </c>
      <c r="G3033" s="134">
        <v>0.62</v>
      </c>
      <c r="H3033" s="445">
        <v>18285.12</v>
      </c>
      <c r="I3033" s="445">
        <v>9766.69</v>
      </c>
    </row>
    <row r="3034" spans="1:9" x14ac:dyDescent="0.25">
      <c r="A3034" s="68" t="s">
        <v>96</v>
      </c>
      <c r="B3034" s="204"/>
      <c r="C3034" s="41">
        <v>43304</v>
      </c>
      <c r="D3034" s="40" t="s">
        <v>259</v>
      </c>
      <c r="E3034" s="40">
        <v>214536</v>
      </c>
      <c r="F3034" s="40" t="s">
        <v>44</v>
      </c>
      <c r="G3034" s="134">
        <v>5.89</v>
      </c>
      <c r="H3034" s="445">
        <v>18285.12</v>
      </c>
      <c r="I3034" s="445">
        <v>9766.69</v>
      </c>
    </row>
    <row r="3035" spans="1:9" x14ac:dyDescent="0.25">
      <c r="A3035" s="68" t="s">
        <v>98</v>
      </c>
      <c r="B3035" s="204"/>
      <c r="C3035" s="41">
        <v>43304</v>
      </c>
      <c r="D3035" s="40" t="s">
        <v>433</v>
      </c>
      <c r="E3035" s="40">
        <v>214539</v>
      </c>
      <c r="F3035" s="40" t="s">
        <v>50</v>
      </c>
      <c r="G3035" s="134">
        <v>11.51</v>
      </c>
      <c r="H3035" s="445">
        <v>18285.12</v>
      </c>
      <c r="I3035" s="445">
        <v>9766.69</v>
      </c>
    </row>
    <row r="3036" spans="1:9" x14ac:dyDescent="0.25">
      <c r="A3036" s="68" t="s">
        <v>86</v>
      </c>
      <c r="B3036" s="204"/>
      <c r="C3036" s="41">
        <v>43304</v>
      </c>
      <c r="D3036" s="40" t="s">
        <v>417</v>
      </c>
      <c r="E3036" s="40">
        <v>214578</v>
      </c>
      <c r="F3036" s="40" t="s">
        <v>47</v>
      </c>
      <c r="G3036" s="134">
        <v>10.39</v>
      </c>
      <c r="H3036" s="445">
        <v>18285.12</v>
      </c>
      <c r="I3036" s="445">
        <v>9766.69</v>
      </c>
    </row>
    <row r="3037" spans="1:9" x14ac:dyDescent="0.25">
      <c r="A3037" s="68" t="s">
        <v>86</v>
      </c>
      <c r="B3037" s="204"/>
      <c r="C3037" s="41">
        <v>43304</v>
      </c>
      <c r="D3037" s="40" t="s">
        <v>134</v>
      </c>
      <c r="E3037" s="40">
        <v>214579</v>
      </c>
      <c r="F3037" s="40" t="s">
        <v>170</v>
      </c>
      <c r="G3037" s="134">
        <v>0.27</v>
      </c>
      <c r="H3037" s="445">
        <v>18285.12</v>
      </c>
      <c r="I3037" s="445">
        <v>9766.69</v>
      </c>
    </row>
    <row r="3038" spans="1:9" x14ac:dyDescent="0.25">
      <c r="A3038" s="68" t="s">
        <v>86</v>
      </c>
      <c r="B3038" s="204"/>
      <c r="C3038" s="41">
        <v>43304</v>
      </c>
      <c r="D3038" s="40" t="s">
        <v>715</v>
      </c>
      <c r="E3038" s="40">
        <v>214581</v>
      </c>
      <c r="F3038" s="40" t="s">
        <v>44</v>
      </c>
      <c r="G3038" s="134">
        <v>9.92</v>
      </c>
      <c r="H3038" s="445">
        <v>18285.12</v>
      </c>
      <c r="I3038" s="445">
        <v>9766.69</v>
      </c>
    </row>
    <row r="3039" spans="1:9" x14ac:dyDescent="0.25">
      <c r="A3039" s="68" t="s">
        <v>86</v>
      </c>
      <c r="B3039" s="204"/>
      <c r="C3039" s="41">
        <v>43304</v>
      </c>
      <c r="D3039" s="40" t="s">
        <v>804</v>
      </c>
      <c r="E3039" s="40">
        <v>214582</v>
      </c>
      <c r="F3039" s="40" t="s">
        <v>53</v>
      </c>
      <c r="G3039" s="134">
        <v>9.02</v>
      </c>
      <c r="H3039" s="445">
        <v>18285.12</v>
      </c>
      <c r="I3039" s="445">
        <v>9766.69</v>
      </c>
    </row>
    <row r="3040" spans="1:9" x14ac:dyDescent="0.25">
      <c r="A3040" s="68" t="s">
        <v>86</v>
      </c>
      <c r="B3040" s="204"/>
      <c r="C3040" s="41">
        <v>43304</v>
      </c>
      <c r="D3040" s="40" t="s">
        <v>653</v>
      </c>
      <c r="E3040" s="40">
        <v>214583</v>
      </c>
      <c r="F3040" s="40" t="s">
        <v>344</v>
      </c>
      <c r="G3040" s="134">
        <v>9.2799999999999994</v>
      </c>
      <c r="H3040" s="445">
        <v>18285.12</v>
      </c>
      <c r="I3040" s="445">
        <v>9766.69</v>
      </c>
    </row>
    <row r="3041" spans="1:9" x14ac:dyDescent="0.25">
      <c r="A3041" s="68" t="s">
        <v>102</v>
      </c>
      <c r="B3041" s="204"/>
      <c r="C3041" s="41">
        <v>43305</v>
      </c>
      <c r="D3041" s="40" t="s">
        <v>951</v>
      </c>
      <c r="E3041" s="40">
        <v>214589</v>
      </c>
      <c r="F3041" s="40" t="s">
        <v>104</v>
      </c>
      <c r="G3041" s="134">
        <v>7.95</v>
      </c>
      <c r="H3041" s="445">
        <v>18285.12</v>
      </c>
      <c r="I3041" s="445">
        <v>9766.69</v>
      </c>
    </row>
    <row r="3042" spans="1:9" x14ac:dyDescent="0.25">
      <c r="A3042" s="68" t="s">
        <v>48</v>
      </c>
      <c r="B3042" s="204"/>
      <c r="C3042" s="41">
        <v>43305</v>
      </c>
      <c r="D3042" s="40" t="s">
        <v>905</v>
      </c>
      <c r="E3042" s="40">
        <v>214598</v>
      </c>
      <c r="F3042" s="40" t="s">
        <v>50</v>
      </c>
      <c r="G3042" s="134">
        <v>14.65</v>
      </c>
      <c r="H3042" s="445">
        <v>18285.12</v>
      </c>
      <c r="I3042" s="445">
        <v>9766.69</v>
      </c>
    </row>
    <row r="3043" spans="1:9" x14ac:dyDescent="0.25">
      <c r="A3043" s="68" t="s">
        <v>42</v>
      </c>
      <c r="B3043" s="204"/>
      <c r="C3043" s="41">
        <v>43305</v>
      </c>
      <c r="D3043" s="40" t="s">
        <v>233</v>
      </c>
      <c r="E3043" s="40">
        <v>214604</v>
      </c>
      <c r="F3043" s="40" t="s">
        <v>44</v>
      </c>
      <c r="G3043" s="134">
        <v>14.24</v>
      </c>
      <c r="H3043" s="445">
        <v>18285.12</v>
      </c>
      <c r="I3043" s="445">
        <v>9766.69</v>
      </c>
    </row>
    <row r="3044" spans="1:9" x14ac:dyDescent="0.25">
      <c r="A3044" s="68" t="s">
        <v>45</v>
      </c>
      <c r="B3044" s="204"/>
      <c r="C3044" s="41">
        <v>43305</v>
      </c>
      <c r="D3044" s="40" t="s">
        <v>423</v>
      </c>
      <c r="E3044" s="40">
        <v>214611</v>
      </c>
      <c r="F3044" s="40" t="s">
        <v>47</v>
      </c>
      <c r="G3044" s="134">
        <v>15.64</v>
      </c>
      <c r="H3044" s="445">
        <v>18285.12</v>
      </c>
      <c r="I3044" s="445">
        <v>9766.69</v>
      </c>
    </row>
    <row r="3045" spans="1:9" x14ac:dyDescent="0.25">
      <c r="A3045" s="68" t="s">
        <v>102</v>
      </c>
      <c r="B3045" s="204"/>
      <c r="C3045" s="41">
        <v>43305</v>
      </c>
      <c r="D3045" s="40" t="s">
        <v>424</v>
      </c>
      <c r="E3045" s="40">
        <v>214614</v>
      </c>
      <c r="F3045" s="40" t="s">
        <v>104</v>
      </c>
      <c r="G3045" s="134">
        <v>12.08</v>
      </c>
      <c r="H3045" s="445">
        <v>18285.12</v>
      </c>
      <c r="I3045" s="445">
        <v>9766.69</v>
      </c>
    </row>
    <row r="3046" spans="1:9" x14ac:dyDescent="0.25">
      <c r="A3046" s="68" t="s">
        <v>51</v>
      </c>
      <c r="B3046" s="204"/>
      <c r="C3046" s="41">
        <v>43305</v>
      </c>
      <c r="D3046" s="40" t="s">
        <v>161</v>
      </c>
      <c r="E3046" s="40">
        <v>214618</v>
      </c>
      <c r="F3046" s="40" t="s">
        <v>53</v>
      </c>
      <c r="G3046" s="134">
        <v>16.39</v>
      </c>
      <c r="H3046" s="445">
        <v>18285.12</v>
      </c>
      <c r="I3046" s="445">
        <v>9766.69</v>
      </c>
    </row>
    <row r="3047" spans="1:9" x14ac:dyDescent="0.25">
      <c r="A3047" s="68" t="s">
        <v>102</v>
      </c>
      <c r="B3047" s="204"/>
      <c r="C3047" s="41">
        <v>43305</v>
      </c>
      <c r="D3047" s="40" t="s">
        <v>952</v>
      </c>
      <c r="E3047" s="40">
        <v>214637</v>
      </c>
      <c r="F3047" s="40" t="s">
        <v>104</v>
      </c>
      <c r="G3047" s="134">
        <v>5.43</v>
      </c>
      <c r="H3047" s="445">
        <v>18285.12</v>
      </c>
      <c r="I3047" s="445">
        <v>9766.69</v>
      </c>
    </row>
    <row r="3048" spans="1:9" x14ac:dyDescent="0.25">
      <c r="A3048" s="68" t="s">
        <v>48</v>
      </c>
      <c r="B3048" s="204"/>
      <c r="C3048" s="41">
        <v>43305</v>
      </c>
      <c r="D3048" s="40" t="s">
        <v>565</v>
      </c>
      <c r="E3048" s="40">
        <v>214649</v>
      </c>
      <c r="F3048" s="40" t="s">
        <v>50</v>
      </c>
      <c r="G3048" s="134">
        <v>13.63</v>
      </c>
      <c r="H3048" s="445">
        <v>18285.12</v>
      </c>
      <c r="I3048" s="445">
        <v>9766.69</v>
      </c>
    </row>
    <row r="3049" spans="1:9" x14ac:dyDescent="0.25">
      <c r="A3049" s="68" t="s">
        <v>42</v>
      </c>
      <c r="B3049" s="204"/>
      <c r="C3049" s="41">
        <v>43305</v>
      </c>
      <c r="D3049" s="40" t="s">
        <v>126</v>
      </c>
      <c r="E3049" s="40">
        <v>214679</v>
      </c>
      <c r="F3049" s="40" t="s">
        <v>44</v>
      </c>
      <c r="G3049" s="134">
        <v>14.52</v>
      </c>
      <c r="H3049" s="445">
        <v>18285.12</v>
      </c>
      <c r="I3049" s="445">
        <v>9766.69</v>
      </c>
    </row>
    <row r="3050" spans="1:9" x14ac:dyDescent="0.25">
      <c r="A3050" s="68" t="s">
        <v>45</v>
      </c>
      <c r="B3050" s="204"/>
      <c r="C3050" s="41">
        <v>43305</v>
      </c>
      <c r="D3050" s="40" t="s">
        <v>322</v>
      </c>
      <c r="E3050" s="40">
        <v>214690</v>
      </c>
      <c r="F3050" s="40" t="s">
        <v>47</v>
      </c>
      <c r="G3050" s="134">
        <v>14.72</v>
      </c>
      <c r="H3050" s="445">
        <v>18285.12</v>
      </c>
      <c r="I3050" s="445">
        <v>9766.69</v>
      </c>
    </row>
    <row r="3051" spans="1:9" x14ac:dyDescent="0.25">
      <c r="A3051" s="68" t="s">
        <v>45</v>
      </c>
      <c r="B3051" s="204"/>
      <c r="C3051" s="41">
        <v>43305</v>
      </c>
      <c r="D3051" s="40" t="s">
        <v>167</v>
      </c>
      <c r="E3051" s="40">
        <v>214695</v>
      </c>
      <c r="F3051" s="40" t="s">
        <v>55</v>
      </c>
      <c r="G3051" s="134">
        <v>1</v>
      </c>
      <c r="H3051" s="445">
        <v>18285.12</v>
      </c>
      <c r="I3051" s="445">
        <v>9766.69</v>
      </c>
    </row>
    <row r="3052" spans="1:9" x14ac:dyDescent="0.25">
      <c r="A3052" s="68" t="s">
        <v>51</v>
      </c>
      <c r="B3052" s="204"/>
      <c r="C3052" s="41">
        <v>43305</v>
      </c>
      <c r="D3052" s="40" t="s">
        <v>374</v>
      </c>
      <c r="E3052" s="40">
        <v>214703</v>
      </c>
      <c r="F3052" s="40" t="s">
        <v>53</v>
      </c>
      <c r="G3052" s="134">
        <v>13.13</v>
      </c>
      <c r="H3052" s="445">
        <v>18285.12</v>
      </c>
      <c r="I3052" s="445">
        <v>9766.69</v>
      </c>
    </row>
    <row r="3053" spans="1:9" x14ac:dyDescent="0.25">
      <c r="A3053" s="434" t="s">
        <v>584</v>
      </c>
      <c r="B3053" s="435"/>
      <c r="C3053" s="436">
        <v>43305</v>
      </c>
      <c r="D3053" s="437" t="s">
        <v>642</v>
      </c>
      <c r="E3053" s="437">
        <v>214715</v>
      </c>
      <c r="F3053" s="437" t="s">
        <v>587</v>
      </c>
      <c r="G3053" s="438">
        <v>1.99</v>
      </c>
      <c r="H3053" s="446">
        <v>18285.12</v>
      </c>
      <c r="I3053" s="446">
        <v>9766.69</v>
      </c>
    </row>
    <row r="3054" spans="1:9" x14ac:dyDescent="0.25">
      <c r="A3054" s="68" t="s">
        <v>98</v>
      </c>
      <c r="B3054" s="204"/>
      <c r="C3054" s="41">
        <v>43305</v>
      </c>
      <c r="D3054" s="40" t="s">
        <v>611</v>
      </c>
      <c r="E3054" s="40">
        <v>214719</v>
      </c>
      <c r="F3054" s="40" t="s">
        <v>50</v>
      </c>
      <c r="G3054" s="134">
        <v>11.87</v>
      </c>
      <c r="H3054" s="445">
        <v>18285.12</v>
      </c>
      <c r="I3054" s="445">
        <v>9766.69</v>
      </c>
    </row>
    <row r="3055" spans="1:9" x14ac:dyDescent="0.25">
      <c r="A3055" s="68" t="s">
        <v>51</v>
      </c>
      <c r="B3055" s="204"/>
      <c r="C3055" s="41">
        <v>43305</v>
      </c>
      <c r="D3055" s="40" t="s">
        <v>541</v>
      </c>
      <c r="E3055" s="40">
        <v>214734</v>
      </c>
      <c r="F3055" s="40" t="s">
        <v>953</v>
      </c>
      <c r="G3055" s="134">
        <v>6.13</v>
      </c>
      <c r="H3055" s="445">
        <v>18285.12</v>
      </c>
      <c r="I3055" s="445">
        <v>9766.69</v>
      </c>
    </row>
    <row r="3056" spans="1:9" x14ac:dyDescent="0.25">
      <c r="A3056" s="68" t="s">
        <v>42</v>
      </c>
      <c r="B3056" s="204"/>
      <c r="C3056" s="41">
        <v>43305</v>
      </c>
      <c r="D3056" s="40" t="s">
        <v>808</v>
      </c>
      <c r="E3056" s="40">
        <v>214736</v>
      </c>
      <c r="F3056" s="40" t="s">
        <v>218</v>
      </c>
      <c r="G3056" s="134">
        <v>10.050000000000001</v>
      </c>
      <c r="H3056" s="445">
        <v>18285.12</v>
      </c>
      <c r="I3056" s="445">
        <v>9766.69</v>
      </c>
    </row>
    <row r="3057" spans="1:9" x14ac:dyDescent="0.25">
      <c r="A3057" s="68" t="s">
        <v>45</v>
      </c>
      <c r="B3057" s="204"/>
      <c r="C3057" s="41">
        <v>43305</v>
      </c>
      <c r="D3057" s="40" t="s">
        <v>954</v>
      </c>
      <c r="E3057" s="40">
        <v>214744</v>
      </c>
      <c r="F3057" s="40" t="s">
        <v>47</v>
      </c>
      <c r="G3057" s="134">
        <v>15.28</v>
      </c>
      <c r="H3057" s="445">
        <v>18285.12</v>
      </c>
      <c r="I3057" s="445">
        <v>9766.69</v>
      </c>
    </row>
    <row r="3058" spans="1:9" x14ac:dyDescent="0.25">
      <c r="A3058" s="68" t="s">
        <v>68</v>
      </c>
      <c r="B3058" s="204"/>
      <c r="C3058" s="41">
        <v>43306</v>
      </c>
      <c r="D3058" s="40" t="s">
        <v>904</v>
      </c>
      <c r="E3058" s="40">
        <v>214783</v>
      </c>
      <c r="F3058" s="40" t="s">
        <v>53</v>
      </c>
      <c r="G3058" s="134">
        <v>13.86</v>
      </c>
      <c r="H3058" s="445">
        <v>18285.12</v>
      </c>
      <c r="I3058" s="445">
        <v>9766.69</v>
      </c>
    </row>
    <row r="3059" spans="1:9" x14ac:dyDescent="0.25">
      <c r="A3059" s="68" t="s">
        <v>77</v>
      </c>
      <c r="B3059" s="204"/>
      <c r="C3059" s="41">
        <v>43306</v>
      </c>
      <c r="D3059" s="40" t="s">
        <v>545</v>
      </c>
      <c r="E3059" s="40">
        <v>214784</v>
      </c>
      <c r="F3059" s="40" t="s">
        <v>79</v>
      </c>
      <c r="G3059" s="134">
        <v>15.46</v>
      </c>
      <c r="H3059" s="445">
        <v>18285.12</v>
      </c>
      <c r="I3059" s="445">
        <v>9766.69</v>
      </c>
    </row>
    <row r="3060" spans="1:9" x14ac:dyDescent="0.25">
      <c r="A3060" s="68" t="s">
        <v>64</v>
      </c>
      <c r="B3060" s="204"/>
      <c r="C3060" s="41">
        <v>43306</v>
      </c>
      <c r="D3060" s="40" t="s">
        <v>431</v>
      </c>
      <c r="E3060" s="40">
        <v>214786</v>
      </c>
      <c r="F3060" s="40" t="s">
        <v>47</v>
      </c>
      <c r="G3060" s="134">
        <v>15.03</v>
      </c>
      <c r="H3060" s="445">
        <v>18285.12</v>
      </c>
      <c r="I3060" s="445">
        <v>9766.69</v>
      </c>
    </row>
    <row r="3061" spans="1:9" x14ac:dyDescent="0.25">
      <c r="A3061" s="68" t="s">
        <v>66</v>
      </c>
      <c r="B3061" s="204"/>
      <c r="C3061" s="41">
        <v>43306</v>
      </c>
      <c r="D3061" s="40" t="s">
        <v>386</v>
      </c>
      <c r="E3061" s="40">
        <v>214790</v>
      </c>
      <c r="F3061" s="40" t="s">
        <v>50</v>
      </c>
      <c r="G3061" s="134">
        <v>13.32</v>
      </c>
      <c r="H3061" s="445">
        <v>18285.12</v>
      </c>
      <c r="I3061" s="445">
        <v>9766.69</v>
      </c>
    </row>
    <row r="3062" spans="1:9" x14ac:dyDescent="0.25">
      <c r="A3062" s="68" t="s">
        <v>77</v>
      </c>
      <c r="B3062" s="204"/>
      <c r="C3062" s="41">
        <v>43306</v>
      </c>
      <c r="D3062" s="40" t="s">
        <v>554</v>
      </c>
      <c r="E3062" s="40">
        <v>214829</v>
      </c>
      <c r="F3062" s="40" t="s">
        <v>79</v>
      </c>
      <c r="G3062" s="134">
        <v>12.88</v>
      </c>
      <c r="H3062" s="445">
        <v>18285.12</v>
      </c>
      <c r="I3062" s="445">
        <v>9766.69</v>
      </c>
    </row>
    <row r="3063" spans="1:9" x14ac:dyDescent="0.25">
      <c r="A3063" s="68" t="s">
        <v>68</v>
      </c>
      <c r="B3063" s="204"/>
      <c r="C3063" s="41">
        <v>43306</v>
      </c>
      <c r="D3063" s="40" t="s">
        <v>527</v>
      </c>
      <c r="E3063" s="40">
        <v>214840</v>
      </c>
      <c r="F3063" s="40" t="s">
        <v>53</v>
      </c>
      <c r="G3063" s="134">
        <v>13.73</v>
      </c>
      <c r="H3063" s="445">
        <v>18285.12</v>
      </c>
      <c r="I3063" s="445">
        <v>9766.69</v>
      </c>
    </row>
    <row r="3064" spans="1:9" x14ac:dyDescent="0.25">
      <c r="A3064" s="68" t="s">
        <v>66</v>
      </c>
      <c r="B3064" s="204"/>
      <c r="C3064" s="41">
        <v>43306</v>
      </c>
      <c r="D3064" s="40" t="s">
        <v>143</v>
      </c>
      <c r="E3064" s="40">
        <v>214852</v>
      </c>
      <c r="F3064" s="40" t="s">
        <v>50</v>
      </c>
      <c r="G3064" s="134">
        <v>16.55</v>
      </c>
      <c r="H3064" s="445">
        <v>18285.12</v>
      </c>
      <c r="I3064" s="445">
        <v>9766.69</v>
      </c>
    </row>
    <row r="3065" spans="1:9" x14ac:dyDescent="0.25">
      <c r="A3065" s="68" t="s">
        <v>64</v>
      </c>
      <c r="B3065" s="204"/>
      <c r="C3065" s="41">
        <v>43306</v>
      </c>
      <c r="D3065" s="40" t="s">
        <v>751</v>
      </c>
      <c r="E3065" s="40">
        <v>214854</v>
      </c>
      <c r="F3065" s="40" t="s">
        <v>47</v>
      </c>
      <c r="G3065" s="134">
        <v>14.32</v>
      </c>
      <c r="H3065" s="445">
        <v>18285.12</v>
      </c>
      <c r="I3065" s="445">
        <v>9766.69</v>
      </c>
    </row>
    <row r="3066" spans="1:9" x14ac:dyDescent="0.25">
      <c r="A3066" s="68" t="s">
        <v>64</v>
      </c>
      <c r="B3066" s="204"/>
      <c r="C3066" s="41">
        <v>43306</v>
      </c>
      <c r="D3066" s="40" t="s">
        <v>75</v>
      </c>
      <c r="E3066" s="40">
        <v>214860</v>
      </c>
      <c r="F3066" s="40" t="s">
        <v>55</v>
      </c>
      <c r="G3066" s="134">
        <v>1.45</v>
      </c>
      <c r="H3066" s="445">
        <v>18285.12</v>
      </c>
      <c r="I3066" s="445">
        <v>9766.69</v>
      </c>
    </row>
    <row r="3067" spans="1:9" x14ac:dyDescent="0.25">
      <c r="A3067" s="68" t="s">
        <v>77</v>
      </c>
      <c r="B3067" s="204"/>
      <c r="C3067" s="41">
        <v>43306</v>
      </c>
      <c r="D3067" s="40" t="s">
        <v>367</v>
      </c>
      <c r="E3067" s="40">
        <v>214865</v>
      </c>
      <c r="F3067" s="40" t="s">
        <v>79</v>
      </c>
      <c r="G3067" s="134">
        <v>5.32</v>
      </c>
      <c r="H3067" s="445">
        <v>18285.12</v>
      </c>
      <c r="I3067" s="445">
        <v>9766.69</v>
      </c>
    </row>
    <row r="3068" spans="1:9" x14ac:dyDescent="0.25">
      <c r="A3068" s="68" t="s">
        <v>64</v>
      </c>
      <c r="B3068" s="204"/>
      <c r="C3068" s="41">
        <v>43306</v>
      </c>
      <c r="D3068" s="40" t="s">
        <v>433</v>
      </c>
      <c r="E3068" s="40">
        <v>214876</v>
      </c>
      <c r="F3068" s="40" t="s">
        <v>47</v>
      </c>
      <c r="G3068" s="134">
        <v>5.0999999999999996</v>
      </c>
      <c r="H3068" s="445">
        <v>18285.12</v>
      </c>
      <c r="I3068" s="445">
        <v>9766.69</v>
      </c>
    </row>
    <row r="3069" spans="1:9" x14ac:dyDescent="0.25">
      <c r="A3069" s="68" t="s">
        <v>66</v>
      </c>
      <c r="B3069" s="204"/>
      <c r="C3069" s="41">
        <v>43306</v>
      </c>
      <c r="D3069" s="40" t="s">
        <v>261</v>
      </c>
      <c r="E3069" s="40">
        <v>214877</v>
      </c>
      <c r="F3069" s="40" t="s">
        <v>50</v>
      </c>
      <c r="G3069" s="134">
        <v>7.05</v>
      </c>
      <c r="H3069" s="445">
        <v>18285.12</v>
      </c>
      <c r="I3069" s="445">
        <v>9766.69</v>
      </c>
    </row>
    <row r="3070" spans="1:9" x14ac:dyDescent="0.25">
      <c r="A3070" s="68" t="s">
        <v>86</v>
      </c>
      <c r="B3070" s="204"/>
      <c r="C3070" s="41">
        <v>43306</v>
      </c>
      <c r="D3070" s="40" t="s">
        <v>955</v>
      </c>
      <c r="E3070" s="40">
        <v>214899</v>
      </c>
      <c r="F3070" s="40" t="s">
        <v>140</v>
      </c>
      <c r="G3070" s="134">
        <v>4.29</v>
      </c>
      <c r="H3070" s="445">
        <v>18285.12</v>
      </c>
      <c r="I3070" s="445">
        <v>9766.69</v>
      </c>
    </row>
    <row r="3071" spans="1:9" x14ac:dyDescent="0.25">
      <c r="A3071" s="68" t="s">
        <v>86</v>
      </c>
      <c r="B3071" s="204"/>
      <c r="C3071" s="41">
        <v>43306</v>
      </c>
      <c r="D3071" s="40" t="s">
        <v>934</v>
      </c>
      <c r="E3071" s="40">
        <v>214900</v>
      </c>
      <c r="F3071" s="40" t="s">
        <v>53</v>
      </c>
      <c r="G3071" s="134">
        <v>4.83</v>
      </c>
      <c r="H3071" s="445">
        <v>18285.12</v>
      </c>
      <c r="I3071" s="445">
        <v>9766.69</v>
      </c>
    </row>
    <row r="3072" spans="1:9" x14ac:dyDescent="0.25">
      <c r="A3072" s="68" t="s">
        <v>86</v>
      </c>
      <c r="B3072" s="204"/>
      <c r="C3072" s="41">
        <v>43306</v>
      </c>
      <c r="D3072" s="40" t="s">
        <v>353</v>
      </c>
      <c r="E3072" s="40">
        <v>214901</v>
      </c>
      <c r="F3072" s="40" t="s">
        <v>449</v>
      </c>
      <c r="G3072" s="134">
        <v>3.91</v>
      </c>
      <c r="H3072" s="445">
        <v>18285.12</v>
      </c>
      <c r="I3072" s="445">
        <v>9766.69</v>
      </c>
    </row>
    <row r="3073" spans="1:9" x14ac:dyDescent="0.25">
      <c r="A3073" s="68" t="s">
        <v>86</v>
      </c>
      <c r="B3073" s="204"/>
      <c r="C3073" s="41">
        <v>43306</v>
      </c>
      <c r="D3073" s="40" t="s">
        <v>316</v>
      </c>
      <c r="E3073" s="40">
        <v>214902</v>
      </c>
      <c r="F3073" s="40" t="s">
        <v>47</v>
      </c>
      <c r="G3073" s="134">
        <v>3.27</v>
      </c>
      <c r="H3073" s="445">
        <v>18285.12</v>
      </c>
      <c r="I3073" s="445">
        <v>9766.69</v>
      </c>
    </row>
    <row r="3074" spans="1:9" x14ac:dyDescent="0.25">
      <c r="A3074" s="68" t="s">
        <v>98</v>
      </c>
      <c r="B3074" s="204"/>
      <c r="C3074" s="41">
        <v>43307</v>
      </c>
      <c r="D3074" s="40" t="s">
        <v>423</v>
      </c>
      <c r="E3074" s="40">
        <v>214933</v>
      </c>
      <c r="F3074" s="40" t="s">
        <v>50</v>
      </c>
      <c r="G3074" s="134">
        <v>14.94</v>
      </c>
      <c r="H3074" s="445">
        <v>18285.12</v>
      </c>
      <c r="I3074" s="445">
        <v>9766.69</v>
      </c>
    </row>
    <row r="3075" spans="1:9" x14ac:dyDescent="0.25">
      <c r="A3075" s="68" t="s">
        <v>96</v>
      </c>
      <c r="B3075" s="204"/>
      <c r="C3075" s="41">
        <v>43307</v>
      </c>
      <c r="D3075" s="40" t="s">
        <v>255</v>
      </c>
      <c r="E3075" s="40">
        <v>214936</v>
      </c>
      <c r="F3075" s="40" t="s">
        <v>85</v>
      </c>
      <c r="G3075" s="134">
        <v>12.83</v>
      </c>
      <c r="H3075" s="445">
        <v>18285.12</v>
      </c>
      <c r="I3075" s="445">
        <v>9766.69</v>
      </c>
    </row>
    <row r="3076" spans="1:9" x14ac:dyDescent="0.25">
      <c r="A3076" s="68" t="s">
        <v>94</v>
      </c>
      <c r="B3076" s="204"/>
      <c r="C3076" s="41">
        <v>43307</v>
      </c>
      <c r="D3076" s="40" t="s">
        <v>210</v>
      </c>
      <c r="E3076" s="40">
        <v>214939</v>
      </c>
      <c r="F3076" s="40" t="s">
        <v>47</v>
      </c>
      <c r="G3076" s="134">
        <v>14.54</v>
      </c>
      <c r="H3076" s="445">
        <v>18285.12</v>
      </c>
      <c r="I3076" s="445">
        <v>9766.69</v>
      </c>
    </row>
    <row r="3077" spans="1:9" x14ac:dyDescent="0.25">
      <c r="A3077" s="68" t="s">
        <v>100</v>
      </c>
      <c r="B3077" s="204"/>
      <c r="C3077" s="41">
        <v>43307</v>
      </c>
      <c r="D3077" s="40" t="s">
        <v>284</v>
      </c>
      <c r="E3077" s="40">
        <v>214940</v>
      </c>
      <c r="F3077" s="40" t="s">
        <v>53</v>
      </c>
      <c r="G3077" s="134">
        <v>13.48</v>
      </c>
      <c r="H3077" s="445">
        <v>18285.12</v>
      </c>
      <c r="I3077" s="445">
        <v>9766.69</v>
      </c>
    </row>
    <row r="3078" spans="1:9" x14ac:dyDescent="0.25">
      <c r="A3078" s="448" t="s">
        <v>273</v>
      </c>
      <c r="B3078" s="449"/>
      <c r="C3078" s="450">
        <v>43307</v>
      </c>
      <c r="D3078" s="451" t="s">
        <v>956</v>
      </c>
      <c r="E3078" s="451">
        <v>214963</v>
      </c>
      <c r="F3078" s="451" t="s">
        <v>406</v>
      </c>
      <c r="G3078" s="452">
        <v>6.65</v>
      </c>
      <c r="H3078" s="445">
        <v>18285.12</v>
      </c>
      <c r="I3078" s="445">
        <v>9766.69</v>
      </c>
    </row>
    <row r="3079" spans="1:9" x14ac:dyDescent="0.25">
      <c r="A3079" s="68" t="s">
        <v>96</v>
      </c>
      <c r="B3079" s="204"/>
      <c r="C3079" s="41">
        <v>43307</v>
      </c>
      <c r="D3079" s="40" t="s">
        <v>756</v>
      </c>
      <c r="E3079" s="40">
        <v>214987</v>
      </c>
      <c r="F3079" s="40" t="s">
        <v>85</v>
      </c>
      <c r="G3079" s="134">
        <v>8.25</v>
      </c>
      <c r="H3079" s="445">
        <v>18285.12</v>
      </c>
      <c r="I3079" s="445">
        <v>9766.69</v>
      </c>
    </row>
    <row r="3080" spans="1:9" x14ac:dyDescent="0.25">
      <c r="A3080" s="448" t="s">
        <v>273</v>
      </c>
      <c r="B3080" s="449"/>
      <c r="C3080" s="450">
        <v>43307</v>
      </c>
      <c r="D3080" s="451" t="s">
        <v>578</v>
      </c>
      <c r="E3080" s="451">
        <v>215002</v>
      </c>
      <c r="F3080" s="451" t="s">
        <v>192</v>
      </c>
      <c r="G3080" s="452">
        <v>8.7100000000000009</v>
      </c>
      <c r="H3080" s="445">
        <v>18285.12</v>
      </c>
      <c r="I3080" s="445">
        <v>9766.69</v>
      </c>
    </row>
    <row r="3081" spans="1:9" x14ac:dyDescent="0.25">
      <c r="A3081" s="448" t="s">
        <v>273</v>
      </c>
      <c r="B3081" s="449"/>
      <c r="C3081" s="450">
        <v>43307</v>
      </c>
      <c r="D3081" s="451" t="s">
        <v>367</v>
      </c>
      <c r="E3081" s="451">
        <v>215010</v>
      </c>
      <c r="F3081" s="451" t="s">
        <v>406</v>
      </c>
      <c r="G3081" s="452">
        <v>3.26</v>
      </c>
      <c r="H3081" s="445">
        <v>18285.12</v>
      </c>
      <c r="I3081" s="445">
        <v>9766.69</v>
      </c>
    </row>
    <row r="3082" spans="1:9" x14ac:dyDescent="0.25">
      <c r="A3082" s="448" t="s">
        <v>273</v>
      </c>
      <c r="B3082" s="449"/>
      <c r="C3082" s="450">
        <v>43307</v>
      </c>
      <c r="D3082" s="451" t="s">
        <v>923</v>
      </c>
      <c r="E3082" s="451">
        <v>215011</v>
      </c>
      <c r="F3082" s="451" t="s">
        <v>50</v>
      </c>
      <c r="G3082" s="452">
        <v>10.1</v>
      </c>
      <c r="H3082" s="445">
        <v>18285.12</v>
      </c>
      <c r="I3082" s="445">
        <v>9766.69</v>
      </c>
    </row>
    <row r="3083" spans="1:9" x14ac:dyDescent="0.25">
      <c r="A3083" s="448" t="s">
        <v>273</v>
      </c>
      <c r="B3083" s="449"/>
      <c r="C3083" s="450">
        <v>43307</v>
      </c>
      <c r="D3083" s="451" t="s">
        <v>499</v>
      </c>
      <c r="E3083" s="451">
        <v>215012</v>
      </c>
      <c r="F3083" s="451" t="s">
        <v>53</v>
      </c>
      <c r="G3083" s="452">
        <v>7.48</v>
      </c>
      <c r="H3083" s="445">
        <v>18285.12</v>
      </c>
      <c r="I3083" s="445">
        <v>9766.69</v>
      </c>
    </row>
    <row r="3084" spans="1:9" x14ac:dyDescent="0.25">
      <c r="A3084" s="448" t="s">
        <v>273</v>
      </c>
      <c r="B3084" s="449"/>
      <c r="C3084" s="450">
        <v>43307</v>
      </c>
      <c r="D3084" s="451" t="s">
        <v>629</v>
      </c>
      <c r="E3084" s="451">
        <v>215017</v>
      </c>
      <c r="F3084" s="451" t="s">
        <v>47</v>
      </c>
      <c r="G3084" s="452">
        <v>11.15</v>
      </c>
      <c r="H3084" s="445">
        <v>18285.12</v>
      </c>
      <c r="I3084" s="445">
        <v>9766.69</v>
      </c>
    </row>
    <row r="3085" spans="1:9" x14ac:dyDescent="0.25">
      <c r="A3085" s="448" t="s">
        <v>273</v>
      </c>
      <c r="B3085" s="449"/>
      <c r="C3085" s="450">
        <v>43307</v>
      </c>
      <c r="D3085" s="451" t="s">
        <v>567</v>
      </c>
      <c r="E3085" s="451">
        <v>215023</v>
      </c>
      <c r="F3085" s="451" t="s">
        <v>55</v>
      </c>
      <c r="G3085" s="452">
        <v>0.52</v>
      </c>
      <c r="H3085" s="445">
        <v>18285.12</v>
      </c>
      <c r="I3085" s="445">
        <v>9766.69</v>
      </c>
    </row>
    <row r="3086" spans="1:9" x14ac:dyDescent="0.25">
      <c r="A3086" s="448" t="s">
        <v>273</v>
      </c>
      <c r="B3086" s="449"/>
      <c r="C3086" s="450">
        <v>43307</v>
      </c>
      <c r="D3086" s="451" t="s">
        <v>957</v>
      </c>
      <c r="E3086" s="451">
        <v>215052</v>
      </c>
      <c r="F3086" s="451" t="s">
        <v>192</v>
      </c>
      <c r="G3086" s="452">
        <v>10.78</v>
      </c>
      <c r="H3086" s="445">
        <v>18285.12</v>
      </c>
      <c r="I3086" s="445">
        <v>9766.69</v>
      </c>
    </row>
    <row r="3087" spans="1:9" x14ac:dyDescent="0.25">
      <c r="A3087" s="68" t="s">
        <v>48</v>
      </c>
      <c r="B3087" s="204"/>
      <c r="C3087" s="41">
        <v>43308</v>
      </c>
      <c r="D3087" s="40" t="s">
        <v>283</v>
      </c>
      <c r="E3087" s="40">
        <v>215087</v>
      </c>
      <c r="F3087" s="40" t="s">
        <v>50</v>
      </c>
      <c r="G3087" s="134">
        <v>13.92</v>
      </c>
      <c r="H3087" s="445">
        <v>18285.12</v>
      </c>
      <c r="I3087" s="445">
        <v>9766.69</v>
      </c>
    </row>
    <row r="3088" spans="1:9" x14ac:dyDescent="0.25">
      <c r="A3088" s="68" t="s">
        <v>42</v>
      </c>
      <c r="B3088" s="204"/>
      <c r="C3088" s="41">
        <v>43308</v>
      </c>
      <c r="D3088" s="40" t="s">
        <v>159</v>
      </c>
      <c r="E3088" s="40">
        <v>215091</v>
      </c>
      <c r="F3088" s="40" t="s">
        <v>44</v>
      </c>
      <c r="G3088" s="134">
        <v>14.87</v>
      </c>
      <c r="H3088" s="445">
        <v>18285.12</v>
      </c>
      <c r="I3088" s="445">
        <v>9766.69</v>
      </c>
    </row>
    <row r="3089" spans="1:9" x14ac:dyDescent="0.25">
      <c r="A3089" s="68" t="s">
        <v>51</v>
      </c>
      <c r="B3089" s="204"/>
      <c r="C3089" s="41">
        <v>43308</v>
      </c>
      <c r="D3089" s="40" t="s">
        <v>202</v>
      </c>
      <c r="E3089" s="40">
        <v>215097</v>
      </c>
      <c r="F3089" s="40" t="s">
        <v>53</v>
      </c>
      <c r="G3089" s="134">
        <v>16.38</v>
      </c>
      <c r="H3089" s="445">
        <v>18285.12</v>
      </c>
      <c r="I3089" s="445">
        <v>9766.69</v>
      </c>
    </row>
    <row r="3090" spans="1:9" x14ac:dyDescent="0.25">
      <c r="A3090" s="68" t="s">
        <v>45</v>
      </c>
      <c r="B3090" s="204"/>
      <c r="C3090" s="41">
        <v>43308</v>
      </c>
      <c r="D3090" s="40" t="s">
        <v>269</v>
      </c>
      <c r="E3090" s="40">
        <v>215102</v>
      </c>
      <c r="F3090" s="40" t="s">
        <v>47</v>
      </c>
      <c r="G3090" s="134">
        <v>14.8</v>
      </c>
      <c r="H3090" s="445">
        <v>18285.12</v>
      </c>
      <c r="I3090" s="445">
        <v>9766.69</v>
      </c>
    </row>
    <row r="3091" spans="1:9" x14ac:dyDescent="0.25">
      <c r="A3091" s="68" t="s">
        <v>42</v>
      </c>
      <c r="B3091" s="204"/>
      <c r="C3091" s="41">
        <v>43308</v>
      </c>
      <c r="D3091" s="40" t="s">
        <v>358</v>
      </c>
      <c r="E3091" s="40">
        <v>215169</v>
      </c>
      <c r="F3091" s="40" t="s">
        <v>44</v>
      </c>
      <c r="G3091" s="134">
        <v>14.85</v>
      </c>
      <c r="H3091" s="445">
        <v>18285.12</v>
      </c>
      <c r="I3091" s="445">
        <v>9766.69</v>
      </c>
    </row>
    <row r="3092" spans="1:9" x14ac:dyDescent="0.25">
      <c r="A3092" s="68" t="s">
        <v>51</v>
      </c>
      <c r="B3092" s="204"/>
      <c r="C3092" s="41">
        <v>43308</v>
      </c>
      <c r="D3092" s="40" t="s">
        <v>226</v>
      </c>
      <c r="E3092" s="40">
        <v>215170</v>
      </c>
      <c r="F3092" s="40" t="s">
        <v>53</v>
      </c>
      <c r="G3092" s="134">
        <v>11.06</v>
      </c>
      <c r="H3092" s="445">
        <v>18285.12</v>
      </c>
      <c r="I3092" s="445">
        <v>9766.69</v>
      </c>
    </row>
    <row r="3093" spans="1:9" x14ac:dyDescent="0.25">
      <c r="A3093" s="68" t="s">
        <v>48</v>
      </c>
      <c r="B3093" s="204"/>
      <c r="C3093" s="41">
        <v>43308</v>
      </c>
      <c r="D3093" s="40" t="s">
        <v>745</v>
      </c>
      <c r="E3093" s="40">
        <v>215172</v>
      </c>
      <c r="F3093" s="40" t="s">
        <v>50</v>
      </c>
      <c r="G3093" s="134">
        <v>15.32</v>
      </c>
      <c r="H3093" s="445">
        <v>18285.12</v>
      </c>
      <c r="I3093" s="445">
        <v>9766.69</v>
      </c>
    </row>
    <row r="3094" spans="1:9" x14ac:dyDescent="0.25">
      <c r="A3094" s="68" t="s">
        <v>45</v>
      </c>
      <c r="B3094" s="204"/>
      <c r="C3094" s="41">
        <v>43308</v>
      </c>
      <c r="D3094" s="40" t="s">
        <v>464</v>
      </c>
      <c r="E3094" s="40">
        <v>215179</v>
      </c>
      <c r="F3094" s="40" t="s">
        <v>47</v>
      </c>
      <c r="G3094" s="134">
        <v>14.72</v>
      </c>
      <c r="H3094" s="445">
        <v>18285.12</v>
      </c>
      <c r="I3094" s="445">
        <v>9766.69</v>
      </c>
    </row>
    <row r="3095" spans="1:9" x14ac:dyDescent="0.25">
      <c r="A3095" s="68" t="s">
        <v>86</v>
      </c>
      <c r="B3095" s="204"/>
      <c r="C3095" s="41">
        <v>43308</v>
      </c>
      <c r="D3095" s="40" t="s">
        <v>721</v>
      </c>
      <c r="E3095" s="40">
        <v>215211</v>
      </c>
      <c r="F3095" s="40" t="s">
        <v>44</v>
      </c>
      <c r="G3095" s="134">
        <v>9.86</v>
      </c>
      <c r="H3095" s="445">
        <v>18285.12</v>
      </c>
      <c r="I3095" s="445">
        <v>9766.69</v>
      </c>
    </row>
    <row r="3096" spans="1:9" x14ac:dyDescent="0.25">
      <c r="A3096" s="68" t="s">
        <v>86</v>
      </c>
      <c r="B3096" s="204"/>
      <c r="C3096" s="41">
        <v>43308</v>
      </c>
      <c r="D3096" s="40" t="s">
        <v>746</v>
      </c>
      <c r="E3096" s="40">
        <v>215212</v>
      </c>
      <c r="F3096" s="40" t="s">
        <v>140</v>
      </c>
      <c r="G3096" s="134">
        <v>11.91</v>
      </c>
      <c r="H3096" s="445">
        <v>18285.12</v>
      </c>
      <c r="I3096" s="445">
        <v>9766.69</v>
      </c>
    </row>
    <row r="3097" spans="1:9" ht="15.75" thickBot="1" x14ac:dyDescent="0.3">
      <c r="A3097" s="68" t="s">
        <v>86</v>
      </c>
      <c r="B3097" s="204"/>
      <c r="C3097" s="41">
        <v>43308</v>
      </c>
      <c r="D3097" s="40" t="s">
        <v>958</v>
      </c>
      <c r="E3097" s="40">
        <v>215213</v>
      </c>
      <c r="F3097" s="40" t="s">
        <v>276</v>
      </c>
      <c r="G3097" s="134">
        <v>10.4</v>
      </c>
      <c r="H3097" s="445">
        <v>18285.12</v>
      </c>
      <c r="I3097" s="445">
        <v>9766.69</v>
      </c>
    </row>
    <row r="3098" spans="1:9" ht="15.75" thickBot="1" x14ac:dyDescent="0.3">
      <c r="F3098" s="219" t="s">
        <v>590</v>
      </c>
      <c r="G3098" s="220">
        <v>885.2199999999998</v>
      </c>
      <c r="H3098" s="447">
        <v>16186353.926399995</v>
      </c>
      <c r="I3098" s="447">
        <v>8645669.3217999991</v>
      </c>
    </row>
    <row r="3099" spans="1:9" ht="21.75" thickBot="1" x14ac:dyDescent="0.4">
      <c r="F3099" s="222" t="s">
        <v>591</v>
      </c>
      <c r="G3099" s="223">
        <v>-4.09</v>
      </c>
      <c r="H3099" s="564">
        <v>-74786.140799999994</v>
      </c>
      <c r="I3099" s="565"/>
    </row>
    <row r="3100" spans="1:9" ht="19.5" thickBot="1" x14ac:dyDescent="0.35">
      <c r="F3100" s="226" t="s">
        <v>151</v>
      </c>
      <c r="G3100" s="220">
        <v>881.12999999999977</v>
      </c>
      <c r="H3100" s="514">
        <v>24757237.107399993</v>
      </c>
      <c r="I3100" s="515"/>
    </row>
    <row r="3104" spans="1:9" x14ac:dyDescent="0.25">
      <c r="G3104" s="396"/>
    </row>
    <row r="3105" spans="1:9" x14ac:dyDescent="0.25">
      <c r="B3105" s="31"/>
      <c r="C3105" s="31"/>
      <c r="D3105" s="31"/>
      <c r="E3105" s="32"/>
      <c r="F3105" s="32"/>
      <c r="G3105" s="396"/>
    </row>
    <row r="3106" spans="1:9" ht="23.25" x14ac:dyDescent="0.35">
      <c r="A3106" s="516" t="s">
        <v>28</v>
      </c>
      <c r="B3106" s="516"/>
      <c r="C3106" s="516"/>
      <c r="D3106" s="516"/>
      <c r="E3106" s="516"/>
      <c r="F3106" s="516"/>
      <c r="G3106" s="516"/>
      <c r="H3106" s="516"/>
      <c r="I3106" s="516"/>
    </row>
    <row r="3107" spans="1:9" ht="19.5" x14ac:dyDescent="0.3">
      <c r="A3107" s="517" t="s">
        <v>485</v>
      </c>
      <c r="B3107" s="517"/>
      <c r="C3107" s="517"/>
      <c r="D3107" s="517"/>
      <c r="E3107" s="517"/>
      <c r="F3107" s="517"/>
      <c r="G3107" s="517"/>
      <c r="H3107" s="517"/>
      <c r="I3107" s="517"/>
    </row>
    <row r="3108" spans="1:9" ht="15.75" x14ac:dyDescent="0.25">
      <c r="A3108" s="33"/>
      <c r="B3108" s="33"/>
      <c r="C3108" s="33"/>
      <c r="D3108" s="33"/>
      <c r="E3108" s="34"/>
      <c r="F3108" s="34"/>
      <c r="G3108" s="397"/>
      <c r="H3108" s="35"/>
    </row>
    <row r="3109" spans="1:9" ht="15.75" x14ac:dyDescent="0.25">
      <c r="A3109" s="33"/>
      <c r="B3109" s="33"/>
      <c r="C3109" s="33"/>
      <c r="D3109" s="33"/>
      <c r="E3109" s="34"/>
      <c r="F3109" s="34"/>
      <c r="G3109" s="397"/>
      <c r="H3109" s="35"/>
    </row>
    <row r="3110" spans="1:9" ht="15.75" x14ac:dyDescent="0.25">
      <c r="A3110" s="36" t="s">
        <v>30</v>
      </c>
      <c r="B3110" s="36">
        <v>2876</v>
      </c>
      <c r="C3110" s="33"/>
      <c r="D3110" s="31"/>
      <c r="E3110" s="34"/>
      <c r="F3110" s="34"/>
      <c r="G3110" s="398"/>
      <c r="H3110" s="35"/>
    </row>
    <row r="3111" spans="1:9" ht="15.75" x14ac:dyDescent="0.25">
      <c r="A3111" s="38" t="s">
        <v>31</v>
      </c>
      <c r="B3111" s="39">
        <v>43308</v>
      </c>
      <c r="C3111" s="33"/>
      <c r="D3111" s="31"/>
      <c r="E3111" s="34"/>
      <c r="F3111" s="34"/>
      <c r="G3111" s="398"/>
      <c r="H3111" s="35"/>
    </row>
    <row r="3112" spans="1:9" ht="16.5" thickBot="1" x14ac:dyDescent="0.3">
      <c r="A3112" s="37" t="s">
        <v>32</v>
      </c>
      <c r="B3112" s="36" t="s">
        <v>33</v>
      </c>
      <c r="C3112" s="36"/>
      <c r="D3112" s="36"/>
      <c r="E3112" s="34"/>
      <c r="F3112" s="34"/>
      <c r="G3112" s="398"/>
      <c r="H3112" s="35"/>
    </row>
    <row r="3113" spans="1:9" ht="32.25" thickBot="1" x14ac:dyDescent="0.3">
      <c r="A3113" s="144" t="s">
        <v>34</v>
      </c>
      <c r="B3113" s="145"/>
      <c r="C3113" s="44" t="s">
        <v>35</v>
      </c>
      <c r="D3113" s="44" t="s">
        <v>36</v>
      </c>
      <c r="E3113" s="44" t="s">
        <v>37</v>
      </c>
      <c r="F3113" s="44" t="s">
        <v>38</v>
      </c>
      <c r="G3113" s="399" t="s">
        <v>39</v>
      </c>
      <c r="H3113" s="44" t="s">
        <v>40</v>
      </c>
      <c r="I3113" s="44" t="s">
        <v>41</v>
      </c>
    </row>
    <row r="3114" spans="1:9" x14ac:dyDescent="0.25">
      <c r="A3114" s="64" t="s">
        <v>77</v>
      </c>
      <c r="B3114" s="210"/>
      <c r="C3114" s="211">
        <v>43309</v>
      </c>
      <c r="D3114" s="312">
        <v>0.2902777777777778</v>
      </c>
      <c r="E3114" s="45">
        <v>215230</v>
      </c>
      <c r="F3114" s="45" t="s">
        <v>44</v>
      </c>
      <c r="G3114" s="134">
        <v>14.67</v>
      </c>
      <c r="H3114" s="461">
        <v>18285.12</v>
      </c>
      <c r="I3114" s="461">
        <v>9766.69</v>
      </c>
    </row>
    <row r="3115" spans="1:9" x14ac:dyDescent="0.25">
      <c r="A3115" s="68" t="s">
        <v>68</v>
      </c>
      <c r="B3115" s="204"/>
      <c r="C3115" s="41">
        <v>43309</v>
      </c>
      <c r="D3115" s="119">
        <v>0.3034722222222222</v>
      </c>
      <c r="E3115" s="40">
        <v>215236</v>
      </c>
      <c r="F3115" s="40" t="s">
        <v>53</v>
      </c>
      <c r="G3115" s="135">
        <v>11.08</v>
      </c>
      <c r="H3115" s="462">
        <v>18285.12</v>
      </c>
      <c r="I3115" s="462">
        <v>9766.69</v>
      </c>
    </row>
    <row r="3116" spans="1:9" x14ac:dyDescent="0.25">
      <c r="A3116" s="68" t="s">
        <v>64</v>
      </c>
      <c r="B3116" s="204"/>
      <c r="C3116" s="41">
        <v>43309</v>
      </c>
      <c r="D3116" s="119">
        <v>0.31875000000000003</v>
      </c>
      <c r="E3116" s="40">
        <v>215241</v>
      </c>
      <c r="F3116" s="40" t="s">
        <v>47</v>
      </c>
      <c r="G3116" s="135">
        <v>15.78</v>
      </c>
      <c r="H3116" s="462">
        <v>18285.12</v>
      </c>
      <c r="I3116" s="462">
        <v>9766.69</v>
      </c>
    </row>
    <row r="3117" spans="1:9" x14ac:dyDescent="0.25">
      <c r="A3117" s="68" t="s">
        <v>66</v>
      </c>
      <c r="B3117" s="204"/>
      <c r="C3117" s="41">
        <v>43309</v>
      </c>
      <c r="D3117" s="119">
        <v>0.31944444444444448</v>
      </c>
      <c r="E3117" s="40">
        <v>215242</v>
      </c>
      <c r="F3117" s="40" t="s">
        <v>50</v>
      </c>
      <c r="G3117" s="135">
        <v>15.36</v>
      </c>
      <c r="H3117" s="462">
        <v>18285.12</v>
      </c>
      <c r="I3117" s="462">
        <v>9766.69</v>
      </c>
    </row>
    <row r="3118" spans="1:9" x14ac:dyDescent="0.25">
      <c r="A3118" s="463" t="s">
        <v>584</v>
      </c>
      <c r="B3118" s="464"/>
      <c r="C3118" s="465">
        <v>43309</v>
      </c>
      <c r="D3118" s="466">
        <v>0.4069444444444445</v>
      </c>
      <c r="E3118" s="467">
        <v>215269</v>
      </c>
      <c r="F3118" s="467" t="s">
        <v>587</v>
      </c>
      <c r="G3118" s="468">
        <v>2.21</v>
      </c>
      <c r="H3118" s="469">
        <v>18285.12</v>
      </c>
      <c r="I3118" s="469">
        <v>9766.69</v>
      </c>
    </row>
    <row r="3119" spans="1:9" x14ac:dyDescent="0.25">
      <c r="A3119" s="68" t="s">
        <v>77</v>
      </c>
      <c r="B3119" s="204"/>
      <c r="C3119" s="41">
        <v>43309</v>
      </c>
      <c r="D3119" s="119">
        <v>0.42708333333333331</v>
      </c>
      <c r="E3119" s="40">
        <v>215277</v>
      </c>
      <c r="F3119" s="40" t="s">
        <v>44</v>
      </c>
      <c r="G3119" s="135">
        <v>11.1</v>
      </c>
      <c r="H3119" s="462">
        <v>18285.12</v>
      </c>
      <c r="I3119" s="462">
        <v>9766.69</v>
      </c>
    </row>
    <row r="3120" spans="1:9" x14ac:dyDescent="0.25">
      <c r="A3120" s="68" t="s">
        <v>68</v>
      </c>
      <c r="B3120" s="204"/>
      <c r="C3120" s="41">
        <v>43309</v>
      </c>
      <c r="D3120" s="119">
        <v>0.46527777777777773</v>
      </c>
      <c r="E3120" s="40">
        <v>215300</v>
      </c>
      <c r="F3120" s="40" t="s">
        <v>53</v>
      </c>
      <c r="G3120" s="135">
        <v>14.08</v>
      </c>
      <c r="H3120" s="462">
        <v>18285.12</v>
      </c>
      <c r="I3120" s="462">
        <v>9766.69</v>
      </c>
    </row>
    <row r="3121" spans="1:9" x14ac:dyDescent="0.25">
      <c r="A3121" s="68" t="s">
        <v>64</v>
      </c>
      <c r="B3121" s="204"/>
      <c r="C3121" s="41">
        <v>43309</v>
      </c>
      <c r="D3121" s="119">
        <v>0.47500000000000003</v>
      </c>
      <c r="E3121" s="40">
        <v>215304</v>
      </c>
      <c r="F3121" s="40" t="s">
        <v>55</v>
      </c>
      <c r="G3121" s="135">
        <v>1.19</v>
      </c>
      <c r="H3121" s="462">
        <v>18285.12</v>
      </c>
      <c r="I3121" s="462">
        <v>9766.69</v>
      </c>
    </row>
    <row r="3122" spans="1:9" x14ac:dyDescent="0.25">
      <c r="A3122" s="68" t="s">
        <v>66</v>
      </c>
      <c r="B3122" s="204"/>
      <c r="C3122" s="41">
        <v>43309</v>
      </c>
      <c r="D3122" s="119">
        <v>0.49444444444444446</v>
      </c>
      <c r="E3122" s="40">
        <v>215313</v>
      </c>
      <c r="F3122" s="40" t="s">
        <v>50</v>
      </c>
      <c r="G3122" s="135">
        <v>14.5</v>
      </c>
      <c r="H3122" s="462">
        <v>18285.12</v>
      </c>
      <c r="I3122" s="462">
        <v>9766.69</v>
      </c>
    </row>
    <row r="3123" spans="1:9" x14ac:dyDescent="0.25">
      <c r="A3123" s="68" t="s">
        <v>64</v>
      </c>
      <c r="B3123" s="204"/>
      <c r="C3123" s="41">
        <v>43309</v>
      </c>
      <c r="D3123" s="119">
        <v>0.49513888888888885</v>
      </c>
      <c r="E3123" s="40">
        <v>215314</v>
      </c>
      <c r="F3123" s="40" t="s">
        <v>47</v>
      </c>
      <c r="G3123" s="135">
        <v>12.4</v>
      </c>
      <c r="H3123" s="462">
        <v>18285.12</v>
      </c>
      <c r="I3123" s="462">
        <v>9766.69</v>
      </c>
    </row>
    <row r="3124" spans="1:9" x14ac:dyDescent="0.25">
      <c r="A3124" s="68" t="s">
        <v>148</v>
      </c>
      <c r="B3124" s="204"/>
      <c r="C3124" s="41">
        <v>43309</v>
      </c>
      <c r="D3124" s="119">
        <v>0.71458333333333324</v>
      </c>
      <c r="E3124" s="40">
        <v>215343</v>
      </c>
      <c r="F3124" s="40" t="s">
        <v>44</v>
      </c>
      <c r="G3124" s="135">
        <v>6.32</v>
      </c>
      <c r="H3124" s="462">
        <v>18285.12</v>
      </c>
      <c r="I3124" s="462">
        <v>9766.69</v>
      </c>
    </row>
    <row r="3125" spans="1:9" x14ac:dyDescent="0.25">
      <c r="A3125" s="68" t="s">
        <v>148</v>
      </c>
      <c r="B3125" s="204"/>
      <c r="C3125" s="41">
        <v>43309</v>
      </c>
      <c r="D3125" s="119">
        <v>0.71527777777777779</v>
      </c>
      <c r="E3125" s="40">
        <v>215347</v>
      </c>
      <c r="F3125" s="40" t="s">
        <v>47</v>
      </c>
      <c r="G3125" s="135">
        <v>4.2699999999999996</v>
      </c>
      <c r="H3125" s="462">
        <v>18285.12</v>
      </c>
      <c r="I3125" s="462">
        <v>9766.69</v>
      </c>
    </row>
    <row r="3126" spans="1:9" x14ac:dyDescent="0.25">
      <c r="A3126" s="68" t="s">
        <v>98</v>
      </c>
      <c r="B3126" s="204"/>
      <c r="C3126" s="41">
        <v>43311</v>
      </c>
      <c r="D3126" s="119">
        <v>0.29791666666666666</v>
      </c>
      <c r="E3126" s="40">
        <v>215362</v>
      </c>
      <c r="F3126" s="40" t="s">
        <v>50</v>
      </c>
      <c r="G3126" s="135">
        <v>14.41</v>
      </c>
      <c r="H3126" s="462">
        <v>18285.12</v>
      </c>
      <c r="I3126" s="462">
        <v>9766.69</v>
      </c>
    </row>
    <row r="3127" spans="1:9" x14ac:dyDescent="0.25">
      <c r="A3127" s="68" t="s">
        <v>94</v>
      </c>
      <c r="B3127" s="204"/>
      <c r="C3127" s="41">
        <v>43311</v>
      </c>
      <c r="D3127" s="119">
        <v>0.33194444444444443</v>
      </c>
      <c r="E3127" s="40">
        <v>215375</v>
      </c>
      <c r="F3127" s="40" t="s">
        <v>47</v>
      </c>
      <c r="G3127" s="135">
        <v>16.63</v>
      </c>
      <c r="H3127" s="462">
        <v>18285.12</v>
      </c>
      <c r="I3127" s="462">
        <v>9766.69</v>
      </c>
    </row>
    <row r="3128" spans="1:9" x14ac:dyDescent="0.25">
      <c r="A3128" s="68" t="s">
        <v>96</v>
      </c>
      <c r="B3128" s="204"/>
      <c r="C3128" s="41">
        <v>43311</v>
      </c>
      <c r="D3128" s="119">
        <v>0.33888888888888885</v>
      </c>
      <c r="E3128" s="40">
        <v>215379</v>
      </c>
      <c r="F3128" s="40" t="s">
        <v>44</v>
      </c>
      <c r="G3128" s="135">
        <v>15.1</v>
      </c>
      <c r="H3128" s="462">
        <v>18285.12</v>
      </c>
      <c r="I3128" s="462">
        <v>9766.69</v>
      </c>
    </row>
    <row r="3129" spans="1:9" x14ac:dyDescent="0.25">
      <c r="A3129" s="68" t="s">
        <v>100</v>
      </c>
      <c r="B3129" s="204"/>
      <c r="C3129" s="41">
        <v>43311</v>
      </c>
      <c r="D3129" s="119">
        <v>0.34027777777777773</v>
      </c>
      <c r="E3129" s="40">
        <v>215380</v>
      </c>
      <c r="F3129" s="40" t="s">
        <v>53</v>
      </c>
      <c r="G3129" s="135">
        <v>15.63</v>
      </c>
      <c r="H3129" s="462">
        <v>18285.12</v>
      </c>
      <c r="I3129" s="462">
        <v>9766.69</v>
      </c>
    </row>
    <row r="3130" spans="1:9" x14ac:dyDescent="0.25">
      <c r="A3130" s="68" t="s">
        <v>98</v>
      </c>
      <c r="B3130" s="204"/>
      <c r="C3130" s="41">
        <v>43311</v>
      </c>
      <c r="D3130" s="119">
        <v>0.4597222222222222</v>
      </c>
      <c r="E3130" s="40">
        <v>215434</v>
      </c>
      <c r="F3130" s="40" t="s">
        <v>50</v>
      </c>
      <c r="G3130" s="135">
        <v>15.04</v>
      </c>
      <c r="H3130" s="462">
        <v>18285.12</v>
      </c>
      <c r="I3130" s="462">
        <v>9766.69</v>
      </c>
    </row>
    <row r="3131" spans="1:9" x14ac:dyDescent="0.25">
      <c r="A3131" s="68" t="s">
        <v>94</v>
      </c>
      <c r="B3131" s="204"/>
      <c r="C3131" s="41">
        <v>43311</v>
      </c>
      <c r="D3131" s="119">
        <v>0.46388888888888885</v>
      </c>
      <c r="E3131" s="40">
        <v>215435</v>
      </c>
      <c r="F3131" s="40" t="s">
        <v>55</v>
      </c>
      <c r="G3131" s="135">
        <v>1.36</v>
      </c>
      <c r="H3131" s="462">
        <v>18285.12</v>
      </c>
      <c r="I3131" s="462">
        <v>9766.69</v>
      </c>
    </row>
    <row r="3132" spans="1:9" x14ac:dyDescent="0.25">
      <c r="A3132" s="68" t="s">
        <v>94</v>
      </c>
      <c r="B3132" s="204"/>
      <c r="C3132" s="41">
        <v>43311</v>
      </c>
      <c r="D3132" s="119">
        <v>0.48333333333333334</v>
      </c>
      <c r="E3132" s="40">
        <v>215441</v>
      </c>
      <c r="F3132" s="40" t="s">
        <v>47</v>
      </c>
      <c r="G3132" s="135">
        <v>14.34</v>
      </c>
      <c r="H3132" s="462">
        <v>18285.12</v>
      </c>
      <c r="I3132" s="462">
        <v>9766.69</v>
      </c>
    </row>
    <row r="3133" spans="1:9" x14ac:dyDescent="0.25">
      <c r="A3133" s="68" t="s">
        <v>100</v>
      </c>
      <c r="B3133" s="204"/>
      <c r="C3133" s="41">
        <v>43311</v>
      </c>
      <c r="D3133" s="119">
        <v>0.4993055555555555</v>
      </c>
      <c r="E3133" s="40">
        <v>215450</v>
      </c>
      <c r="F3133" s="40" t="s">
        <v>53</v>
      </c>
      <c r="G3133" s="135">
        <v>13.06</v>
      </c>
      <c r="H3133" s="462">
        <v>18285.12</v>
      </c>
      <c r="I3133" s="462">
        <v>9766.69</v>
      </c>
    </row>
    <row r="3134" spans="1:9" x14ac:dyDescent="0.25">
      <c r="A3134" s="68" t="s">
        <v>96</v>
      </c>
      <c r="B3134" s="204"/>
      <c r="C3134" s="41">
        <v>43311</v>
      </c>
      <c r="D3134" s="119">
        <v>0.51111111111111118</v>
      </c>
      <c r="E3134" s="40">
        <v>215457</v>
      </c>
      <c r="F3134" s="40" t="s">
        <v>44</v>
      </c>
      <c r="G3134" s="135">
        <v>14.89</v>
      </c>
      <c r="H3134" s="462">
        <v>18285.12</v>
      </c>
      <c r="I3134" s="462">
        <v>9766.69</v>
      </c>
    </row>
    <row r="3135" spans="1:9" x14ac:dyDescent="0.25">
      <c r="A3135" s="68" t="s">
        <v>86</v>
      </c>
      <c r="B3135" s="204"/>
      <c r="C3135" s="41">
        <v>43311</v>
      </c>
      <c r="D3135" s="119">
        <v>0.81388888888888899</v>
      </c>
      <c r="E3135" s="40">
        <v>215526</v>
      </c>
      <c r="F3135" s="40" t="s">
        <v>170</v>
      </c>
      <c r="G3135" s="135">
        <v>0.36</v>
      </c>
      <c r="H3135" s="462">
        <v>18285.12</v>
      </c>
      <c r="I3135" s="462">
        <v>9766.69</v>
      </c>
    </row>
    <row r="3136" spans="1:9" x14ac:dyDescent="0.25">
      <c r="A3136" s="68" t="s">
        <v>86</v>
      </c>
      <c r="B3136" s="204"/>
      <c r="C3136" s="41">
        <v>43311</v>
      </c>
      <c r="D3136" s="119">
        <v>0.84722222222222221</v>
      </c>
      <c r="E3136" s="40">
        <v>215528</v>
      </c>
      <c r="F3136" s="40" t="s">
        <v>218</v>
      </c>
      <c r="G3136" s="135">
        <v>9.06</v>
      </c>
      <c r="H3136" s="462">
        <v>18285.12</v>
      </c>
      <c r="I3136" s="462">
        <v>9766.69</v>
      </c>
    </row>
    <row r="3137" spans="1:9" x14ac:dyDescent="0.25">
      <c r="A3137" s="68" t="s">
        <v>86</v>
      </c>
      <c r="B3137" s="204"/>
      <c r="C3137" s="41">
        <v>43311</v>
      </c>
      <c r="D3137" s="119">
        <v>0.85625000000000007</v>
      </c>
      <c r="E3137" s="40">
        <v>215529</v>
      </c>
      <c r="F3137" s="40" t="s">
        <v>44</v>
      </c>
      <c r="G3137" s="135">
        <v>9.7200000000000006</v>
      </c>
      <c r="H3137" s="462">
        <v>18285.12</v>
      </c>
      <c r="I3137" s="462">
        <v>9766.69</v>
      </c>
    </row>
    <row r="3138" spans="1:9" x14ac:dyDescent="0.25">
      <c r="A3138" s="68" t="s">
        <v>86</v>
      </c>
      <c r="B3138" s="204"/>
      <c r="C3138" s="41">
        <v>43311</v>
      </c>
      <c r="D3138" s="119">
        <v>0.8652777777777777</v>
      </c>
      <c r="E3138" s="40">
        <v>215530</v>
      </c>
      <c r="F3138" s="40" t="s">
        <v>193</v>
      </c>
      <c r="G3138" s="135">
        <v>9.83</v>
      </c>
      <c r="H3138" s="462">
        <v>18285.12</v>
      </c>
      <c r="I3138" s="462">
        <v>9766.69</v>
      </c>
    </row>
    <row r="3139" spans="1:9" x14ac:dyDescent="0.25">
      <c r="A3139" s="68" t="s">
        <v>86</v>
      </c>
      <c r="B3139" s="204"/>
      <c r="C3139" s="41">
        <v>43311</v>
      </c>
      <c r="D3139" s="119">
        <v>0.87083333333333324</v>
      </c>
      <c r="E3139" s="40">
        <v>215531</v>
      </c>
      <c r="F3139" s="40" t="s">
        <v>53</v>
      </c>
      <c r="G3139" s="135">
        <v>8.67</v>
      </c>
      <c r="H3139" s="462">
        <v>18285.12</v>
      </c>
      <c r="I3139" s="462">
        <v>9766.69</v>
      </c>
    </row>
    <row r="3140" spans="1:9" x14ac:dyDescent="0.25">
      <c r="A3140" s="68" t="s">
        <v>42</v>
      </c>
      <c r="B3140" s="204"/>
      <c r="C3140" s="41">
        <v>43312</v>
      </c>
      <c r="D3140" s="119">
        <v>0.31041666666666667</v>
      </c>
      <c r="E3140" s="40">
        <v>215549</v>
      </c>
      <c r="F3140" s="40" t="s">
        <v>44</v>
      </c>
      <c r="G3140" s="135">
        <v>13.7</v>
      </c>
      <c r="H3140" s="462">
        <v>18285.12</v>
      </c>
      <c r="I3140" s="462">
        <v>9766.69</v>
      </c>
    </row>
    <row r="3141" spans="1:9" x14ac:dyDescent="0.25">
      <c r="A3141" s="68" t="s">
        <v>48</v>
      </c>
      <c r="B3141" s="204"/>
      <c r="C3141" s="41">
        <v>43312</v>
      </c>
      <c r="D3141" s="119">
        <v>0.31944444444444448</v>
      </c>
      <c r="E3141" s="40">
        <v>215554</v>
      </c>
      <c r="F3141" s="40" t="s">
        <v>50</v>
      </c>
      <c r="G3141" s="135">
        <v>13.5</v>
      </c>
      <c r="H3141" s="462">
        <v>18285.12</v>
      </c>
      <c r="I3141" s="462">
        <v>9766.69</v>
      </c>
    </row>
    <row r="3142" spans="1:9" x14ac:dyDescent="0.25">
      <c r="A3142" s="68" t="s">
        <v>45</v>
      </c>
      <c r="B3142" s="204"/>
      <c r="C3142" s="41">
        <v>43312</v>
      </c>
      <c r="D3142" s="119">
        <v>0.32569444444444445</v>
      </c>
      <c r="E3142" s="40">
        <v>215555</v>
      </c>
      <c r="F3142" s="40" t="s">
        <v>47</v>
      </c>
      <c r="G3142" s="135">
        <v>14.66</v>
      </c>
      <c r="H3142" s="462">
        <v>18285.12</v>
      </c>
      <c r="I3142" s="462">
        <v>9766.69</v>
      </c>
    </row>
    <row r="3143" spans="1:9" x14ac:dyDescent="0.25">
      <c r="A3143" s="68" t="s">
        <v>51</v>
      </c>
      <c r="B3143" s="204"/>
      <c r="C3143" s="41">
        <v>43312</v>
      </c>
      <c r="D3143" s="119">
        <v>0.3430555555555555</v>
      </c>
      <c r="E3143" s="40">
        <v>215563</v>
      </c>
      <c r="F3143" s="40" t="s">
        <v>53</v>
      </c>
      <c r="G3143" s="135">
        <v>14.56</v>
      </c>
      <c r="H3143" s="462">
        <v>18285.12</v>
      </c>
      <c r="I3143" s="462">
        <v>9766.69</v>
      </c>
    </row>
    <row r="3144" spans="1:9" x14ac:dyDescent="0.25">
      <c r="A3144" s="68" t="s">
        <v>45</v>
      </c>
      <c r="B3144" s="204"/>
      <c r="C3144" s="41">
        <v>43312</v>
      </c>
      <c r="D3144" s="119">
        <v>0.46111111111111108</v>
      </c>
      <c r="E3144" s="40">
        <v>215594</v>
      </c>
      <c r="F3144" s="40" t="s">
        <v>47</v>
      </c>
      <c r="G3144" s="135">
        <v>15.53</v>
      </c>
      <c r="H3144" s="462">
        <v>18285.12</v>
      </c>
      <c r="I3144" s="462">
        <v>9766.69</v>
      </c>
    </row>
    <row r="3145" spans="1:9" x14ac:dyDescent="0.25">
      <c r="A3145" s="463" t="s">
        <v>584</v>
      </c>
      <c r="B3145" s="464"/>
      <c r="C3145" s="465">
        <v>43312</v>
      </c>
      <c r="D3145" s="466">
        <v>0.47152777777777777</v>
      </c>
      <c r="E3145" s="467">
        <v>215601</v>
      </c>
      <c r="F3145" s="467" t="s">
        <v>587</v>
      </c>
      <c r="G3145" s="468">
        <v>1.61</v>
      </c>
      <c r="H3145" s="469">
        <v>18285.12</v>
      </c>
      <c r="I3145" s="469">
        <v>9766.69</v>
      </c>
    </row>
    <row r="3146" spans="1:9" x14ac:dyDescent="0.25">
      <c r="A3146" s="68" t="s">
        <v>45</v>
      </c>
      <c r="B3146" s="204"/>
      <c r="C3146" s="41">
        <v>43312</v>
      </c>
      <c r="D3146" s="119">
        <v>0.47638888888888892</v>
      </c>
      <c r="E3146" s="40">
        <v>215604</v>
      </c>
      <c r="F3146" s="40" t="s">
        <v>55</v>
      </c>
      <c r="G3146" s="135">
        <v>0.85</v>
      </c>
      <c r="H3146" s="462">
        <v>18285.12</v>
      </c>
      <c r="I3146" s="462">
        <v>9766.69</v>
      </c>
    </row>
    <row r="3147" spans="1:9" x14ac:dyDescent="0.25">
      <c r="A3147" s="68" t="s">
        <v>42</v>
      </c>
      <c r="B3147" s="204"/>
      <c r="C3147" s="41">
        <v>43312</v>
      </c>
      <c r="D3147" s="119">
        <v>0.48402777777777778</v>
      </c>
      <c r="E3147" s="40">
        <v>215609</v>
      </c>
      <c r="F3147" s="40" t="s">
        <v>44</v>
      </c>
      <c r="G3147" s="135">
        <v>14.85</v>
      </c>
      <c r="H3147" s="462">
        <v>18285.12</v>
      </c>
      <c r="I3147" s="462">
        <v>9766.69</v>
      </c>
    </row>
    <row r="3148" spans="1:9" x14ac:dyDescent="0.25">
      <c r="A3148" s="68" t="s">
        <v>48</v>
      </c>
      <c r="B3148" s="204"/>
      <c r="C3148" s="41">
        <v>43312</v>
      </c>
      <c r="D3148" s="119">
        <v>0.4909722222222222</v>
      </c>
      <c r="E3148" s="40">
        <v>215612</v>
      </c>
      <c r="F3148" s="40" t="s">
        <v>50</v>
      </c>
      <c r="G3148" s="135">
        <v>13.44</v>
      </c>
      <c r="H3148" s="462">
        <v>18285.12</v>
      </c>
      <c r="I3148" s="462">
        <v>9766.69</v>
      </c>
    </row>
    <row r="3149" spans="1:9" x14ac:dyDescent="0.25">
      <c r="A3149" s="68" t="s">
        <v>51</v>
      </c>
      <c r="B3149" s="204"/>
      <c r="C3149" s="41">
        <v>43312</v>
      </c>
      <c r="D3149" s="119">
        <v>0.53888888888888886</v>
      </c>
      <c r="E3149" s="40">
        <v>215625</v>
      </c>
      <c r="F3149" s="40" t="s">
        <v>53</v>
      </c>
      <c r="G3149" s="135">
        <v>15.36</v>
      </c>
      <c r="H3149" s="462">
        <v>18285.12</v>
      </c>
      <c r="I3149" s="462">
        <v>9766.69</v>
      </c>
    </row>
    <row r="3150" spans="1:9" x14ac:dyDescent="0.25">
      <c r="A3150" s="68" t="s">
        <v>45</v>
      </c>
      <c r="B3150" s="204"/>
      <c r="C3150" s="41">
        <v>43312</v>
      </c>
      <c r="D3150" s="119">
        <v>0.59930555555555554</v>
      </c>
      <c r="E3150" s="40">
        <v>215646</v>
      </c>
      <c r="F3150" s="40" t="s">
        <v>47</v>
      </c>
      <c r="G3150" s="135">
        <v>13.51</v>
      </c>
      <c r="H3150" s="462">
        <v>18285.12</v>
      </c>
      <c r="I3150" s="462">
        <v>9766.69</v>
      </c>
    </row>
    <row r="3151" spans="1:9" x14ac:dyDescent="0.25">
      <c r="A3151" s="68" t="s">
        <v>42</v>
      </c>
      <c r="B3151" s="204"/>
      <c r="C3151" s="41">
        <v>43312</v>
      </c>
      <c r="D3151" s="119">
        <v>0.62638888888888888</v>
      </c>
      <c r="E3151" s="40">
        <v>215652</v>
      </c>
      <c r="F3151" s="40" t="s">
        <v>44</v>
      </c>
      <c r="G3151" s="135">
        <v>12.33</v>
      </c>
      <c r="H3151" s="462">
        <v>18285.12</v>
      </c>
      <c r="I3151" s="462">
        <v>9766.69</v>
      </c>
    </row>
    <row r="3152" spans="1:9" x14ac:dyDescent="0.25">
      <c r="A3152" s="68" t="s">
        <v>48</v>
      </c>
      <c r="B3152" s="204"/>
      <c r="C3152" s="41">
        <v>43312</v>
      </c>
      <c r="D3152" s="119">
        <v>0.63055555555555554</v>
      </c>
      <c r="E3152" s="40">
        <v>215653</v>
      </c>
      <c r="F3152" s="40" t="s">
        <v>53</v>
      </c>
      <c r="G3152" s="135">
        <v>5.8</v>
      </c>
      <c r="H3152" s="462">
        <v>18285.12</v>
      </c>
      <c r="I3152" s="462">
        <v>9766.69</v>
      </c>
    </row>
    <row r="3153" spans="1:9" ht="15.75" thickBot="1" x14ac:dyDescent="0.3">
      <c r="A3153" s="68" t="s">
        <v>51</v>
      </c>
      <c r="B3153" s="204"/>
      <c r="C3153" s="41">
        <v>43312</v>
      </c>
      <c r="D3153" s="119">
        <v>0.63124999999999998</v>
      </c>
      <c r="E3153" s="40">
        <v>215654</v>
      </c>
      <c r="F3153" s="40" t="s">
        <v>50</v>
      </c>
      <c r="G3153" s="135">
        <v>11.42</v>
      </c>
      <c r="H3153" s="462">
        <v>18285.12</v>
      </c>
      <c r="I3153" s="462">
        <v>9766.69</v>
      </c>
    </row>
    <row r="3154" spans="1:9" ht="15.75" thickBot="1" x14ac:dyDescent="0.3">
      <c r="F3154" s="219" t="s">
        <v>590</v>
      </c>
      <c r="G3154" s="220">
        <v>442.18</v>
      </c>
      <c r="H3154" s="470">
        <v>8085314.3600000003</v>
      </c>
      <c r="I3154" s="470">
        <v>4318634.9800000004</v>
      </c>
    </row>
    <row r="3155" spans="1:9" ht="21.75" thickBot="1" x14ac:dyDescent="0.4">
      <c r="F3155" s="222" t="s">
        <v>591</v>
      </c>
      <c r="G3155" s="223">
        <v>-3.82</v>
      </c>
      <c r="H3155" s="524">
        <v>-69849.16</v>
      </c>
      <c r="I3155" s="525"/>
    </row>
    <row r="3156" spans="1:9" ht="19.5" thickBot="1" x14ac:dyDescent="0.35">
      <c r="F3156" s="226" t="s">
        <v>151</v>
      </c>
      <c r="G3156" s="220">
        <v>438.36</v>
      </c>
      <c r="H3156" s="519">
        <v>12334257</v>
      </c>
      <c r="I3156" s="515"/>
    </row>
    <row r="3159" spans="1:9" x14ac:dyDescent="0.25">
      <c r="G3159" s="396"/>
    </row>
    <row r="3160" spans="1:9" x14ac:dyDescent="0.25">
      <c r="B3160" s="31"/>
      <c r="C3160" s="31"/>
      <c r="D3160" s="31"/>
      <c r="E3160" s="32"/>
      <c r="F3160" s="32"/>
      <c r="G3160" s="396"/>
    </row>
    <row r="3161" spans="1:9" ht="23.25" x14ac:dyDescent="0.35">
      <c r="A3161" s="516" t="s">
        <v>28</v>
      </c>
      <c r="B3161" s="516"/>
      <c r="C3161" s="516"/>
      <c r="D3161" s="516"/>
      <c r="E3161" s="516"/>
      <c r="F3161" s="516"/>
      <c r="G3161" s="516"/>
      <c r="H3161" s="516"/>
    </row>
    <row r="3162" spans="1:9" ht="19.5" x14ac:dyDescent="0.3">
      <c r="A3162" s="517" t="s">
        <v>485</v>
      </c>
      <c r="B3162" s="517"/>
      <c r="C3162" s="517"/>
      <c r="D3162" s="517"/>
      <c r="E3162" s="517"/>
      <c r="F3162" s="517"/>
      <c r="G3162" s="517"/>
      <c r="H3162" s="517"/>
    </row>
    <row r="3163" spans="1:9" ht="15.75" x14ac:dyDescent="0.25">
      <c r="A3163" s="33"/>
      <c r="B3163" s="33"/>
      <c r="C3163" s="33"/>
      <c r="D3163" s="33"/>
      <c r="E3163" s="34"/>
      <c r="F3163" s="34"/>
      <c r="G3163" s="397"/>
      <c r="H3163" s="35"/>
    </row>
    <row r="3164" spans="1:9" ht="15.75" x14ac:dyDescent="0.25">
      <c r="A3164" s="33"/>
      <c r="B3164" s="33"/>
      <c r="C3164" s="33"/>
      <c r="D3164" s="33"/>
      <c r="E3164" s="34"/>
      <c r="F3164" s="34"/>
      <c r="G3164" s="397"/>
      <c r="H3164" s="35"/>
    </row>
    <row r="3165" spans="1:9" ht="15.75" x14ac:dyDescent="0.25">
      <c r="A3165" s="36" t="s">
        <v>30</v>
      </c>
      <c r="B3165" s="36">
        <v>2890</v>
      </c>
      <c r="C3165" s="33"/>
      <c r="D3165" s="31"/>
      <c r="E3165" s="34"/>
      <c r="F3165" s="34"/>
      <c r="G3165" s="398"/>
      <c r="H3165" s="35"/>
    </row>
    <row r="3166" spans="1:9" ht="15.75" x14ac:dyDescent="0.25">
      <c r="A3166" s="38" t="s">
        <v>31</v>
      </c>
      <c r="B3166" s="39">
        <v>43315</v>
      </c>
      <c r="C3166" s="33"/>
      <c r="D3166" s="31"/>
      <c r="E3166" s="34"/>
      <c r="F3166" s="34"/>
      <c r="G3166" s="398"/>
      <c r="H3166" s="35"/>
    </row>
    <row r="3167" spans="1:9" ht="16.5" thickBot="1" x14ac:dyDescent="0.3">
      <c r="A3167" s="37" t="s">
        <v>32</v>
      </c>
      <c r="B3167" s="518" t="s">
        <v>33</v>
      </c>
      <c r="C3167" s="518"/>
      <c r="D3167" s="518"/>
      <c r="E3167" s="34"/>
      <c r="F3167" s="34"/>
      <c r="G3167" s="398"/>
      <c r="H3167" s="35"/>
    </row>
    <row r="3168" spans="1:9" ht="32.25" thickBot="1" x14ac:dyDescent="0.3">
      <c r="A3168" s="520" t="s">
        <v>34</v>
      </c>
      <c r="B3168" s="521"/>
      <c r="C3168" s="44" t="s">
        <v>35</v>
      </c>
      <c r="D3168" s="44" t="s">
        <v>36</v>
      </c>
      <c r="E3168" s="44" t="s">
        <v>37</v>
      </c>
      <c r="F3168" s="44" t="s">
        <v>38</v>
      </c>
      <c r="G3168" s="399" t="s">
        <v>39</v>
      </c>
      <c r="H3168" s="44" t="s">
        <v>40</v>
      </c>
      <c r="I3168" s="44" t="s">
        <v>41</v>
      </c>
    </row>
    <row r="3169" spans="1:9" x14ac:dyDescent="0.25">
      <c r="A3169" s="421" t="s">
        <v>77</v>
      </c>
      <c r="B3169" s="59"/>
      <c r="C3169" s="66">
        <v>43313</v>
      </c>
      <c r="D3169" s="45" t="s">
        <v>962</v>
      </c>
      <c r="E3169" s="45">
        <v>215715</v>
      </c>
      <c r="F3169" s="45" t="s">
        <v>44</v>
      </c>
      <c r="G3169" s="45">
        <v>15.38</v>
      </c>
      <c r="H3169" s="477">
        <v>18285.12</v>
      </c>
      <c r="I3169" s="477">
        <v>9766.69</v>
      </c>
    </row>
    <row r="3170" spans="1:9" x14ac:dyDescent="0.25">
      <c r="A3170" s="52" t="s">
        <v>64</v>
      </c>
      <c r="B3170" s="180"/>
      <c r="C3170" s="41">
        <v>43313</v>
      </c>
      <c r="D3170" s="40" t="s">
        <v>101</v>
      </c>
      <c r="E3170" s="40">
        <v>215716</v>
      </c>
      <c r="F3170" s="40" t="s">
        <v>47</v>
      </c>
      <c r="G3170" s="40">
        <v>15.02</v>
      </c>
      <c r="H3170" s="477">
        <v>18285.12</v>
      </c>
      <c r="I3170" s="477">
        <v>9766.69</v>
      </c>
    </row>
    <row r="3171" spans="1:9" x14ac:dyDescent="0.25">
      <c r="A3171" s="52" t="s">
        <v>68</v>
      </c>
      <c r="B3171" s="180"/>
      <c r="C3171" s="41">
        <v>43313</v>
      </c>
      <c r="D3171" s="40" t="s">
        <v>738</v>
      </c>
      <c r="E3171" s="40">
        <v>215725</v>
      </c>
      <c r="F3171" s="40" t="s">
        <v>53</v>
      </c>
      <c r="G3171" s="40">
        <v>14.68</v>
      </c>
      <c r="H3171" s="477">
        <v>18285.12</v>
      </c>
      <c r="I3171" s="477">
        <v>9766.69</v>
      </c>
    </row>
    <row r="3172" spans="1:9" x14ac:dyDescent="0.25">
      <c r="A3172" s="52" t="s">
        <v>66</v>
      </c>
      <c r="B3172" s="180"/>
      <c r="C3172" s="41">
        <v>43313</v>
      </c>
      <c r="D3172" s="40" t="s">
        <v>210</v>
      </c>
      <c r="E3172" s="40">
        <v>215736</v>
      </c>
      <c r="F3172" s="40" t="s">
        <v>50</v>
      </c>
      <c r="G3172" s="40">
        <v>15.76</v>
      </c>
      <c r="H3172" s="477">
        <v>18285.12</v>
      </c>
      <c r="I3172" s="477">
        <v>9766.69</v>
      </c>
    </row>
    <row r="3173" spans="1:9" x14ac:dyDescent="0.25">
      <c r="A3173" s="52" t="s">
        <v>64</v>
      </c>
      <c r="B3173" s="180"/>
      <c r="C3173" s="41">
        <v>43313</v>
      </c>
      <c r="D3173" s="40" t="s">
        <v>963</v>
      </c>
      <c r="E3173" s="40">
        <v>215748</v>
      </c>
      <c r="F3173" s="40" t="s">
        <v>47</v>
      </c>
      <c r="G3173" s="40">
        <v>10.119999999999999</v>
      </c>
      <c r="H3173" s="477">
        <v>18285.12</v>
      </c>
      <c r="I3173" s="477">
        <v>9766.69</v>
      </c>
    </row>
    <row r="3174" spans="1:9" x14ac:dyDescent="0.25">
      <c r="A3174" s="52" t="s">
        <v>77</v>
      </c>
      <c r="B3174" s="180"/>
      <c r="C3174" s="41">
        <v>43313</v>
      </c>
      <c r="D3174" s="40" t="s">
        <v>491</v>
      </c>
      <c r="E3174" s="40">
        <v>215762</v>
      </c>
      <c r="F3174" s="40" t="s">
        <v>44</v>
      </c>
      <c r="G3174" s="40">
        <v>12.9</v>
      </c>
      <c r="H3174" s="477">
        <v>18285.12</v>
      </c>
      <c r="I3174" s="477">
        <v>9766.69</v>
      </c>
    </row>
    <row r="3175" spans="1:9" x14ac:dyDescent="0.25">
      <c r="A3175" s="52" t="s">
        <v>68</v>
      </c>
      <c r="B3175" s="180"/>
      <c r="C3175" s="41">
        <v>43313</v>
      </c>
      <c r="D3175" s="40" t="s">
        <v>463</v>
      </c>
      <c r="E3175" s="40">
        <v>215788</v>
      </c>
      <c r="F3175" s="40" t="s">
        <v>53</v>
      </c>
      <c r="G3175" s="40">
        <v>16.239999999999998</v>
      </c>
      <c r="H3175" s="477">
        <v>18285.12</v>
      </c>
      <c r="I3175" s="477">
        <v>9766.69</v>
      </c>
    </row>
    <row r="3176" spans="1:9" x14ac:dyDescent="0.25">
      <c r="A3176" s="52" t="s">
        <v>64</v>
      </c>
      <c r="B3176" s="180"/>
      <c r="C3176" s="41">
        <v>43313</v>
      </c>
      <c r="D3176" s="40" t="s">
        <v>240</v>
      </c>
      <c r="E3176" s="40">
        <v>215800</v>
      </c>
      <c r="F3176" s="40" t="s">
        <v>55</v>
      </c>
      <c r="G3176" s="40">
        <v>1.42</v>
      </c>
      <c r="H3176" s="477">
        <v>18285.12</v>
      </c>
      <c r="I3176" s="477">
        <v>9766.69</v>
      </c>
    </row>
    <row r="3177" spans="1:9" x14ac:dyDescent="0.25">
      <c r="A3177" s="52" t="s">
        <v>77</v>
      </c>
      <c r="B3177" s="180"/>
      <c r="C3177" s="41">
        <v>43313</v>
      </c>
      <c r="D3177" s="40" t="s">
        <v>611</v>
      </c>
      <c r="E3177" s="40">
        <v>215810</v>
      </c>
      <c r="F3177" s="40" t="s">
        <v>44</v>
      </c>
      <c r="G3177" s="40">
        <v>11.54</v>
      </c>
      <c r="H3177" s="477">
        <v>18285.12</v>
      </c>
      <c r="I3177" s="477">
        <v>9766.69</v>
      </c>
    </row>
    <row r="3178" spans="1:9" x14ac:dyDescent="0.25">
      <c r="A3178" s="52" t="s">
        <v>64</v>
      </c>
      <c r="B3178" s="180"/>
      <c r="C3178" s="41">
        <v>43313</v>
      </c>
      <c r="D3178" s="40" t="s">
        <v>964</v>
      </c>
      <c r="E3178" s="40">
        <v>215832</v>
      </c>
      <c r="F3178" s="40" t="s">
        <v>47</v>
      </c>
      <c r="G3178" s="40">
        <v>7.82</v>
      </c>
      <c r="H3178" s="477">
        <v>18285.12</v>
      </c>
      <c r="I3178" s="477">
        <v>9766.69</v>
      </c>
    </row>
    <row r="3179" spans="1:9" x14ac:dyDescent="0.25">
      <c r="A3179" s="52" t="s">
        <v>86</v>
      </c>
      <c r="B3179" s="180"/>
      <c r="C3179" s="41">
        <v>43313</v>
      </c>
      <c r="D3179" s="40" t="s">
        <v>133</v>
      </c>
      <c r="E3179" s="40">
        <v>215851</v>
      </c>
      <c r="F3179" s="40" t="s">
        <v>140</v>
      </c>
      <c r="G3179" s="40">
        <v>7.6</v>
      </c>
      <c r="H3179" s="477">
        <v>18285.12</v>
      </c>
      <c r="I3179" s="477">
        <v>9766.69</v>
      </c>
    </row>
    <row r="3180" spans="1:9" x14ac:dyDescent="0.25">
      <c r="A3180" s="52" t="s">
        <v>86</v>
      </c>
      <c r="B3180" s="180"/>
      <c r="C3180" s="41">
        <v>43313</v>
      </c>
      <c r="D3180" s="40" t="s">
        <v>581</v>
      </c>
      <c r="E3180" s="40">
        <v>215852</v>
      </c>
      <c r="F3180" s="40" t="s">
        <v>47</v>
      </c>
      <c r="G3180" s="40">
        <v>7.04</v>
      </c>
      <c r="H3180" s="477">
        <v>18285.12</v>
      </c>
      <c r="I3180" s="477">
        <v>9766.69</v>
      </c>
    </row>
    <row r="3181" spans="1:9" x14ac:dyDescent="0.25">
      <c r="A3181" s="52" t="s">
        <v>86</v>
      </c>
      <c r="B3181" s="180"/>
      <c r="C3181" s="41">
        <v>43313</v>
      </c>
      <c r="D3181" s="40" t="s">
        <v>965</v>
      </c>
      <c r="E3181" s="40">
        <v>215853</v>
      </c>
      <c r="F3181" s="40" t="s">
        <v>403</v>
      </c>
      <c r="G3181" s="40">
        <v>6.89</v>
      </c>
      <c r="H3181" s="477">
        <v>18285.12</v>
      </c>
      <c r="I3181" s="477">
        <v>9766.69</v>
      </c>
    </row>
    <row r="3182" spans="1:9" x14ac:dyDescent="0.25">
      <c r="A3182" s="52" t="s">
        <v>86</v>
      </c>
      <c r="B3182" s="180"/>
      <c r="C3182" s="41">
        <v>43313</v>
      </c>
      <c r="D3182" s="40" t="s">
        <v>859</v>
      </c>
      <c r="E3182" s="40">
        <v>215855</v>
      </c>
      <c r="F3182" s="40" t="s">
        <v>79</v>
      </c>
      <c r="G3182" s="40">
        <v>7.09</v>
      </c>
      <c r="H3182" s="477">
        <v>18285.12</v>
      </c>
      <c r="I3182" s="477">
        <v>9766.69</v>
      </c>
    </row>
    <row r="3183" spans="1:9" x14ac:dyDescent="0.25">
      <c r="A3183" s="52" t="s">
        <v>66</v>
      </c>
      <c r="B3183" s="180"/>
      <c r="C3183" s="41">
        <v>43314</v>
      </c>
      <c r="D3183" s="40" t="s">
        <v>478</v>
      </c>
      <c r="E3183" s="40">
        <v>215863</v>
      </c>
      <c r="F3183" s="40" t="s">
        <v>50</v>
      </c>
      <c r="G3183" s="40">
        <v>15.22</v>
      </c>
      <c r="H3183" s="477">
        <v>18285.12</v>
      </c>
      <c r="I3183" s="477">
        <v>9766.69</v>
      </c>
    </row>
    <row r="3184" spans="1:9" x14ac:dyDescent="0.25">
      <c r="A3184" s="52" t="s">
        <v>98</v>
      </c>
      <c r="B3184" s="180"/>
      <c r="C3184" s="41">
        <v>43314</v>
      </c>
      <c r="D3184" s="40" t="s">
        <v>327</v>
      </c>
      <c r="E3184" s="40">
        <v>215888</v>
      </c>
      <c r="F3184" s="40" t="s">
        <v>892</v>
      </c>
      <c r="G3184" s="40">
        <v>10.46</v>
      </c>
      <c r="H3184" s="477">
        <v>18285.12</v>
      </c>
      <c r="I3184" s="477">
        <v>9766.69</v>
      </c>
    </row>
    <row r="3185" spans="1:9" x14ac:dyDescent="0.25">
      <c r="A3185" s="52" t="s">
        <v>94</v>
      </c>
      <c r="B3185" s="180"/>
      <c r="C3185" s="41">
        <v>43314</v>
      </c>
      <c r="D3185" s="40" t="s">
        <v>355</v>
      </c>
      <c r="E3185" s="40">
        <v>215891</v>
      </c>
      <c r="F3185" s="40" t="s">
        <v>47</v>
      </c>
      <c r="G3185" s="40">
        <v>14.56</v>
      </c>
      <c r="H3185" s="477">
        <v>18285.12</v>
      </c>
      <c r="I3185" s="477">
        <v>9766.69</v>
      </c>
    </row>
    <row r="3186" spans="1:9" x14ac:dyDescent="0.25">
      <c r="A3186" s="52" t="s">
        <v>96</v>
      </c>
      <c r="B3186" s="180"/>
      <c r="C3186" s="41">
        <v>43314</v>
      </c>
      <c r="D3186" s="40" t="s">
        <v>103</v>
      </c>
      <c r="E3186" s="40">
        <v>215915</v>
      </c>
      <c r="F3186" s="40" t="s">
        <v>50</v>
      </c>
      <c r="G3186" s="40">
        <v>16.170000000000002</v>
      </c>
      <c r="H3186" s="477">
        <v>18285.12</v>
      </c>
      <c r="I3186" s="477">
        <v>9766.69</v>
      </c>
    </row>
    <row r="3187" spans="1:9" x14ac:dyDescent="0.25">
      <c r="A3187" s="52" t="s">
        <v>94</v>
      </c>
      <c r="B3187" s="180"/>
      <c r="C3187" s="41">
        <v>43314</v>
      </c>
      <c r="D3187" s="40" t="s">
        <v>956</v>
      </c>
      <c r="E3187" s="40">
        <v>215929</v>
      </c>
      <c r="F3187" s="40" t="s">
        <v>47</v>
      </c>
      <c r="G3187" s="40">
        <v>4.51</v>
      </c>
      <c r="H3187" s="477">
        <v>18285.12</v>
      </c>
      <c r="I3187" s="477">
        <v>9766.69</v>
      </c>
    </row>
    <row r="3188" spans="1:9" x14ac:dyDescent="0.25">
      <c r="A3188" s="52" t="s">
        <v>98</v>
      </c>
      <c r="B3188" s="180"/>
      <c r="C3188" s="41">
        <v>43314</v>
      </c>
      <c r="D3188" s="40" t="s">
        <v>206</v>
      </c>
      <c r="E3188" s="40">
        <v>215937</v>
      </c>
      <c r="F3188" s="40" t="s">
        <v>966</v>
      </c>
      <c r="G3188" s="40">
        <v>7.61</v>
      </c>
      <c r="H3188" s="477">
        <v>18285.12</v>
      </c>
      <c r="I3188" s="477">
        <v>9766.69</v>
      </c>
    </row>
    <row r="3189" spans="1:9" x14ac:dyDescent="0.25">
      <c r="A3189" s="52" t="s">
        <v>100</v>
      </c>
      <c r="B3189" s="180"/>
      <c r="C3189" s="41">
        <v>43314</v>
      </c>
      <c r="D3189" s="40" t="s">
        <v>760</v>
      </c>
      <c r="E3189" s="40">
        <v>215947</v>
      </c>
      <c r="F3189" s="40" t="s">
        <v>53</v>
      </c>
      <c r="G3189" s="40">
        <v>14.03</v>
      </c>
      <c r="H3189" s="477">
        <v>18285.12</v>
      </c>
      <c r="I3189" s="477">
        <v>9766.69</v>
      </c>
    </row>
    <row r="3190" spans="1:9" x14ac:dyDescent="0.25">
      <c r="A3190" s="52" t="s">
        <v>48</v>
      </c>
      <c r="B3190" s="180"/>
      <c r="C3190" s="41">
        <v>43315</v>
      </c>
      <c r="D3190" s="40" t="s">
        <v>175</v>
      </c>
      <c r="E3190" s="40">
        <v>216014</v>
      </c>
      <c r="F3190" s="40" t="s">
        <v>50</v>
      </c>
      <c r="G3190" s="40">
        <v>12.57</v>
      </c>
      <c r="H3190" s="477">
        <v>18285.12</v>
      </c>
      <c r="I3190" s="477">
        <v>9766.69</v>
      </c>
    </row>
    <row r="3191" spans="1:9" x14ac:dyDescent="0.25">
      <c r="A3191" s="52" t="s">
        <v>42</v>
      </c>
      <c r="B3191" s="180"/>
      <c r="C3191" s="41">
        <v>43315</v>
      </c>
      <c r="D3191" s="40" t="s">
        <v>479</v>
      </c>
      <c r="E3191" s="40">
        <v>216016</v>
      </c>
      <c r="F3191" s="40" t="s">
        <v>892</v>
      </c>
      <c r="G3191" s="40">
        <v>10.55</v>
      </c>
      <c r="H3191" s="477">
        <v>18285.12</v>
      </c>
      <c r="I3191" s="477">
        <v>9766.69</v>
      </c>
    </row>
    <row r="3192" spans="1:9" x14ac:dyDescent="0.25">
      <c r="A3192" s="52" t="s">
        <v>45</v>
      </c>
      <c r="B3192" s="180"/>
      <c r="C3192" s="41">
        <v>43315</v>
      </c>
      <c r="D3192" s="40" t="s">
        <v>338</v>
      </c>
      <c r="E3192" s="40">
        <v>216024</v>
      </c>
      <c r="F3192" s="40" t="s">
        <v>47</v>
      </c>
      <c r="G3192" s="40">
        <v>16.25</v>
      </c>
      <c r="H3192" s="477">
        <v>18285.12</v>
      </c>
      <c r="I3192" s="477">
        <v>9766.69</v>
      </c>
    </row>
    <row r="3193" spans="1:9" x14ac:dyDescent="0.25">
      <c r="A3193" s="52" t="s">
        <v>51</v>
      </c>
      <c r="B3193" s="180"/>
      <c r="C3193" s="41">
        <v>43315</v>
      </c>
      <c r="D3193" s="40" t="s">
        <v>162</v>
      </c>
      <c r="E3193" s="40">
        <v>216025</v>
      </c>
      <c r="F3193" s="40" t="s">
        <v>53</v>
      </c>
      <c r="G3193" s="40">
        <v>14.75</v>
      </c>
      <c r="H3193" s="477">
        <v>18285.12</v>
      </c>
      <c r="I3193" s="477">
        <v>9766.69</v>
      </c>
    </row>
    <row r="3194" spans="1:9" x14ac:dyDescent="0.25">
      <c r="A3194" s="52" t="s">
        <v>42</v>
      </c>
      <c r="B3194" s="180"/>
      <c r="C3194" s="41">
        <v>43315</v>
      </c>
      <c r="D3194" s="40" t="s">
        <v>126</v>
      </c>
      <c r="E3194" s="40">
        <v>216058</v>
      </c>
      <c r="F3194" s="40" t="s">
        <v>892</v>
      </c>
      <c r="G3194" s="40">
        <v>10.36</v>
      </c>
      <c r="H3194" s="477">
        <v>18285.12</v>
      </c>
      <c r="I3194" s="477">
        <v>9766.69</v>
      </c>
    </row>
    <row r="3195" spans="1:9" x14ac:dyDescent="0.25">
      <c r="A3195" s="52" t="s">
        <v>45</v>
      </c>
      <c r="B3195" s="180"/>
      <c r="C3195" s="41">
        <v>43315</v>
      </c>
      <c r="D3195" s="40" t="s">
        <v>402</v>
      </c>
      <c r="E3195" s="40">
        <v>216060</v>
      </c>
      <c r="F3195" s="40" t="s">
        <v>47</v>
      </c>
      <c r="G3195" s="40">
        <v>15.23</v>
      </c>
      <c r="H3195" s="477">
        <v>18285.12</v>
      </c>
      <c r="I3195" s="477">
        <v>9766.69</v>
      </c>
    </row>
    <row r="3196" spans="1:9" x14ac:dyDescent="0.25">
      <c r="A3196" s="52" t="s">
        <v>48</v>
      </c>
      <c r="B3196" s="180"/>
      <c r="C3196" s="41">
        <v>43315</v>
      </c>
      <c r="D3196" s="40" t="s">
        <v>113</v>
      </c>
      <c r="E3196" s="40">
        <v>216067</v>
      </c>
      <c r="F3196" s="40" t="s">
        <v>50</v>
      </c>
      <c r="G3196" s="40">
        <v>13.59</v>
      </c>
      <c r="H3196" s="477">
        <v>18285.12</v>
      </c>
      <c r="I3196" s="477">
        <v>9766.69</v>
      </c>
    </row>
    <row r="3197" spans="1:9" x14ac:dyDescent="0.25">
      <c r="A3197" s="52" t="s">
        <v>51</v>
      </c>
      <c r="B3197" s="180"/>
      <c r="C3197" s="41">
        <v>43315</v>
      </c>
      <c r="D3197" s="40" t="s">
        <v>530</v>
      </c>
      <c r="E3197" s="40">
        <v>216068</v>
      </c>
      <c r="F3197" s="40" t="s">
        <v>53</v>
      </c>
      <c r="G3197" s="40">
        <v>13.17</v>
      </c>
      <c r="H3197" s="477">
        <v>18285.12</v>
      </c>
      <c r="I3197" s="477">
        <v>9766.69</v>
      </c>
    </row>
    <row r="3198" spans="1:9" x14ac:dyDescent="0.25">
      <c r="A3198" s="52" t="s">
        <v>42</v>
      </c>
      <c r="B3198" s="180"/>
      <c r="C3198" s="41">
        <v>43315</v>
      </c>
      <c r="D3198" s="40" t="s">
        <v>278</v>
      </c>
      <c r="E3198" s="40">
        <v>216081</v>
      </c>
      <c r="F3198" s="40" t="s">
        <v>450</v>
      </c>
      <c r="G3198" s="40">
        <v>5.66</v>
      </c>
      <c r="H3198" s="477">
        <v>18285.12</v>
      </c>
      <c r="I3198" s="477">
        <v>9766.69</v>
      </c>
    </row>
    <row r="3199" spans="1:9" x14ac:dyDescent="0.25">
      <c r="A3199" s="52" t="s">
        <v>86</v>
      </c>
      <c r="B3199" s="180"/>
      <c r="C3199" s="41">
        <v>43315</v>
      </c>
      <c r="D3199" s="40" t="s">
        <v>93</v>
      </c>
      <c r="E3199" s="40">
        <v>216146</v>
      </c>
      <c r="F3199" s="40" t="s">
        <v>79</v>
      </c>
      <c r="G3199" s="40">
        <v>7.26</v>
      </c>
      <c r="H3199" s="477">
        <v>18285.12</v>
      </c>
      <c r="I3199" s="477">
        <v>9766.69</v>
      </c>
    </row>
    <row r="3200" spans="1:9" x14ac:dyDescent="0.25">
      <c r="A3200" s="52" t="s">
        <v>86</v>
      </c>
      <c r="B3200" s="180"/>
      <c r="C3200" s="41">
        <v>43315</v>
      </c>
      <c r="D3200" s="40" t="s">
        <v>242</v>
      </c>
      <c r="E3200" s="40">
        <v>216147</v>
      </c>
      <c r="F3200" s="40" t="s">
        <v>53</v>
      </c>
      <c r="G3200" s="40">
        <v>7.85</v>
      </c>
      <c r="H3200" s="477">
        <v>18285.12</v>
      </c>
      <c r="I3200" s="477">
        <v>9766.69</v>
      </c>
    </row>
    <row r="3201" spans="1:9" x14ac:dyDescent="0.25">
      <c r="A3201" s="52" t="s">
        <v>86</v>
      </c>
      <c r="B3201" s="180"/>
      <c r="C3201" s="41">
        <v>43315</v>
      </c>
      <c r="D3201" s="40" t="s">
        <v>174</v>
      </c>
      <c r="E3201" s="40">
        <v>216148</v>
      </c>
      <c r="F3201" s="40" t="s">
        <v>276</v>
      </c>
      <c r="G3201" s="40">
        <v>7.24</v>
      </c>
      <c r="H3201" s="477">
        <v>18285.12</v>
      </c>
      <c r="I3201" s="477">
        <v>9766.69</v>
      </c>
    </row>
    <row r="3202" spans="1:9" ht="15.75" thickBot="1" x14ac:dyDescent="0.3">
      <c r="A3202" s="52" t="s">
        <v>86</v>
      </c>
      <c r="B3202" s="180"/>
      <c r="C3202" s="41">
        <v>43315</v>
      </c>
      <c r="D3202" s="40" t="s">
        <v>884</v>
      </c>
      <c r="E3202" s="40">
        <v>216149</v>
      </c>
      <c r="F3202" s="40" t="s">
        <v>449</v>
      </c>
      <c r="G3202" s="40">
        <v>7.69</v>
      </c>
      <c r="H3202" s="477">
        <v>18285.12</v>
      </c>
      <c r="I3202" s="477">
        <v>9766.69</v>
      </c>
    </row>
    <row r="3203" spans="1:9" ht="19.5" thickBot="1" x14ac:dyDescent="0.35">
      <c r="F3203" s="226" t="s">
        <v>151</v>
      </c>
      <c r="G3203" s="220">
        <v>374.23</v>
      </c>
      <c r="H3203" s="478">
        <v>6842840.4576000003</v>
      </c>
      <c r="I3203" s="479">
        <v>3654988.3987000003</v>
      </c>
    </row>
    <row r="3205" spans="1:9" ht="19.5" thickBot="1" x14ac:dyDescent="0.35">
      <c r="I3205" s="480">
        <v>10497828.8563</v>
      </c>
    </row>
    <row r="3206" spans="1:9" ht="15.75" thickTop="1" x14ac:dyDescent="0.25"/>
    <row r="3207" spans="1:9" x14ac:dyDescent="0.25">
      <c r="G3207" s="409"/>
    </row>
    <row r="3208" spans="1:9" x14ac:dyDescent="0.25">
      <c r="G3208" s="396"/>
    </row>
    <row r="3209" spans="1:9" x14ac:dyDescent="0.25">
      <c r="B3209" s="31"/>
      <c r="C3209" s="31"/>
      <c r="D3209" s="31"/>
      <c r="E3209" s="32"/>
      <c r="F3209" s="32"/>
      <c r="G3209" s="396"/>
    </row>
    <row r="3210" spans="1:9" ht="23.25" x14ac:dyDescent="0.35">
      <c r="A3210" s="516" t="s">
        <v>28</v>
      </c>
      <c r="B3210" s="516"/>
      <c r="C3210" s="516"/>
      <c r="D3210" s="516"/>
      <c r="E3210" s="516"/>
      <c r="F3210" s="516"/>
      <c r="G3210" s="516"/>
      <c r="H3210" s="516"/>
    </row>
    <row r="3211" spans="1:9" ht="19.5" x14ac:dyDescent="0.3">
      <c r="A3211" s="517" t="s">
        <v>485</v>
      </c>
      <c r="B3211" s="517"/>
      <c r="C3211" s="517"/>
      <c r="D3211" s="517"/>
      <c r="E3211" s="517"/>
      <c r="F3211" s="517"/>
      <c r="G3211" s="517"/>
      <c r="H3211" s="517"/>
    </row>
    <row r="3212" spans="1:9" ht="15.75" x14ac:dyDescent="0.25">
      <c r="A3212" s="33"/>
      <c r="B3212" s="33"/>
      <c r="C3212" s="33"/>
      <c r="D3212" s="33"/>
      <c r="E3212" s="34"/>
      <c r="F3212" s="34"/>
      <c r="G3212" s="397"/>
      <c r="H3212" s="35"/>
    </row>
    <row r="3213" spans="1:9" ht="15.75" x14ac:dyDescent="0.25">
      <c r="A3213" s="33"/>
      <c r="B3213" s="33"/>
      <c r="C3213" s="33"/>
      <c r="D3213" s="33"/>
      <c r="E3213" s="34"/>
      <c r="F3213" s="34"/>
      <c r="G3213" s="397"/>
      <c r="H3213" s="35"/>
    </row>
    <row r="3214" spans="1:9" ht="15.75" x14ac:dyDescent="0.25">
      <c r="A3214" s="36" t="s">
        <v>30</v>
      </c>
      <c r="B3214" s="36">
        <v>2896</v>
      </c>
      <c r="C3214" s="33"/>
      <c r="D3214" s="31"/>
      <c r="E3214" s="34"/>
      <c r="F3214" s="34"/>
      <c r="G3214" s="398"/>
      <c r="H3214" s="35"/>
    </row>
    <row r="3215" spans="1:9" ht="15.75" x14ac:dyDescent="0.25">
      <c r="A3215" s="38" t="s">
        <v>31</v>
      </c>
      <c r="B3215" s="39">
        <v>43322</v>
      </c>
      <c r="C3215" s="33"/>
      <c r="D3215" s="31"/>
      <c r="E3215" s="34"/>
      <c r="F3215" s="34"/>
      <c r="G3215" s="398"/>
      <c r="H3215" s="35"/>
    </row>
    <row r="3216" spans="1:9" ht="16.5" thickBot="1" x14ac:dyDescent="0.3">
      <c r="A3216" s="37" t="s">
        <v>32</v>
      </c>
      <c r="B3216" s="518" t="s">
        <v>33</v>
      </c>
      <c r="C3216" s="518"/>
      <c r="D3216" s="518"/>
      <c r="E3216" s="34"/>
      <c r="F3216" s="34"/>
      <c r="G3216" s="398"/>
      <c r="H3216" s="35"/>
    </row>
    <row r="3217" spans="1:9" ht="32.25" thickBot="1" x14ac:dyDescent="0.3">
      <c r="A3217" s="520" t="s">
        <v>34</v>
      </c>
      <c r="B3217" s="521"/>
      <c r="C3217" s="44" t="s">
        <v>35</v>
      </c>
      <c r="D3217" s="44" t="s">
        <v>36</v>
      </c>
      <c r="E3217" s="44" t="s">
        <v>37</v>
      </c>
      <c r="F3217" s="44" t="s">
        <v>38</v>
      </c>
      <c r="G3217" s="399" t="s">
        <v>39</v>
      </c>
      <c r="H3217" s="44" t="s">
        <v>40</v>
      </c>
      <c r="I3217" s="44" t="s">
        <v>41</v>
      </c>
    </row>
    <row r="3218" spans="1:9" x14ac:dyDescent="0.25">
      <c r="A3218" s="64" t="s">
        <v>68</v>
      </c>
      <c r="B3218" s="210"/>
      <c r="C3218" s="211">
        <v>43316</v>
      </c>
      <c r="D3218" s="45" t="s">
        <v>282</v>
      </c>
      <c r="E3218" s="45">
        <v>216166</v>
      </c>
      <c r="F3218" s="45" t="s">
        <v>85</v>
      </c>
      <c r="G3218" s="134">
        <v>11.27</v>
      </c>
      <c r="H3218" s="67">
        <v>18285.12</v>
      </c>
      <c r="I3218" s="67">
        <v>9766.69</v>
      </c>
    </row>
    <row r="3219" spans="1:9" x14ac:dyDescent="0.25">
      <c r="A3219" s="68" t="s">
        <v>77</v>
      </c>
      <c r="B3219" s="204"/>
      <c r="C3219" s="205">
        <v>43316</v>
      </c>
      <c r="D3219" s="40" t="s">
        <v>233</v>
      </c>
      <c r="E3219" s="40">
        <v>216168</v>
      </c>
      <c r="F3219" s="40" t="s">
        <v>79</v>
      </c>
      <c r="G3219" s="134">
        <v>15.55</v>
      </c>
      <c r="H3219" s="48">
        <v>18285.12</v>
      </c>
      <c r="I3219" s="48">
        <v>9766.69</v>
      </c>
    </row>
    <row r="3220" spans="1:9" x14ac:dyDescent="0.25">
      <c r="A3220" s="68" t="s">
        <v>64</v>
      </c>
      <c r="B3220" s="204"/>
      <c r="C3220" s="205">
        <v>43316</v>
      </c>
      <c r="D3220" s="40" t="s">
        <v>356</v>
      </c>
      <c r="E3220" s="40">
        <v>216173</v>
      </c>
      <c r="F3220" s="40" t="s">
        <v>47</v>
      </c>
      <c r="G3220" s="134">
        <v>15.6</v>
      </c>
      <c r="H3220" s="48">
        <v>18285.12</v>
      </c>
      <c r="I3220" s="48">
        <v>9766.69</v>
      </c>
    </row>
    <row r="3221" spans="1:9" x14ac:dyDescent="0.25">
      <c r="A3221" s="68" t="s">
        <v>66</v>
      </c>
      <c r="B3221" s="204"/>
      <c r="C3221" s="205">
        <v>43316</v>
      </c>
      <c r="D3221" s="40" t="s">
        <v>209</v>
      </c>
      <c r="E3221" s="40">
        <v>216177</v>
      </c>
      <c r="F3221" s="40" t="s">
        <v>50</v>
      </c>
      <c r="G3221" s="134">
        <v>15.6</v>
      </c>
      <c r="H3221" s="48">
        <v>18285.12</v>
      </c>
      <c r="I3221" s="48">
        <v>9766.69</v>
      </c>
    </row>
    <row r="3222" spans="1:9" x14ac:dyDescent="0.25">
      <c r="A3222" s="68" t="s">
        <v>77</v>
      </c>
      <c r="B3222" s="204"/>
      <c r="C3222" s="205">
        <v>43316</v>
      </c>
      <c r="D3222" s="40" t="s">
        <v>257</v>
      </c>
      <c r="E3222" s="40">
        <v>216219</v>
      </c>
      <c r="F3222" s="40" t="s">
        <v>79</v>
      </c>
      <c r="G3222" s="134">
        <v>10.48</v>
      </c>
      <c r="H3222" s="48">
        <v>18285.12</v>
      </c>
      <c r="I3222" s="48">
        <v>9766.69</v>
      </c>
    </row>
    <row r="3223" spans="1:9" x14ac:dyDescent="0.25">
      <c r="A3223" s="68" t="s">
        <v>64</v>
      </c>
      <c r="B3223" s="204"/>
      <c r="C3223" s="205">
        <v>43316</v>
      </c>
      <c r="D3223" s="40" t="s">
        <v>617</v>
      </c>
      <c r="E3223" s="40">
        <v>216223</v>
      </c>
      <c r="F3223" s="40" t="s">
        <v>55</v>
      </c>
      <c r="G3223" s="134">
        <v>1.67</v>
      </c>
      <c r="H3223" s="48">
        <v>18285.12</v>
      </c>
      <c r="I3223" s="48">
        <v>9766.69</v>
      </c>
    </row>
    <row r="3224" spans="1:9" x14ac:dyDescent="0.25">
      <c r="A3224" s="463" t="s">
        <v>584</v>
      </c>
      <c r="B3224" s="464"/>
      <c r="C3224" s="465">
        <v>43316</v>
      </c>
      <c r="D3224" s="467" t="s">
        <v>330</v>
      </c>
      <c r="E3224" s="467">
        <v>216225</v>
      </c>
      <c r="F3224" s="467" t="s">
        <v>587</v>
      </c>
      <c r="G3224" s="468">
        <v>2.16</v>
      </c>
      <c r="H3224" s="481">
        <v>18285.12</v>
      </c>
      <c r="I3224" s="481">
        <v>9766.69</v>
      </c>
    </row>
    <row r="3225" spans="1:9" x14ac:dyDescent="0.25">
      <c r="A3225" s="68" t="s">
        <v>68</v>
      </c>
      <c r="B3225" s="204"/>
      <c r="C3225" s="205">
        <v>43316</v>
      </c>
      <c r="D3225" s="40" t="s">
        <v>124</v>
      </c>
      <c r="E3225" s="40">
        <v>216226</v>
      </c>
      <c r="F3225" s="40" t="s">
        <v>85</v>
      </c>
      <c r="G3225" s="134">
        <v>14.26</v>
      </c>
      <c r="H3225" s="48">
        <v>18285.12</v>
      </c>
      <c r="I3225" s="48">
        <v>9766.69</v>
      </c>
    </row>
    <row r="3226" spans="1:9" x14ac:dyDescent="0.25">
      <c r="A3226" s="68" t="s">
        <v>64</v>
      </c>
      <c r="B3226" s="204"/>
      <c r="C3226" s="205">
        <v>43316</v>
      </c>
      <c r="D3226" s="40" t="s">
        <v>725</v>
      </c>
      <c r="E3226" s="40">
        <v>216231</v>
      </c>
      <c r="F3226" s="40" t="s">
        <v>47</v>
      </c>
      <c r="G3226" s="134">
        <v>10.45</v>
      </c>
      <c r="H3226" s="48">
        <v>18285.12</v>
      </c>
      <c r="I3226" s="48">
        <v>9766.69</v>
      </c>
    </row>
    <row r="3227" spans="1:9" x14ac:dyDescent="0.25">
      <c r="A3227" s="68" t="s">
        <v>66</v>
      </c>
      <c r="B3227" s="204"/>
      <c r="C3227" s="205">
        <v>43316</v>
      </c>
      <c r="D3227" s="40" t="s">
        <v>751</v>
      </c>
      <c r="E3227" s="40">
        <v>216238</v>
      </c>
      <c r="F3227" s="40" t="s">
        <v>50</v>
      </c>
      <c r="G3227" s="134">
        <v>12.79</v>
      </c>
      <c r="H3227" s="48">
        <v>18285.12</v>
      </c>
      <c r="I3227" s="48">
        <v>9766.69</v>
      </c>
    </row>
    <row r="3228" spans="1:9" x14ac:dyDescent="0.25">
      <c r="A3228" s="68" t="s">
        <v>148</v>
      </c>
      <c r="B3228" s="204"/>
      <c r="C3228" s="205">
        <v>43316</v>
      </c>
      <c r="D3228" s="40" t="s">
        <v>969</v>
      </c>
      <c r="E3228" s="40">
        <v>216251</v>
      </c>
      <c r="F3228" s="40" t="s">
        <v>140</v>
      </c>
      <c r="G3228" s="134">
        <v>3.77</v>
      </c>
      <c r="H3228" s="48">
        <v>18285.12</v>
      </c>
      <c r="I3228" s="48">
        <v>9766.69</v>
      </c>
    </row>
    <row r="3229" spans="1:9" x14ac:dyDescent="0.25">
      <c r="A3229" s="68" t="s">
        <v>148</v>
      </c>
      <c r="B3229" s="204"/>
      <c r="C3229" s="205">
        <v>43316</v>
      </c>
      <c r="D3229" s="40" t="s">
        <v>505</v>
      </c>
      <c r="E3229" s="40">
        <v>216252</v>
      </c>
      <c r="F3229" s="40" t="s">
        <v>403</v>
      </c>
      <c r="G3229" s="134">
        <v>6.72</v>
      </c>
      <c r="H3229" s="48">
        <v>18285.12</v>
      </c>
      <c r="I3229" s="48">
        <v>9766.69</v>
      </c>
    </row>
    <row r="3230" spans="1:9" x14ac:dyDescent="0.25">
      <c r="A3230" s="68" t="s">
        <v>273</v>
      </c>
      <c r="B3230" s="204"/>
      <c r="C3230" s="205">
        <v>43317</v>
      </c>
      <c r="D3230" s="40" t="s">
        <v>970</v>
      </c>
      <c r="E3230" s="40">
        <v>216262</v>
      </c>
      <c r="F3230" s="40" t="s">
        <v>50</v>
      </c>
      <c r="G3230" s="134">
        <v>5.42</v>
      </c>
      <c r="H3230" s="48">
        <v>18285.12</v>
      </c>
      <c r="I3230" s="48">
        <v>9766.69</v>
      </c>
    </row>
    <row r="3231" spans="1:9" x14ac:dyDescent="0.25">
      <c r="A3231" s="68" t="s">
        <v>273</v>
      </c>
      <c r="B3231" s="204"/>
      <c r="C3231" s="205">
        <v>43317</v>
      </c>
      <c r="D3231" s="40" t="s">
        <v>319</v>
      </c>
      <c r="E3231" s="40">
        <v>216263</v>
      </c>
      <c r="F3231" s="40" t="s">
        <v>47</v>
      </c>
      <c r="G3231" s="134">
        <v>6.69</v>
      </c>
      <c r="H3231" s="48">
        <v>18285.12</v>
      </c>
      <c r="I3231" s="48">
        <v>9766.69</v>
      </c>
    </row>
    <row r="3232" spans="1:9" x14ac:dyDescent="0.25">
      <c r="A3232" s="68" t="s">
        <v>273</v>
      </c>
      <c r="B3232" s="204"/>
      <c r="C3232" s="205">
        <v>43317</v>
      </c>
      <c r="D3232" s="40" t="s">
        <v>743</v>
      </c>
      <c r="E3232" s="40">
        <v>216264</v>
      </c>
      <c r="F3232" s="40" t="s">
        <v>218</v>
      </c>
      <c r="G3232" s="134">
        <v>5.67</v>
      </c>
      <c r="H3232" s="48">
        <v>18285.12</v>
      </c>
      <c r="I3232" s="48">
        <v>9766.69</v>
      </c>
    </row>
    <row r="3233" spans="1:9" x14ac:dyDescent="0.25">
      <c r="A3233" s="68" t="s">
        <v>273</v>
      </c>
      <c r="B3233" s="204"/>
      <c r="C3233" s="205">
        <v>43317</v>
      </c>
      <c r="D3233" s="40" t="s">
        <v>570</v>
      </c>
      <c r="E3233" s="40">
        <v>216265</v>
      </c>
      <c r="F3233" s="40" t="s">
        <v>421</v>
      </c>
      <c r="G3233" s="134">
        <v>6.3</v>
      </c>
      <c r="H3233" s="48">
        <v>18285.12</v>
      </c>
      <c r="I3233" s="48">
        <v>9766.69</v>
      </c>
    </row>
    <row r="3234" spans="1:9" x14ac:dyDescent="0.25">
      <c r="A3234" s="68" t="s">
        <v>273</v>
      </c>
      <c r="B3234" s="204"/>
      <c r="C3234" s="205">
        <v>43317</v>
      </c>
      <c r="D3234" s="40" t="s">
        <v>582</v>
      </c>
      <c r="E3234" s="40">
        <v>216266</v>
      </c>
      <c r="F3234" s="40" t="s">
        <v>85</v>
      </c>
      <c r="G3234" s="134">
        <v>6.71</v>
      </c>
      <c r="H3234" s="48">
        <v>18285.12</v>
      </c>
      <c r="I3234" s="48">
        <v>9766.69</v>
      </c>
    </row>
    <row r="3235" spans="1:9" x14ac:dyDescent="0.25">
      <c r="A3235" s="68" t="s">
        <v>273</v>
      </c>
      <c r="B3235" s="204"/>
      <c r="C3235" s="205">
        <v>43317</v>
      </c>
      <c r="D3235" s="40" t="s">
        <v>328</v>
      </c>
      <c r="E3235" s="40">
        <v>216267</v>
      </c>
      <c r="F3235" s="40" t="s">
        <v>971</v>
      </c>
      <c r="G3235" s="134">
        <v>4.72</v>
      </c>
      <c r="H3235" s="48">
        <v>18285.12</v>
      </c>
      <c r="I3235" s="48">
        <v>9766.69</v>
      </c>
    </row>
    <row r="3236" spans="1:9" x14ac:dyDescent="0.25">
      <c r="A3236" s="68" t="s">
        <v>273</v>
      </c>
      <c r="B3236" s="204"/>
      <c r="C3236" s="205">
        <v>43317</v>
      </c>
      <c r="D3236" s="40" t="s">
        <v>69</v>
      </c>
      <c r="E3236" s="40">
        <v>216268</v>
      </c>
      <c r="F3236" s="40" t="s">
        <v>704</v>
      </c>
      <c r="G3236" s="134">
        <v>4.66</v>
      </c>
      <c r="H3236" s="48">
        <v>18285.12</v>
      </c>
      <c r="I3236" s="48">
        <v>9766.69</v>
      </c>
    </row>
    <row r="3237" spans="1:9" x14ac:dyDescent="0.25">
      <c r="A3237" s="68" t="s">
        <v>273</v>
      </c>
      <c r="B3237" s="204"/>
      <c r="C3237" s="205">
        <v>43317</v>
      </c>
      <c r="D3237" s="40" t="s">
        <v>441</v>
      </c>
      <c r="E3237" s="40">
        <v>216269</v>
      </c>
      <c r="F3237" s="40" t="s">
        <v>50</v>
      </c>
      <c r="G3237" s="134">
        <v>5.75</v>
      </c>
      <c r="H3237" s="48">
        <v>18285.12</v>
      </c>
      <c r="I3237" s="48">
        <v>9766.69</v>
      </c>
    </row>
    <row r="3238" spans="1:9" x14ac:dyDescent="0.25">
      <c r="A3238" s="68" t="s">
        <v>273</v>
      </c>
      <c r="B3238" s="204"/>
      <c r="C3238" s="205">
        <v>43317</v>
      </c>
      <c r="D3238" s="40" t="s">
        <v>956</v>
      </c>
      <c r="E3238" s="40">
        <v>216270</v>
      </c>
      <c r="F3238" s="40" t="s">
        <v>47</v>
      </c>
      <c r="G3238" s="134">
        <v>6.56</v>
      </c>
      <c r="H3238" s="48">
        <v>18285.12</v>
      </c>
      <c r="I3238" s="48">
        <v>9766.69</v>
      </c>
    </row>
    <row r="3239" spans="1:9" x14ac:dyDescent="0.25">
      <c r="A3239" s="68" t="s">
        <v>273</v>
      </c>
      <c r="B3239" s="204"/>
      <c r="C3239" s="205">
        <v>43317</v>
      </c>
      <c r="D3239" s="40" t="s">
        <v>110</v>
      </c>
      <c r="E3239" s="40">
        <v>216271</v>
      </c>
      <c r="F3239" s="40" t="s">
        <v>218</v>
      </c>
      <c r="G3239" s="134">
        <v>5.24</v>
      </c>
      <c r="H3239" s="48">
        <v>18285.12</v>
      </c>
      <c r="I3239" s="48">
        <v>9766.69</v>
      </c>
    </row>
    <row r="3240" spans="1:9" x14ac:dyDescent="0.25">
      <c r="A3240" s="68" t="s">
        <v>273</v>
      </c>
      <c r="B3240" s="204"/>
      <c r="C3240" s="205">
        <v>43317</v>
      </c>
      <c r="D3240" s="40" t="s">
        <v>649</v>
      </c>
      <c r="E3240" s="40">
        <v>216272</v>
      </c>
      <c r="F3240" s="40" t="s">
        <v>85</v>
      </c>
      <c r="G3240" s="134">
        <v>6.16</v>
      </c>
      <c r="H3240" s="48">
        <v>18285.12</v>
      </c>
      <c r="I3240" s="48">
        <v>9766.69</v>
      </c>
    </row>
    <row r="3241" spans="1:9" x14ac:dyDescent="0.25">
      <c r="A3241" s="68" t="s">
        <v>273</v>
      </c>
      <c r="B3241" s="204"/>
      <c r="C3241" s="205">
        <v>43317</v>
      </c>
      <c r="D3241" s="40" t="s">
        <v>760</v>
      </c>
      <c r="E3241" s="40">
        <v>216273</v>
      </c>
      <c r="F3241" s="40" t="s">
        <v>421</v>
      </c>
      <c r="G3241" s="134">
        <v>7.74</v>
      </c>
      <c r="H3241" s="48">
        <v>18285.12</v>
      </c>
      <c r="I3241" s="48">
        <v>9766.69</v>
      </c>
    </row>
    <row r="3242" spans="1:9" x14ac:dyDescent="0.25">
      <c r="A3242" s="68" t="s">
        <v>273</v>
      </c>
      <c r="B3242" s="204"/>
      <c r="C3242" s="205">
        <v>43317</v>
      </c>
      <c r="D3242" s="40" t="s">
        <v>165</v>
      </c>
      <c r="E3242" s="40">
        <v>216274</v>
      </c>
      <c r="F3242" s="40" t="s">
        <v>971</v>
      </c>
      <c r="G3242" s="134">
        <v>5.12</v>
      </c>
      <c r="H3242" s="48">
        <v>18285.12</v>
      </c>
      <c r="I3242" s="48">
        <v>9766.69</v>
      </c>
    </row>
    <row r="3243" spans="1:9" x14ac:dyDescent="0.25">
      <c r="A3243" s="68" t="s">
        <v>273</v>
      </c>
      <c r="B3243" s="204"/>
      <c r="C3243" s="205">
        <v>43317</v>
      </c>
      <c r="D3243" s="40" t="s">
        <v>214</v>
      </c>
      <c r="E3243" s="40">
        <v>216275</v>
      </c>
      <c r="F3243" s="40" t="s">
        <v>704</v>
      </c>
      <c r="G3243" s="134">
        <v>5.76</v>
      </c>
      <c r="H3243" s="48">
        <v>18285.12</v>
      </c>
      <c r="I3243" s="48">
        <v>9766.69</v>
      </c>
    </row>
    <row r="3244" spans="1:9" x14ac:dyDescent="0.25">
      <c r="A3244" s="68" t="s">
        <v>273</v>
      </c>
      <c r="B3244" s="204"/>
      <c r="C3244" s="205">
        <v>43317</v>
      </c>
      <c r="D3244" s="40" t="s">
        <v>334</v>
      </c>
      <c r="E3244" s="40">
        <v>216276</v>
      </c>
      <c r="F3244" s="40" t="s">
        <v>218</v>
      </c>
      <c r="G3244" s="134">
        <v>4.49</v>
      </c>
      <c r="H3244" s="48">
        <v>18285.12</v>
      </c>
      <c r="I3244" s="48">
        <v>9766.69</v>
      </c>
    </row>
    <row r="3245" spans="1:9" x14ac:dyDescent="0.25">
      <c r="A3245" s="68" t="s">
        <v>273</v>
      </c>
      <c r="B3245" s="204"/>
      <c r="C3245" s="205">
        <v>43317</v>
      </c>
      <c r="D3245" s="40" t="s">
        <v>510</v>
      </c>
      <c r="E3245" s="40">
        <v>216277</v>
      </c>
      <c r="F3245" s="40" t="s">
        <v>50</v>
      </c>
      <c r="G3245" s="134">
        <v>7.2</v>
      </c>
      <c r="H3245" s="48">
        <v>18285.12</v>
      </c>
      <c r="I3245" s="48">
        <v>9766.69</v>
      </c>
    </row>
    <row r="3246" spans="1:9" x14ac:dyDescent="0.25">
      <c r="A3246" s="68" t="s">
        <v>273</v>
      </c>
      <c r="B3246" s="204"/>
      <c r="C3246" s="205">
        <v>43317</v>
      </c>
      <c r="D3246" s="40" t="s">
        <v>780</v>
      </c>
      <c r="E3246" s="40">
        <v>216278</v>
      </c>
      <c r="F3246" s="40" t="s">
        <v>47</v>
      </c>
      <c r="G3246" s="134">
        <v>7.5</v>
      </c>
      <c r="H3246" s="48">
        <v>18285.12</v>
      </c>
      <c r="I3246" s="48">
        <v>9766.69</v>
      </c>
    </row>
    <row r="3247" spans="1:9" x14ac:dyDescent="0.25">
      <c r="A3247" s="68" t="s">
        <v>273</v>
      </c>
      <c r="B3247" s="204"/>
      <c r="C3247" s="205">
        <v>43317</v>
      </c>
      <c r="D3247" s="40" t="s">
        <v>455</v>
      </c>
      <c r="E3247" s="40">
        <v>216279</v>
      </c>
      <c r="F3247" s="40" t="s">
        <v>421</v>
      </c>
      <c r="G3247" s="134">
        <v>6.36</v>
      </c>
      <c r="H3247" s="48">
        <v>18285.12</v>
      </c>
      <c r="I3247" s="48">
        <v>9766.69</v>
      </c>
    </row>
    <row r="3248" spans="1:9" x14ac:dyDescent="0.25">
      <c r="A3248" s="68" t="s">
        <v>273</v>
      </c>
      <c r="B3248" s="204"/>
      <c r="C3248" s="205">
        <v>43317</v>
      </c>
      <c r="D3248" s="40" t="s">
        <v>972</v>
      </c>
      <c r="E3248" s="40">
        <v>216280</v>
      </c>
      <c r="F3248" s="40" t="s">
        <v>85</v>
      </c>
      <c r="G3248" s="134">
        <v>6.77</v>
      </c>
      <c r="H3248" s="48">
        <v>18285.12</v>
      </c>
      <c r="I3248" s="48">
        <v>9766.69</v>
      </c>
    </row>
    <row r="3249" spans="1:9" x14ac:dyDescent="0.25">
      <c r="A3249" s="68" t="s">
        <v>273</v>
      </c>
      <c r="B3249" s="204"/>
      <c r="C3249" s="205">
        <v>43317</v>
      </c>
      <c r="D3249" s="40" t="s">
        <v>973</v>
      </c>
      <c r="E3249" s="40">
        <v>216281</v>
      </c>
      <c r="F3249" s="40" t="s">
        <v>971</v>
      </c>
      <c r="G3249" s="134">
        <v>5.29</v>
      </c>
      <c r="H3249" s="48">
        <v>18285.12</v>
      </c>
      <c r="I3249" s="48">
        <v>9766.69</v>
      </c>
    </row>
    <row r="3250" spans="1:9" x14ac:dyDescent="0.25">
      <c r="A3250" s="68" t="s">
        <v>273</v>
      </c>
      <c r="B3250" s="204"/>
      <c r="C3250" s="205">
        <v>43317</v>
      </c>
      <c r="D3250" s="40" t="s">
        <v>860</v>
      </c>
      <c r="E3250" s="40">
        <v>216283</v>
      </c>
      <c r="F3250" s="40" t="s">
        <v>704</v>
      </c>
      <c r="G3250" s="134">
        <v>3.9</v>
      </c>
      <c r="H3250" s="48">
        <v>18285.12</v>
      </c>
      <c r="I3250" s="48">
        <v>9766.69</v>
      </c>
    </row>
    <row r="3251" spans="1:9" x14ac:dyDescent="0.25">
      <c r="A3251" s="68" t="s">
        <v>273</v>
      </c>
      <c r="B3251" s="204"/>
      <c r="C3251" s="205">
        <v>43317</v>
      </c>
      <c r="D3251" s="40" t="s">
        <v>974</v>
      </c>
      <c r="E3251" s="40">
        <v>216282</v>
      </c>
      <c r="F3251" s="40" t="s">
        <v>47</v>
      </c>
      <c r="G3251" s="134">
        <v>6.6</v>
      </c>
      <c r="H3251" s="48">
        <v>18285.12</v>
      </c>
      <c r="I3251" s="48">
        <v>9766.69</v>
      </c>
    </row>
    <row r="3252" spans="1:9" x14ac:dyDescent="0.25">
      <c r="A3252" s="68" t="s">
        <v>273</v>
      </c>
      <c r="B3252" s="204"/>
      <c r="C3252" s="205">
        <v>43317</v>
      </c>
      <c r="D3252" s="40" t="s">
        <v>741</v>
      </c>
      <c r="E3252" s="40">
        <v>216284</v>
      </c>
      <c r="F3252" s="40" t="s">
        <v>218</v>
      </c>
      <c r="G3252" s="134">
        <v>6.06</v>
      </c>
      <c r="H3252" s="48">
        <v>18285.12</v>
      </c>
      <c r="I3252" s="48">
        <v>9766.69</v>
      </c>
    </row>
    <row r="3253" spans="1:9" x14ac:dyDescent="0.25">
      <c r="A3253" s="68" t="s">
        <v>273</v>
      </c>
      <c r="B3253" s="204"/>
      <c r="C3253" s="205">
        <v>43317</v>
      </c>
      <c r="D3253" s="40" t="s">
        <v>975</v>
      </c>
      <c r="E3253" s="40">
        <v>216285</v>
      </c>
      <c r="F3253" s="40" t="s">
        <v>50</v>
      </c>
      <c r="G3253" s="134">
        <v>6.31</v>
      </c>
      <c r="H3253" s="48">
        <v>18285.12</v>
      </c>
      <c r="I3253" s="48">
        <v>9766.69</v>
      </c>
    </row>
    <row r="3254" spans="1:9" x14ac:dyDescent="0.25">
      <c r="A3254" s="68" t="s">
        <v>273</v>
      </c>
      <c r="B3254" s="204"/>
      <c r="C3254" s="205">
        <v>43317</v>
      </c>
      <c r="D3254" s="40" t="s">
        <v>976</v>
      </c>
      <c r="E3254" s="40">
        <v>216286</v>
      </c>
      <c r="F3254" s="40" t="s">
        <v>421</v>
      </c>
      <c r="G3254" s="134">
        <v>5.62</v>
      </c>
      <c r="H3254" s="48">
        <v>18285.12</v>
      </c>
      <c r="I3254" s="48">
        <v>9766.69</v>
      </c>
    </row>
    <row r="3255" spans="1:9" x14ac:dyDescent="0.25">
      <c r="A3255" s="68" t="s">
        <v>273</v>
      </c>
      <c r="B3255" s="204"/>
      <c r="C3255" s="205">
        <v>43317</v>
      </c>
      <c r="D3255" s="40" t="s">
        <v>429</v>
      </c>
      <c r="E3255" s="40">
        <v>216287</v>
      </c>
      <c r="F3255" s="40" t="s">
        <v>55</v>
      </c>
      <c r="G3255" s="134">
        <v>0.8</v>
      </c>
      <c r="H3255" s="48">
        <v>18285.12</v>
      </c>
      <c r="I3255" s="48">
        <v>9766.69</v>
      </c>
    </row>
    <row r="3256" spans="1:9" x14ac:dyDescent="0.25">
      <c r="A3256" s="68" t="s">
        <v>273</v>
      </c>
      <c r="B3256" s="204"/>
      <c r="C3256" s="205">
        <v>43317</v>
      </c>
      <c r="D3256" s="40" t="s">
        <v>800</v>
      </c>
      <c r="E3256" s="40">
        <v>216288</v>
      </c>
      <c r="F3256" s="40" t="s">
        <v>170</v>
      </c>
      <c r="G3256" s="134">
        <v>0.82</v>
      </c>
      <c r="H3256" s="48">
        <v>18285.12</v>
      </c>
      <c r="I3256" s="48">
        <v>9766.69</v>
      </c>
    </row>
    <row r="3257" spans="1:9" x14ac:dyDescent="0.25">
      <c r="A3257" s="68" t="s">
        <v>98</v>
      </c>
      <c r="B3257" s="204"/>
      <c r="C3257" s="205">
        <v>43318</v>
      </c>
      <c r="D3257" s="40" t="s">
        <v>546</v>
      </c>
      <c r="E3257" s="40">
        <v>216302</v>
      </c>
      <c r="F3257" s="40" t="s">
        <v>50</v>
      </c>
      <c r="G3257" s="134">
        <v>15.21</v>
      </c>
      <c r="H3257" s="48">
        <v>18285.12</v>
      </c>
      <c r="I3257" s="48">
        <v>9766.69</v>
      </c>
    </row>
    <row r="3258" spans="1:9" x14ac:dyDescent="0.25">
      <c r="A3258" s="68" t="s">
        <v>94</v>
      </c>
      <c r="B3258" s="204"/>
      <c r="C3258" s="205">
        <v>43318</v>
      </c>
      <c r="D3258" s="40" t="s">
        <v>223</v>
      </c>
      <c r="E3258" s="40">
        <v>216307</v>
      </c>
      <c r="F3258" s="40" t="s">
        <v>47</v>
      </c>
      <c r="G3258" s="134">
        <v>15.99</v>
      </c>
      <c r="H3258" s="48">
        <v>18285.12</v>
      </c>
      <c r="I3258" s="48">
        <v>9766.69</v>
      </c>
    </row>
    <row r="3259" spans="1:9" x14ac:dyDescent="0.25">
      <c r="A3259" s="68" t="s">
        <v>96</v>
      </c>
      <c r="B3259" s="204"/>
      <c r="C3259" s="205">
        <v>43318</v>
      </c>
      <c r="D3259" s="40" t="s">
        <v>310</v>
      </c>
      <c r="E3259" s="40">
        <v>216312</v>
      </c>
      <c r="F3259" s="40" t="s">
        <v>44</v>
      </c>
      <c r="G3259" s="134">
        <v>15.46</v>
      </c>
      <c r="H3259" s="48">
        <v>18285.12</v>
      </c>
      <c r="I3259" s="48">
        <v>9766.69</v>
      </c>
    </row>
    <row r="3260" spans="1:9" x14ac:dyDescent="0.25">
      <c r="A3260" s="68" t="s">
        <v>100</v>
      </c>
      <c r="B3260" s="204"/>
      <c r="C3260" s="205">
        <v>43318</v>
      </c>
      <c r="D3260" s="40" t="s">
        <v>235</v>
      </c>
      <c r="E3260" s="40">
        <v>216315</v>
      </c>
      <c r="F3260" s="40" t="s">
        <v>53</v>
      </c>
      <c r="G3260" s="134">
        <v>15.55</v>
      </c>
      <c r="H3260" s="48">
        <v>18285.12</v>
      </c>
      <c r="I3260" s="48">
        <v>9766.69</v>
      </c>
    </row>
    <row r="3261" spans="1:9" x14ac:dyDescent="0.25">
      <c r="A3261" s="68" t="s">
        <v>102</v>
      </c>
      <c r="B3261" s="204"/>
      <c r="C3261" s="205">
        <v>43318</v>
      </c>
      <c r="D3261" s="40" t="s">
        <v>903</v>
      </c>
      <c r="E3261" s="40">
        <v>216325</v>
      </c>
      <c r="F3261" s="40" t="s">
        <v>104</v>
      </c>
      <c r="G3261" s="134">
        <v>6.41</v>
      </c>
      <c r="H3261" s="48">
        <v>18285.12</v>
      </c>
      <c r="I3261" s="48">
        <v>9766.69</v>
      </c>
    </row>
    <row r="3262" spans="1:9" x14ac:dyDescent="0.25">
      <c r="A3262" s="68" t="s">
        <v>94</v>
      </c>
      <c r="B3262" s="204"/>
      <c r="C3262" s="205">
        <v>43318</v>
      </c>
      <c r="D3262" s="40" t="s">
        <v>109</v>
      </c>
      <c r="E3262" s="40">
        <v>216329</v>
      </c>
      <c r="F3262" s="40" t="s">
        <v>55</v>
      </c>
      <c r="G3262" s="134">
        <v>1.57</v>
      </c>
      <c r="H3262" s="48">
        <v>18285.12</v>
      </c>
      <c r="I3262" s="48">
        <v>9766.69</v>
      </c>
    </row>
    <row r="3263" spans="1:9" x14ac:dyDescent="0.25">
      <c r="A3263" s="68" t="s">
        <v>102</v>
      </c>
      <c r="B3263" s="204"/>
      <c r="C3263" s="205">
        <v>43318</v>
      </c>
      <c r="D3263" s="40" t="s">
        <v>641</v>
      </c>
      <c r="E3263" s="40">
        <v>216368</v>
      </c>
      <c r="F3263" s="40" t="s">
        <v>104</v>
      </c>
      <c r="G3263" s="134">
        <v>4.57</v>
      </c>
      <c r="H3263" s="48">
        <v>18285.12</v>
      </c>
      <c r="I3263" s="48">
        <v>9766.69</v>
      </c>
    </row>
    <row r="3264" spans="1:9" x14ac:dyDescent="0.25">
      <c r="A3264" s="68" t="s">
        <v>100</v>
      </c>
      <c r="B3264" s="204"/>
      <c r="C3264" s="205">
        <v>43318</v>
      </c>
      <c r="D3264" s="40" t="s">
        <v>817</v>
      </c>
      <c r="E3264" s="40">
        <v>216432</v>
      </c>
      <c r="F3264" s="40" t="s">
        <v>53</v>
      </c>
      <c r="G3264" s="134">
        <v>13.56</v>
      </c>
      <c r="H3264" s="48">
        <v>18285.12</v>
      </c>
      <c r="I3264" s="48">
        <v>9766.69</v>
      </c>
    </row>
    <row r="3265" spans="1:9" x14ac:dyDescent="0.25">
      <c r="A3265" s="68" t="s">
        <v>94</v>
      </c>
      <c r="B3265" s="204"/>
      <c r="C3265" s="205">
        <v>43318</v>
      </c>
      <c r="D3265" s="40" t="s">
        <v>977</v>
      </c>
      <c r="E3265" s="40">
        <v>216433</v>
      </c>
      <c r="F3265" s="40" t="s">
        <v>47</v>
      </c>
      <c r="G3265" s="134">
        <v>14.76</v>
      </c>
      <c r="H3265" s="48">
        <v>18285.12</v>
      </c>
      <c r="I3265" s="48">
        <v>9766.69</v>
      </c>
    </row>
    <row r="3266" spans="1:9" x14ac:dyDescent="0.25">
      <c r="A3266" s="68" t="s">
        <v>86</v>
      </c>
      <c r="B3266" s="204"/>
      <c r="C3266" s="205">
        <v>43318</v>
      </c>
      <c r="D3266" s="40" t="s">
        <v>134</v>
      </c>
      <c r="E3266" s="40">
        <v>216438</v>
      </c>
      <c r="F3266" s="40" t="s">
        <v>79</v>
      </c>
      <c r="G3266" s="134">
        <v>8.9</v>
      </c>
      <c r="H3266" s="48">
        <v>18285.12</v>
      </c>
      <c r="I3266" s="48">
        <v>9766.69</v>
      </c>
    </row>
    <row r="3267" spans="1:9" x14ac:dyDescent="0.25">
      <c r="A3267" s="68" t="s">
        <v>86</v>
      </c>
      <c r="B3267" s="204"/>
      <c r="C3267" s="205">
        <v>43318</v>
      </c>
      <c r="D3267" s="40" t="s">
        <v>581</v>
      </c>
      <c r="E3267" s="40">
        <v>216439</v>
      </c>
      <c r="F3267" s="40" t="s">
        <v>170</v>
      </c>
      <c r="G3267" s="134">
        <v>0.37</v>
      </c>
      <c r="H3267" s="48">
        <v>18285.12</v>
      </c>
      <c r="I3267" s="48">
        <v>9766.69</v>
      </c>
    </row>
    <row r="3268" spans="1:9" x14ac:dyDescent="0.25">
      <c r="A3268" s="68" t="s">
        <v>86</v>
      </c>
      <c r="B3268" s="204"/>
      <c r="C3268" s="205">
        <v>43318</v>
      </c>
      <c r="D3268" s="40" t="s">
        <v>747</v>
      </c>
      <c r="E3268" s="40">
        <v>216440</v>
      </c>
      <c r="F3268" s="40" t="s">
        <v>53</v>
      </c>
      <c r="G3268" s="134">
        <v>10.59</v>
      </c>
      <c r="H3268" s="48">
        <v>18285.12</v>
      </c>
      <c r="I3268" s="48">
        <v>9766.69</v>
      </c>
    </row>
    <row r="3269" spans="1:9" x14ac:dyDescent="0.25">
      <c r="A3269" s="68" t="s">
        <v>86</v>
      </c>
      <c r="B3269" s="204"/>
      <c r="C3269" s="205">
        <v>43318</v>
      </c>
      <c r="D3269" s="40" t="s">
        <v>978</v>
      </c>
      <c r="E3269" s="40">
        <v>216441</v>
      </c>
      <c r="F3269" s="40" t="s">
        <v>418</v>
      </c>
      <c r="G3269" s="134">
        <v>10.51</v>
      </c>
      <c r="H3269" s="48">
        <v>18285.12</v>
      </c>
      <c r="I3269" s="48">
        <v>9766.69</v>
      </c>
    </row>
    <row r="3270" spans="1:9" x14ac:dyDescent="0.25">
      <c r="A3270" s="68" t="s">
        <v>86</v>
      </c>
      <c r="B3270" s="204"/>
      <c r="C3270" s="205">
        <v>43318</v>
      </c>
      <c r="D3270" s="40" t="s">
        <v>979</v>
      </c>
      <c r="E3270" s="40">
        <v>216442</v>
      </c>
      <c r="F3270" s="40" t="s">
        <v>47</v>
      </c>
      <c r="G3270" s="134">
        <v>10.050000000000001</v>
      </c>
      <c r="H3270" s="48">
        <v>18285.12</v>
      </c>
      <c r="I3270" s="48">
        <v>9766.69</v>
      </c>
    </row>
    <row r="3271" spans="1:9" x14ac:dyDescent="0.25">
      <c r="A3271" s="68" t="s">
        <v>96</v>
      </c>
      <c r="B3271" s="204"/>
      <c r="C3271" s="205">
        <v>43319</v>
      </c>
      <c r="D3271" s="40" t="s">
        <v>858</v>
      </c>
      <c r="E3271" s="40">
        <v>216445</v>
      </c>
      <c r="F3271" s="40" t="s">
        <v>44</v>
      </c>
      <c r="G3271" s="134">
        <v>11.22</v>
      </c>
      <c r="H3271" s="48">
        <v>18285.12</v>
      </c>
      <c r="I3271" s="48">
        <v>9766.69</v>
      </c>
    </row>
    <row r="3272" spans="1:9" x14ac:dyDescent="0.25">
      <c r="A3272" s="68" t="s">
        <v>98</v>
      </c>
      <c r="B3272" s="204"/>
      <c r="C3272" s="205">
        <v>43319</v>
      </c>
      <c r="D3272" s="40" t="s">
        <v>980</v>
      </c>
      <c r="E3272" s="40">
        <v>216447</v>
      </c>
      <c r="F3272" s="40" t="s">
        <v>50</v>
      </c>
      <c r="G3272" s="134">
        <v>15.13</v>
      </c>
      <c r="H3272" s="48">
        <v>18285.12</v>
      </c>
      <c r="I3272" s="48">
        <v>9766.69</v>
      </c>
    </row>
    <row r="3273" spans="1:9" x14ac:dyDescent="0.25">
      <c r="A3273" s="68" t="s">
        <v>45</v>
      </c>
      <c r="B3273" s="204"/>
      <c r="C3273" s="205">
        <v>43319</v>
      </c>
      <c r="D3273" s="40" t="s">
        <v>281</v>
      </c>
      <c r="E3273" s="40">
        <v>216487</v>
      </c>
      <c r="F3273" s="40" t="s">
        <v>47</v>
      </c>
      <c r="G3273" s="134">
        <v>10.99</v>
      </c>
      <c r="H3273" s="48">
        <v>18285.12</v>
      </c>
      <c r="I3273" s="48">
        <v>9766.69</v>
      </c>
    </row>
    <row r="3274" spans="1:9" x14ac:dyDescent="0.25">
      <c r="A3274" s="68" t="s">
        <v>48</v>
      </c>
      <c r="B3274" s="204"/>
      <c r="C3274" s="205">
        <v>43319</v>
      </c>
      <c r="D3274" s="40" t="s">
        <v>309</v>
      </c>
      <c r="E3274" s="40">
        <v>216502</v>
      </c>
      <c r="F3274" s="40" t="s">
        <v>50</v>
      </c>
      <c r="G3274" s="134">
        <v>14.21</v>
      </c>
      <c r="H3274" s="48">
        <v>18285.12</v>
      </c>
      <c r="I3274" s="48">
        <v>9766.69</v>
      </c>
    </row>
    <row r="3275" spans="1:9" x14ac:dyDescent="0.25">
      <c r="A3275" s="68" t="s">
        <v>42</v>
      </c>
      <c r="B3275" s="204"/>
      <c r="C3275" s="205">
        <v>43319</v>
      </c>
      <c r="D3275" s="40" t="s">
        <v>424</v>
      </c>
      <c r="E3275" s="40">
        <v>216503</v>
      </c>
      <c r="F3275" s="40" t="s">
        <v>44</v>
      </c>
      <c r="G3275" s="134">
        <v>14.67</v>
      </c>
      <c r="H3275" s="48">
        <v>18285.12</v>
      </c>
      <c r="I3275" s="48">
        <v>9766.69</v>
      </c>
    </row>
    <row r="3276" spans="1:9" x14ac:dyDescent="0.25">
      <c r="A3276" s="68" t="s">
        <v>45</v>
      </c>
      <c r="B3276" s="204"/>
      <c r="C3276" s="205">
        <v>43319</v>
      </c>
      <c r="D3276" s="40" t="s">
        <v>952</v>
      </c>
      <c r="E3276" s="40">
        <v>216523</v>
      </c>
      <c r="F3276" s="40" t="s">
        <v>55</v>
      </c>
      <c r="G3276" s="134">
        <v>1.77</v>
      </c>
      <c r="H3276" s="48">
        <v>18285.12</v>
      </c>
      <c r="I3276" s="48">
        <v>9766.69</v>
      </c>
    </row>
    <row r="3277" spans="1:9" x14ac:dyDescent="0.25">
      <c r="A3277" s="68" t="s">
        <v>51</v>
      </c>
      <c r="B3277" s="204"/>
      <c r="C3277" s="205">
        <v>43319</v>
      </c>
      <c r="D3277" s="40" t="s">
        <v>889</v>
      </c>
      <c r="E3277" s="40">
        <v>216560</v>
      </c>
      <c r="F3277" s="40" t="s">
        <v>140</v>
      </c>
      <c r="G3277" s="134">
        <v>15.41</v>
      </c>
      <c r="H3277" s="48">
        <v>18285.12</v>
      </c>
      <c r="I3277" s="48">
        <v>9766.69</v>
      </c>
    </row>
    <row r="3278" spans="1:9" x14ac:dyDescent="0.25">
      <c r="A3278" s="68" t="s">
        <v>42</v>
      </c>
      <c r="B3278" s="204"/>
      <c r="C3278" s="205">
        <v>43319</v>
      </c>
      <c r="D3278" s="40" t="s">
        <v>74</v>
      </c>
      <c r="E3278" s="40">
        <v>216564</v>
      </c>
      <c r="F3278" s="40" t="s">
        <v>44</v>
      </c>
      <c r="G3278" s="134">
        <v>14.89</v>
      </c>
      <c r="H3278" s="48">
        <v>18285.12</v>
      </c>
      <c r="I3278" s="48">
        <v>9766.69</v>
      </c>
    </row>
    <row r="3279" spans="1:9" x14ac:dyDescent="0.25">
      <c r="A3279" s="68" t="s">
        <v>45</v>
      </c>
      <c r="B3279" s="204"/>
      <c r="C3279" s="205">
        <v>43319</v>
      </c>
      <c r="D3279" s="40" t="s">
        <v>642</v>
      </c>
      <c r="E3279" s="40">
        <v>216582</v>
      </c>
      <c r="F3279" s="40" t="s">
        <v>53</v>
      </c>
      <c r="G3279" s="134">
        <v>16.59</v>
      </c>
      <c r="H3279" s="48">
        <v>18285.12</v>
      </c>
      <c r="I3279" s="48">
        <v>9766.69</v>
      </c>
    </row>
    <row r="3280" spans="1:9" x14ac:dyDescent="0.25">
      <c r="A3280" s="463" t="s">
        <v>584</v>
      </c>
      <c r="B3280" s="464"/>
      <c r="C3280" s="465">
        <v>43319</v>
      </c>
      <c r="D3280" s="467" t="s">
        <v>433</v>
      </c>
      <c r="E3280" s="467">
        <v>216588</v>
      </c>
      <c r="F3280" s="467" t="s">
        <v>587</v>
      </c>
      <c r="G3280" s="468">
        <v>1.99</v>
      </c>
      <c r="H3280" s="481">
        <v>18285.12</v>
      </c>
      <c r="I3280" s="481">
        <v>9766.69</v>
      </c>
    </row>
    <row r="3281" spans="1:9" x14ac:dyDescent="0.25">
      <c r="A3281" s="68" t="s">
        <v>42</v>
      </c>
      <c r="B3281" s="204"/>
      <c r="C3281" s="205">
        <v>43319</v>
      </c>
      <c r="D3281" s="40" t="s">
        <v>620</v>
      </c>
      <c r="E3281" s="40">
        <v>216607</v>
      </c>
      <c r="F3281" s="40" t="s">
        <v>44</v>
      </c>
      <c r="G3281" s="134">
        <v>14.38</v>
      </c>
      <c r="H3281" s="48">
        <v>18285.12</v>
      </c>
      <c r="I3281" s="48">
        <v>9766.69</v>
      </c>
    </row>
    <row r="3282" spans="1:9" x14ac:dyDescent="0.25">
      <c r="A3282" s="68" t="s">
        <v>48</v>
      </c>
      <c r="B3282" s="204"/>
      <c r="C3282" s="205">
        <v>43319</v>
      </c>
      <c r="D3282" s="40" t="s">
        <v>974</v>
      </c>
      <c r="E3282" s="40">
        <v>216609</v>
      </c>
      <c r="F3282" s="40" t="s">
        <v>55</v>
      </c>
      <c r="G3282" s="134">
        <v>1.47</v>
      </c>
      <c r="H3282" s="48">
        <v>18285.12</v>
      </c>
      <c r="I3282" s="48">
        <v>9766.69</v>
      </c>
    </row>
    <row r="3283" spans="1:9" x14ac:dyDescent="0.25">
      <c r="A3283" s="68" t="s">
        <v>45</v>
      </c>
      <c r="B3283" s="204"/>
      <c r="C3283" s="205">
        <v>43319</v>
      </c>
      <c r="D3283" s="40" t="s">
        <v>981</v>
      </c>
      <c r="E3283" s="40">
        <v>216612</v>
      </c>
      <c r="F3283" s="40" t="s">
        <v>90</v>
      </c>
      <c r="G3283" s="134">
        <v>14.7</v>
      </c>
      <c r="H3283" s="48">
        <v>18285.12</v>
      </c>
      <c r="I3283" s="48">
        <v>9766.69</v>
      </c>
    </row>
    <row r="3284" spans="1:9" x14ac:dyDescent="0.25">
      <c r="A3284" s="68" t="s">
        <v>45</v>
      </c>
      <c r="B3284" s="204"/>
      <c r="C3284" s="205">
        <v>43319</v>
      </c>
      <c r="D3284" s="40" t="s">
        <v>430</v>
      </c>
      <c r="E3284" s="40">
        <v>216614</v>
      </c>
      <c r="F3284" s="40" t="s">
        <v>79</v>
      </c>
      <c r="G3284" s="134">
        <v>9.89</v>
      </c>
      <c r="H3284" s="48">
        <v>18285.12</v>
      </c>
      <c r="I3284" s="48">
        <v>9766.69</v>
      </c>
    </row>
    <row r="3285" spans="1:9" x14ac:dyDescent="0.25">
      <c r="A3285" s="68" t="s">
        <v>48</v>
      </c>
      <c r="B3285" s="204"/>
      <c r="C3285" s="205">
        <v>43320</v>
      </c>
      <c r="D3285" s="40" t="s">
        <v>982</v>
      </c>
      <c r="E3285" s="40">
        <v>216631</v>
      </c>
      <c r="F3285" s="40" t="s">
        <v>50</v>
      </c>
      <c r="G3285" s="134">
        <v>14</v>
      </c>
      <c r="H3285" s="48">
        <v>18285.12</v>
      </c>
      <c r="I3285" s="48">
        <v>9766.69</v>
      </c>
    </row>
    <row r="3286" spans="1:9" x14ac:dyDescent="0.25">
      <c r="A3286" s="68" t="s">
        <v>51</v>
      </c>
      <c r="B3286" s="204"/>
      <c r="C3286" s="205">
        <v>43320</v>
      </c>
      <c r="D3286" s="40" t="s">
        <v>983</v>
      </c>
      <c r="E3286" s="40">
        <v>216636</v>
      </c>
      <c r="F3286" s="40" t="s">
        <v>140</v>
      </c>
      <c r="G3286" s="134">
        <v>12.23</v>
      </c>
      <c r="H3286" s="48">
        <v>18285.12</v>
      </c>
      <c r="I3286" s="48">
        <v>9766.69</v>
      </c>
    </row>
    <row r="3287" spans="1:9" x14ac:dyDescent="0.25">
      <c r="A3287" s="68" t="s">
        <v>64</v>
      </c>
      <c r="B3287" s="204"/>
      <c r="C3287" s="205">
        <v>43320</v>
      </c>
      <c r="D3287" s="40" t="s">
        <v>984</v>
      </c>
      <c r="E3287" s="40">
        <v>216655</v>
      </c>
      <c r="F3287" s="40" t="s">
        <v>985</v>
      </c>
      <c r="G3287" s="134">
        <v>11.63</v>
      </c>
      <c r="H3287" s="48">
        <v>18285.12</v>
      </c>
      <c r="I3287" s="48">
        <v>9766.69</v>
      </c>
    </row>
    <row r="3288" spans="1:9" x14ac:dyDescent="0.25">
      <c r="A3288" s="68" t="s">
        <v>77</v>
      </c>
      <c r="B3288" s="204"/>
      <c r="C3288" s="205">
        <v>43320</v>
      </c>
      <c r="D3288" s="40" t="s">
        <v>906</v>
      </c>
      <c r="E3288" s="40">
        <v>216666</v>
      </c>
      <c r="F3288" s="40" t="s">
        <v>44</v>
      </c>
      <c r="G3288" s="134">
        <v>15.47</v>
      </c>
      <c r="H3288" s="48">
        <v>18285.12</v>
      </c>
      <c r="I3288" s="48">
        <v>9766.69</v>
      </c>
    </row>
    <row r="3289" spans="1:9" x14ac:dyDescent="0.25">
      <c r="A3289" s="68" t="s">
        <v>68</v>
      </c>
      <c r="B3289" s="204"/>
      <c r="C3289" s="205">
        <v>43320</v>
      </c>
      <c r="D3289" s="40" t="s">
        <v>159</v>
      </c>
      <c r="E3289" s="40">
        <v>216676</v>
      </c>
      <c r="F3289" s="40" t="s">
        <v>53</v>
      </c>
      <c r="G3289" s="134">
        <v>15.86</v>
      </c>
      <c r="H3289" s="48">
        <v>18285.12</v>
      </c>
      <c r="I3289" s="48">
        <v>9766.69</v>
      </c>
    </row>
    <row r="3290" spans="1:9" x14ac:dyDescent="0.25">
      <c r="A3290" s="68" t="s">
        <v>64</v>
      </c>
      <c r="B3290" s="204"/>
      <c r="C3290" s="205">
        <v>43320</v>
      </c>
      <c r="D3290" s="40" t="s">
        <v>755</v>
      </c>
      <c r="E3290" s="40">
        <v>216687</v>
      </c>
      <c r="F3290" s="40" t="s">
        <v>985</v>
      </c>
      <c r="G3290" s="134">
        <v>11.71</v>
      </c>
      <c r="H3290" s="48">
        <v>18285.12</v>
      </c>
      <c r="I3290" s="48">
        <v>9766.69</v>
      </c>
    </row>
    <row r="3291" spans="1:9" x14ac:dyDescent="0.25">
      <c r="A3291" s="68" t="s">
        <v>66</v>
      </c>
      <c r="B3291" s="204"/>
      <c r="C3291" s="205">
        <v>43320</v>
      </c>
      <c r="D3291" s="40" t="s">
        <v>986</v>
      </c>
      <c r="E3291" s="40">
        <v>216691</v>
      </c>
      <c r="F3291" s="40" t="s">
        <v>50</v>
      </c>
      <c r="G3291" s="134">
        <v>15.51</v>
      </c>
      <c r="H3291" s="48">
        <v>18285.12</v>
      </c>
      <c r="I3291" s="48">
        <v>9766.69</v>
      </c>
    </row>
    <row r="3292" spans="1:9" x14ac:dyDescent="0.25">
      <c r="A3292" s="68" t="s">
        <v>77</v>
      </c>
      <c r="B3292" s="204"/>
      <c r="C3292" s="205">
        <v>43320</v>
      </c>
      <c r="D3292" s="40" t="s">
        <v>649</v>
      </c>
      <c r="E3292" s="40">
        <v>216716</v>
      </c>
      <c r="F3292" s="40" t="s">
        <v>44</v>
      </c>
      <c r="G3292" s="134">
        <v>11.7</v>
      </c>
      <c r="H3292" s="48">
        <v>18285.12</v>
      </c>
      <c r="I3292" s="48">
        <v>9766.69</v>
      </c>
    </row>
    <row r="3293" spans="1:9" x14ac:dyDescent="0.25">
      <c r="A3293" s="68" t="s">
        <v>77</v>
      </c>
      <c r="B3293" s="204"/>
      <c r="C3293" s="205">
        <v>43320</v>
      </c>
      <c r="D3293" s="40" t="s">
        <v>368</v>
      </c>
      <c r="E3293" s="40">
        <v>216763</v>
      </c>
      <c r="F3293" s="40" t="s">
        <v>44</v>
      </c>
      <c r="G3293" s="134">
        <v>7.69</v>
      </c>
      <c r="H3293" s="48">
        <v>18285.12</v>
      </c>
      <c r="I3293" s="48">
        <v>9766.69</v>
      </c>
    </row>
    <row r="3294" spans="1:9" x14ac:dyDescent="0.25">
      <c r="A3294" s="68" t="s">
        <v>68</v>
      </c>
      <c r="B3294" s="204"/>
      <c r="C3294" s="205">
        <v>43320</v>
      </c>
      <c r="D3294" s="40" t="s">
        <v>541</v>
      </c>
      <c r="E3294" s="40">
        <v>216777</v>
      </c>
      <c r="F3294" s="40" t="s">
        <v>53</v>
      </c>
      <c r="G3294" s="134">
        <v>15.64</v>
      </c>
      <c r="H3294" s="48">
        <v>18285.12</v>
      </c>
      <c r="I3294" s="48">
        <v>9766.69</v>
      </c>
    </row>
    <row r="3295" spans="1:9" x14ac:dyDescent="0.25">
      <c r="A3295" s="68" t="s">
        <v>86</v>
      </c>
      <c r="B3295" s="204"/>
      <c r="C3295" s="205">
        <v>43320</v>
      </c>
      <c r="D3295" s="40" t="s">
        <v>987</v>
      </c>
      <c r="E3295" s="40">
        <v>216800</v>
      </c>
      <c r="F3295" s="40" t="s">
        <v>53</v>
      </c>
      <c r="G3295" s="134">
        <v>6.8</v>
      </c>
      <c r="H3295" s="48">
        <v>18285.12</v>
      </c>
      <c r="I3295" s="48">
        <v>9766.69</v>
      </c>
    </row>
    <row r="3296" spans="1:9" x14ac:dyDescent="0.25">
      <c r="A3296" s="68" t="s">
        <v>86</v>
      </c>
      <c r="B3296" s="204"/>
      <c r="C3296" s="205">
        <v>43320</v>
      </c>
      <c r="D3296" s="40" t="s">
        <v>92</v>
      </c>
      <c r="E3296" s="40">
        <v>216802</v>
      </c>
      <c r="F3296" s="40" t="s">
        <v>79</v>
      </c>
      <c r="G3296" s="134">
        <v>7.09</v>
      </c>
      <c r="H3296" s="48">
        <v>18285.12</v>
      </c>
      <c r="I3296" s="48">
        <v>9766.69</v>
      </c>
    </row>
    <row r="3297" spans="1:9" x14ac:dyDescent="0.25">
      <c r="A3297" s="68" t="s">
        <v>86</v>
      </c>
      <c r="B3297" s="204"/>
      <c r="C3297" s="205">
        <v>43320</v>
      </c>
      <c r="D3297" s="40" t="s">
        <v>267</v>
      </c>
      <c r="E3297" s="40">
        <v>216803</v>
      </c>
      <c r="F3297" s="40" t="s">
        <v>276</v>
      </c>
      <c r="G3297" s="134">
        <v>7.08</v>
      </c>
      <c r="H3297" s="48">
        <v>18285.12</v>
      </c>
      <c r="I3297" s="48">
        <v>9766.69</v>
      </c>
    </row>
    <row r="3298" spans="1:9" x14ac:dyDescent="0.25">
      <c r="A3298" s="68" t="s">
        <v>86</v>
      </c>
      <c r="B3298" s="204"/>
      <c r="C3298" s="205">
        <v>43320</v>
      </c>
      <c r="D3298" s="40" t="s">
        <v>727</v>
      </c>
      <c r="E3298" s="40">
        <v>216804</v>
      </c>
      <c r="F3298" s="40" t="s">
        <v>418</v>
      </c>
      <c r="G3298" s="134">
        <v>7.11</v>
      </c>
      <c r="H3298" s="48">
        <v>18285.12</v>
      </c>
      <c r="I3298" s="48">
        <v>9766.69</v>
      </c>
    </row>
    <row r="3299" spans="1:9" x14ac:dyDescent="0.25">
      <c r="A3299" s="68" t="s">
        <v>66</v>
      </c>
      <c r="B3299" s="204"/>
      <c r="C3299" s="205">
        <v>43321</v>
      </c>
      <c r="D3299" s="40" t="s">
        <v>988</v>
      </c>
      <c r="E3299" s="40">
        <v>216816</v>
      </c>
      <c r="F3299" s="40" t="s">
        <v>50</v>
      </c>
      <c r="G3299" s="134">
        <v>12.9</v>
      </c>
      <c r="H3299" s="48">
        <v>18285.12</v>
      </c>
      <c r="I3299" s="48">
        <v>9766.69</v>
      </c>
    </row>
    <row r="3300" spans="1:9" x14ac:dyDescent="0.25">
      <c r="A3300" s="68" t="s">
        <v>64</v>
      </c>
      <c r="B3300" s="204"/>
      <c r="C3300" s="205">
        <v>43321</v>
      </c>
      <c r="D3300" s="40" t="s">
        <v>487</v>
      </c>
      <c r="E3300" s="40">
        <v>216820</v>
      </c>
      <c r="F3300" s="40" t="s">
        <v>989</v>
      </c>
      <c r="G3300" s="134">
        <v>10.82</v>
      </c>
      <c r="H3300" s="48">
        <v>18285.12</v>
      </c>
      <c r="I3300" s="48">
        <v>9766.69</v>
      </c>
    </row>
    <row r="3301" spans="1:9" x14ac:dyDescent="0.25">
      <c r="A3301" s="68" t="s">
        <v>64</v>
      </c>
      <c r="B3301" s="204"/>
      <c r="C3301" s="205">
        <v>43321</v>
      </c>
      <c r="D3301" s="40" t="s">
        <v>990</v>
      </c>
      <c r="E3301" s="40">
        <v>216821</v>
      </c>
      <c r="F3301" s="40" t="s">
        <v>985</v>
      </c>
      <c r="G3301" s="134">
        <v>9.8800000000000008</v>
      </c>
      <c r="H3301" s="48">
        <v>18285.12</v>
      </c>
      <c r="I3301" s="48">
        <v>9766.69</v>
      </c>
    </row>
    <row r="3302" spans="1:9" x14ac:dyDescent="0.25">
      <c r="A3302" s="68" t="s">
        <v>96</v>
      </c>
      <c r="B3302" s="204"/>
      <c r="C3302" s="205">
        <v>43321</v>
      </c>
      <c r="D3302" s="40" t="s">
        <v>136</v>
      </c>
      <c r="E3302" s="40">
        <v>216853</v>
      </c>
      <c r="F3302" s="40" t="s">
        <v>44</v>
      </c>
      <c r="G3302" s="134">
        <v>12.33</v>
      </c>
      <c r="H3302" s="48">
        <v>18285.12</v>
      </c>
      <c r="I3302" s="48">
        <v>9766.69</v>
      </c>
    </row>
    <row r="3303" spans="1:9" x14ac:dyDescent="0.25">
      <c r="A3303" s="68" t="s">
        <v>98</v>
      </c>
      <c r="B3303" s="204"/>
      <c r="C3303" s="205">
        <v>43321</v>
      </c>
      <c r="D3303" s="40" t="s">
        <v>356</v>
      </c>
      <c r="E3303" s="40">
        <v>216855</v>
      </c>
      <c r="F3303" s="40" t="s">
        <v>50</v>
      </c>
      <c r="G3303" s="134">
        <v>13.39</v>
      </c>
      <c r="H3303" s="48">
        <v>18285.12</v>
      </c>
      <c r="I3303" s="48">
        <v>9766.69</v>
      </c>
    </row>
    <row r="3304" spans="1:9" x14ac:dyDescent="0.25">
      <c r="A3304" s="68" t="s">
        <v>100</v>
      </c>
      <c r="B3304" s="204"/>
      <c r="C3304" s="205">
        <v>43321</v>
      </c>
      <c r="D3304" s="40" t="s">
        <v>234</v>
      </c>
      <c r="E3304" s="40">
        <v>216856</v>
      </c>
      <c r="F3304" s="40" t="s">
        <v>989</v>
      </c>
      <c r="G3304" s="134">
        <v>8.26</v>
      </c>
      <c r="H3304" s="48">
        <v>18285.12</v>
      </c>
      <c r="I3304" s="48">
        <v>9766.69</v>
      </c>
    </row>
    <row r="3305" spans="1:9" x14ac:dyDescent="0.25">
      <c r="A3305" s="68" t="s">
        <v>94</v>
      </c>
      <c r="B3305" s="204"/>
      <c r="C3305" s="205">
        <v>43321</v>
      </c>
      <c r="D3305" s="40" t="s">
        <v>552</v>
      </c>
      <c r="E3305" s="40">
        <v>216857</v>
      </c>
      <c r="F3305" s="40" t="s">
        <v>53</v>
      </c>
      <c r="G3305" s="134">
        <v>16.260000000000002</v>
      </c>
      <c r="H3305" s="48">
        <v>18285.12</v>
      </c>
      <c r="I3305" s="48">
        <v>9766.69</v>
      </c>
    </row>
    <row r="3306" spans="1:9" x14ac:dyDescent="0.25">
      <c r="A3306" s="68" t="s">
        <v>96</v>
      </c>
      <c r="B3306" s="204"/>
      <c r="C3306" s="205">
        <v>43321</v>
      </c>
      <c r="D3306" s="40" t="s">
        <v>351</v>
      </c>
      <c r="E3306" s="40">
        <v>216896</v>
      </c>
      <c r="F3306" s="40" t="s">
        <v>44</v>
      </c>
      <c r="G3306" s="134">
        <v>7.95</v>
      </c>
      <c r="H3306" s="48">
        <v>18285.12</v>
      </c>
      <c r="I3306" s="48">
        <v>9766.69</v>
      </c>
    </row>
    <row r="3307" spans="1:9" x14ac:dyDescent="0.25">
      <c r="A3307" s="68" t="s">
        <v>94</v>
      </c>
      <c r="B3307" s="204"/>
      <c r="C3307" s="205">
        <v>43321</v>
      </c>
      <c r="D3307" s="40" t="s">
        <v>390</v>
      </c>
      <c r="E3307" s="40">
        <v>216900</v>
      </c>
      <c r="F3307" s="40" t="s">
        <v>53</v>
      </c>
      <c r="G3307" s="134">
        <v>7.89</v>
      </c>
      <c r="H3307" s="48">
        <v>18285.12</v>
      </c>
      <c r="I3307" s="48">
        <v>9766.69</v>
      </c>
    </row>
    <row r="3308" spans="1:9" x14ac:dyDescent="0.25">
      <c r="A3308" s="68" t="s">
        <v>100</v>
      </c>
      <c r="B3308" s="204"/>
      <c r="C3308" s="205">
        <v>43321</v>
      </c>
      <c r="D3308" s="40" t="s">
        <v>760</v>
      </c>
      <c r="E3308" s="40">
        <v>216903</v>
      </c>
      <c r="F3308" s="40" t="s">
        <v>989</v>
      </c>
      <c r="G3308" s="134">
        <v>3.57</v>
      </c>
      <c r="H3308" s="48">
        <v>18285.12</v>
      </c>
      <c r="I3308" s="48">
        <v>9766.69</v>
      </c>
    </row>
    <row r="3309" spans="1:9" x14ac:dyDescent="0.25">
      <c r="A3309" s="68" t="s">
        <v>98</v>
      </c>
      <c r="B3309" s="204"/>
      <c r="C3309" s="205">
        <v>43321</v>
      </c>
      <c r="D3309" s="40" t="s">
        <v>492</v>
      </c>
      <c r="E3309" s="40">
        <v>216909</v>
      </c>
      <c r="F3309" s="40" t="s">
        <v>50</v>
      </c>
      <c r="G3309" s="134">
        <v>8.42</v>
      </c>
      <c r="H3309" s="48">
        <v>18285.12</v>
      </c>
      <c r="I3309" s="48">
        <v>9766.69</v>
      </c>
    </row>
    <row r="3310" spans="1:9" x14ac:dyDescent="0.25">
      <c r="A3310" s="68" t="s">
        <v>48</v>
      </c>
      <c r="B3310" s="204"/>
      <c r="C3310" s="205">
        <v>43322</v>
      </c>
      <c r="D3310" s="40" t="s">
        <v>814</v>
      </c>
      <c r="E3310" s="40">
        <v>217001</v>
      </c>
      <c r="F3310" s="40" t="s">
        <v>50</v>
      </c>
      <c r="G3310" s="134">
        <v>12.83</v>
      </c>
      <c r="H3310" s="48">
        <v>18285.12</v>
      </c>
      <c r="I3310" s="48">
        <v>9766.69</v>
      </c>
    </row>
    <row r="3311" spans="1:9" x14ac:dyDescent="0.25">
      <c r="A3311" s="68" t="s">
        <v>42</v>
      </c>
      <c r="B3311" s="204"/>
      <c r="C3311" s="205">
        <v>43322</v>
      </c>
      <c r="D3311" s="40" t="s">
        <v>282</v>
      </c>
      <c r="E3311" s="40">
        <v>217004</v>
      </c>
      <c r="F3311" s="40" t="s">
        <v>44</v>
      </c>
      <c r="G3311" s="134">
        <v>13.8</v>
      </c>
      <c r="H3311" s="48">
        <v>18285.12</v>
      </c>
      <c r="I3311" s="48">
        <v>9766.69</v>
      </c>
    </row>
    <row r="3312" spans="1:9" x14ac:dyDescent="0.25">
      <c r="A3312" s="68" t="s">
        <v>45</v>
      </c>
      <c r="B3312" s="204"/>
      <c r="C3312" s="205">
        <v>43322</v>
      </c>
      <c r="D3312" s="40" t="s">
        <v>160</v>
      </c>
      <c r="E3312" s="40">
        <v>217011</v>
      </c>
      <c r="F3312" s="40" t="s">
        <v>53</v>
      </c>
      <c r="G3312" s="134">
        <v>17</v>
      </c>
      <c r="H3312" s="48">
        <v>18285.12</v>
      </c>
      <c r="I3312" s="48">
        <v>9766.69</v>
      </c>
    </row>
    <row r="3313" spans="1:9" x14ac:dyDescent="0.25">
      <c r="A3313" s="68" t="s">
        <v>51</v>
      </c>
      <c r="B3313" s="204"/>
      <c r="C3313" s="205">
        <v>43322</v>
      </c>
      <c r="D3313" s="40" t="s">
        <v>400</v>
      </c>
      <c r="E3313" s="40">
        <v>217015</v>
      </c>
      <c r="F3313" s="40" t="s">
        <v>989</v>
      </c>
      <c r="G3313" s="134">
        <v>11.05</v>
      </c>
      <c r="H3313" s="48">
        <v>18285.12</v>
      </c>
      <c r="I3313" s="48">
        <v>9766.69</v>
      </c>
    </row>
    <row r="3314" spans="1:9" x14ac:dyDescent="0.25">
      <c r="A3314" s="68" t="s">
        <v>51</v>
      </c>
      <c r="B3314" s="204"/>
      <c r="C3314" s="205">
        <v>43322</v>
      </c>
      <c r="D3314" s="40" t="s">
        <v>179</v>
      </c>
      <c r="E3314" s="40">
        <v>217062</v>
      </c>
      <c r="F3314" s="40" t="s">
        <v>933</v>
      </c>
      <c r="G3314" s="134">
        <v>11.99</v>
      </c>
      <c r="H3314" s="48">
        <v>18285.12</v>
      </c>
      <c r="I3314" s="48">
        <v>9766.69</v>
      </c>
    </row>
    <row r="3315" spans="1:9" x14ac:dyDescent="0.25">
      <c r="A3315" s="68" t="s">
        <v>42</v>
      </c>
      <c r="B3315" s="204"/>
      <c r="C3315" s="205">
        <v>43322</v>
      </c>
      <c r="D3315" s="40" t="s">
        <v>756</v>
      </c>
      <c r="E3315" s="40">
        <v>217071</v>
      </c>
      <c r="F3315" s="40" t="s">
        <v>44</v>
      </c>
      <c r="G3315" s="134">
        <v>13.55</v>
      </c>
      <c r="H3315" s="48">
        <v>18285.12</v>
      </c>
      <c r="I3315" s="48">
        <v>9766.69</v>
      </c>
    </row>
    <row r="3316" spans="1:9" x14ac:dyDescent="0.25">
      <c r="A3316" s="68" t="s">
        <v>45</v>
      </c>
      <c r="B3316" s="204"/>
      <c r="C3316" s="205">
        <v>43322</v>
      </c>
      <c r="D3316" s="40" t="s">
        <v>504</v>
      </c>
      <c r="E3316" s="40">
        <v>217073</v>
      </c>
      <c r="F3316" s="40" t="s">
        <v>53</v>
      </c>
      <c r="G3316" s="134">
        <v>13.67</v>
      </c>
      <c r="H3316" s="48">
        <v>18285.12</v>
      </c>
      <c r="I3316" s="48">
        <v>9766.69</v>
      </c>
    </row>
    <row r="3317" spans="1:9" x14ac:dyDescent="0.25">
      <c r="A3317" s="68" t="s">
        <v>45</v>
      </c>
      <c r="B3317" s="204"/>
      <c r="C3317" s="205">
        <v>43322</v>
      </c>
      <c r="D3317" s="40" t="s">
        <v>165</v>
      </c>
      <c r="E3317" s="40">
        <v>217080</v>
      </c>
      <c r="F3317" s="40" t="s">
        <v>192</v>
      </c>
      <c r="G3317" s="134">
        <v>5.95</v>
      </c>
      <c r="H3317" s="48">
        <v>18285.12</v>
      </c>
      <c r="I3317" s="48">
        <v>9766.69</v>
      </c>
    </row>
    <row r="3318" spans="1:9" x14ac:dyDescent="0.25">
      <c r="A3318" s="68" t="s">
        <v>48</v>
      </c>
      <c r="B3318" s="204"/>
      <c r="C3318" s="205">
        <v>43322</v>
      </c>
      <c r="D3318" s="40" t="s">
        <v>60</v>
      </c>
      <c r="E3318" s="40">
        <v>217102</v>
      </c>
      <c r="F3318" s="40" t="s">
        <v>50</v>
      </c>
      <c r="G3318" s="134">
        <v>12.36</v>
      </c>
      <c r="H3318" s="48">
        <v>18285.12</v>
      </c>
      <c r="I3318" s="48">
        <v>9766.69</v>
      </c>
    </row>
    <row r="3319" spans="1:9" x14ac:dyDescent="0.25">
      <c r="A3319" s="68" t="s">
        <v>86</v>
      </c>
      <c r="B3319" s="204"/>
      <c r="C3319" s="205">
        <v>43322</v>
      </c>
      <c r="D3319" s="40" t="s">
        <v>242</v>
      </c>
      <c r="E3319" s="40">
        <v>217133</v>
      </c>
      <c r="F3319" s="40" t="s">
        <v>276</v>
      </c>
      <c r="G3319" s="134">
        <v>7.92</v>
      </c>
      <c r="H3319" s="48">
        <v>18285.12</v>
      </c>
      <c r="I3319" s="48">
        <v>9766.69</v>
      </c>
    </row>
    <row r="3320" spans="1:9" x14ac:dyDescent="0.25">
      <c r="A3320" s="68" t="s">
        <v>86</v>
      </c>
      <c r="B3320" s="204"/>
      <c r="C3320" s="205">
        <v>43322</v>
      </c>
      <c r="D3320" s="40" t="s">
        <v>419</v>
      </c>
      <c r="E3320" s="40">
        <v>217134</v>
      </c>
      <c r="F3320" s="40" t="s">
        <v>53</v>
      </c>
      <c r="G3320" s="134">
        <v>8.81</v>
      </c>
      <c r="H3320" s="48">
        <v>18285.12</v>
      </c>
      <c r="I3320" s="48">
        <v>9766.69</v>
      </c>
    </row>
    <row r="3321" spans="1:9" x14ac:dyDescent="0.25">
      <c r="A3321" s="68" t="s">
        <v>86</v>
      </c>
      <c r="B3321" s="204"/>
      <c r="C3321" s="205">
        <v>43322</v>
      </c>
      <c r="D3321" s="40" t="s">
        <v>924</v>
      </c>
      <c r="E3321" s="40">
        <v>217135</v>
      </c>
      <c r="F3321" s="40" t="s">
        <v>418</v>
      </c>
      <c r="G3321" s="134">
        <v>8.9600000000000009</v>
      </c>
      <c r="H3321" s="48">
        <v>18285.12</v>
      </c>
      <c r="I3321" s="48">
        <v>9766.69</v>
      </c>
    </row>
    <row r="3322" spans="1:9" ht="15.75" thickBot="1" x14ac:dyDescent="0.3">
      <c r="A3322" s="68" t="s">
        <v>86</v>
      </c>
      <c r="B3322" s="204"/>
      <c r="C3322" s="205">
        <v>43322</v>
      </c>
      <c r="D3322" s="40" t="s">
        <v>615</v>
      </c>
      <c r="E3322" s="40">
        <v>217136</v>
      </c>
      <c r="F3322" s="40" t="s">
        <v>140</v>
      </c>
      <c r="G3322" s="134">
        <v>7.89</v>
      </c>
      <c r="H3322" s="48">
        <v>18285.12</v>
      </c>
      <c r="I3322" s="48">
        <v>9766.69</v>
      </c>
    </row>
    <row r="3323" spans="1:9" ht="15.75" thickBot="1" x14ac:dyDescent="0.3">
      <c r="F3323" s="219" t="s">
        <v>590</v>
      </c>
      <c r="G3323" s="220">
        <f>SUM(G3218:G3322)</f>
        <v>988.32000000000028</v>
      </c>
      <c r="H3323" s="221">
        <f>+G3323*H3322</f>
        <v>18071549.798400003</v>
      </c>
      <c r="I3323" s="221">
        <f>+G3323*I3322</f>
        <v>9652615.0608000029</v>
      </c>
    </row>
    <row r="3324" spans="1:9" ht="21.75" thickBot="1" x14ac:dyDescent="0.4">
      <c r="F3324" s="222" t="s">
        <v>591</v>
      </c>
      <c r="G3324" s="223">
        <f>-G3280-G3224</f>
        <v>-4.1500000000000004</v>
      </c>
      <c r="H3324" s="512">
        <f>+G3324*H3322</f>
        <v>-75883.248000000007</v>
      </c>
      <c r="I3324" s="513"/>
    </row>
    <row r="3325" spans="1:9" ht="19.5" thickBot="1" x14ac:dyDescent="0.35">
      <c r="F3325" s="226" t="s">
        <v>151</v>
      </c>
      <c r="G3325" s="220">
        <f>SUM(G3323:G3324)</f>
        <v>984.1700000000003</v>
      </c>
      <c r="H3325" s="514">
        <f>+H3323+I3323+H3324</f>
        <v>27648281.611200009</v>
      </c>
      <c r="I3325" s="515"/>
    </row>
    <row r="3328" spans="1:9" x14ac:dyDescent="0.25">
      <c r="G3328" s="396"/>
    </row>
    <row r="3329" spans="1:9" x14ac:dyDescent="0.25">
      <c r="B3329" s="31"/>
      <c r="C3329" s="31"/>
      <c r="D3329" s="31"/>
      <c r="E3329" s="32"/>
      <c r="F3329" s="32"/>
      <c r="G3329" s="396"/>
    </row>
    <row r="3330" spans="1:9" ht="23.25" x14ac:dyDescent="0.35">
      <c r="A3330" s="516" t="s">
        <v>28</v>
      </c>
      <c r="B3330" s="516"/>
      <c r="C3330" s="516"/>
      <c r="D3330" s="516"/>
      <c r="E3330" s="516"/>
      <c r="F3330" s="516"/>
      <c r="G3330" s="516"/>
      <c r="H3330" s="516"/>
    </row>
    <row r="3331" spans="1:9" ht="19.5" x14ac:dyDescent="0.3">
      <c r="A3331" s="517" t="s">
        <v>485</v>
      </c>
      <c r="B3331" s="517"/>
      <c r="C3331" s="517"/>
      <c r="D3331" s="517"/>
      <c r="E3331" s="517"/>
      <c r="F3331" s="517"/>
      <c r="G3331" s="517"/>
      <c r="H3331" s="517"/>
      <c r="I3331" s="482" t="s">
        <v>994</v>
      </c>
    </row>
    <row r="3332" spans="1:9" ht="15.75" x14ac:dyDescent="0.25">
      <c r="A3332" s="33"/>
      <c r="B3332" s="33"/>
      <c r="C3332" s="33"/>
      <c r="D3332" s="33"/>
      <c r="E3332" s="34"/>
      <c r="F3332" s="34"/>
      <c r="G3332" s="397"/>
      <c r="H3332" s="35"/>
      <c r="I3332" s="483" t="s">
        <v>995</v>
      </c>
    </row>
    <row r="3333" spans="1:9" ht="15.75" x14ac:dyDescent="0.25">
      <c r="A3333" s="33"/>
      <c r="B3333" s="33"/>
      <c r="C3333" s="33"/>
      <c r="D3333" s="33"/>
      <c r="E3333" s="34"/>
      <c r="F3333" s="34"/>
      <c r="G3333" s="397"/>
      <c r="H3333" s="35"/>
      <c r="I3333" s="484">
        <f>SUM(G3338:G3435)</f>
        <v>908.80000000000007</v>
      </c>
    </row>
    <row r="3334" spans="1:9" ht="15.75" x14ac:dyDescent="0.25">
      <c r="A3334" s="36" t="s">
        <v>30</v>
      </c>
      <c r="B3334" s="36">
        <v>2900</v>
      </c>
      <c r="C3334" s="33"/>
      <c r="D3334" s="31"/>
      <c r="E3334" s="34"/>
      <c r="F3334" s="34"/>
      <c r="G3334" s="398"/>
      <c r="H3334" s="35"/>
      <c r="I3334" s="485"/>
    </row>
    <row r="3335" spans="1:9" ht="15.75" x14ac:dyDescent="0.25">
      <c r="A3335" s="38" t="s">
        <v>31</v>
      </c>
      <c r="B3335" s="39">
        <v>43329</v>
      </c>
      <c r="C3335" s="33"/>
      <c r="D3335" s="31"/>
      <c r="E3335" s="34"/>
      <c r="F3335" s="34"/>
      <c r="G3335" s="398"/>
      <c r="H3335" s="35"/>
    </row>
    <row r="3336" spans="1:9" ht="16.5" thickBot="1" x14ac:dyDescent="0.3">
      <c r="A3336" s="37" t="s">
        <v>32</v>
      </c>
      <c r="B3336" s="518" t="s">
        <v>33</v>
      </c>
      <c r="C3336" s="518"/>
      <c r="D3336" s="518"/>
      <c r="E3336" s="34"/>
      <c r="F3336" s="34"/>
      <c r="G3336" s="398"/>
      <c r="H3336" s="35"/>
    </row>
    <row r="3337" spans="1:9" ht="32.25" thickBot="1" x14ac:dyDescent="0.3">
      <c r="A3337" s="520" t="s">
        <v>34</v>
      </c>
      <c r="B3337" s="521"/>
      <c r="C3337" s="44" t="s">
        <v>35</v>
      </c>
      <c r="D3337" s="44" t="s">
        <v>36</v>
      </c>
      <c r="E3337" s="44" t="s">
        <v>37</v>
      </c>
      <c r="F3337" s="44" t="s">
        <v>38</v>
      </c>
      <c r="G3337" s="399" t="s">
        <v>39</v>
      </c>
      <c r="H3337" s="44" t="s">
        <v>40</v>
      </c>
      <c r="I3337" s="44" t="s">
        <v>41</v>
      </c>
    </row>
    <row r="3338" spans="1:9" x14ac:dyDescent="0.25">
      <c r="A3338" s="59" t="s">
        <v>64</v>
      </c>
      <c r="B3338" s="61"/>
      <c r="C3338" s="66">
        <v>43323</v>
      </c>
      <c r="D3338" s="45" t="s">
        <v>187</v>
      </c>
      <c r="E3338" s="45">
        <v>217153</v>
      </c>
      <c r="F3338" s="45" t="s">
        <v>79</v>
      </c>
      <c r="G3338" s="134">
        <v>15.39</v>
      </c>
      <c r="H3338" s="67">
        <v>18285.12</v>
      </c>
      <c r="I3338" s="67">
        <v>9766.69</v>
      </c>
    </row>
    <row r="3339" spans="1:9" x14ac:dyDescent="0.25">
      <c r="A3339" s="180" t="s">
        <v>77</v>
      </c>
      <c r="B3339" s="343"/>
      <c r="C3339" s="41">
        <v>43323</v>
      </c>
      <c r="D3339" s="40" t="s">
        <v>904</v>
      </c>
      <c r="E3339" s="40">
        <v>217154</v>
      </c>
      <c r="F3339" s="40" t="s">
        <v>44</v>
      </c>
      <c r="G3339" s="135">
        <v>14.63</v>
      </c>
      <c r="H3339" s="48">
        <v>18285.12</v>
      </c>
      <c r="I3339" s="48">
        <v>9766.69</v>
      </c>
    </row>
    <row r="3340" spans="1:9" x14ac:dyDescent="0.25">
      <c r="A3340" s="180" t="s">
        <v>68</v>
      </c>
      <c r="B3340" s="343"/>
      <c r="C3340" s="41">
        <v>43323</v>
      </c>
      <c r="D3340" s="40" t="s">
        <v>176</v>
      </c>
      <c r="E3340" s="40">
        <v>217159</v>
      </c>
      <c r="F3340" s="40" t="s">
        <v>53</v>
      </c>
      <c r="G3340" s="135">
        <v>11.8</v>
      </c>
      <c r="H3340" s="48">
        <v>18285.12</v>
      </c>
      <c r="I3340" s="48">
        <v>9766.69</v>
      </c>
    </row>
    <row r="3341" spans="1:9" x14ac:dyDescent="0.25">
      <c r="A3341" s="180" t="s">
        <v>66</v>
      </c>
      <c r="B3341" s="343"/>
      <c r="C3341" s="41">
        <v>43323</v>
      </c>
      <c r="D3341" s="40" t="s">
        <v>244</v>
      </c>
      <c r="E3341" s="40">
        <v>217170</v>
      </c>
      <c r="F3341" s="40" t="s">
        <v>50</v>
      </c>
      <c r="G3341" s="135">
        <v>15.19</v>
      </c>
      <c r="H3341" s="48">
        <v>18285.12</v>
      </c>
      <c r="I3341" s="48">
        <v>9766.69</v>
      </c>
    </row>
    <row r="3342" spans="1:9" x14ac:dyDescent="0.25">
      <c r="A3342" s="463" t="s">
        <v>584</v>
      </c>
      <c r="B3342" s="464"/>
      <c r="C3342" s="465">
        <v>43323</v>
      </c>
      <c r="D3342" s="467" t="s">
        <v>389</v>
      </c>
      <c r="E3342" s="467">
        <v>217187</v>
      </c>
      <c r="F3342" s="467" t="s">
        <v>587</v>
      </c>
      <c r="G3342" s="468">
        <v>2.08</v>
      </c>
      <c r="H3342" s="481">
        <v>18285.12</v>
      </c>
      <c r="I3342" s="481">
        <v>9766.69</v>
      </c>
    </row>
    <row r="3343" spans="1:9" x14ac:dyDescent="0.25">
      <c r="A3343" s="180" t="s">
        <v>64</v>
      </c>
      <c r="B3343" s="343"/>
      <c r="C3343" s="41">
        <v>43323</v>
      </c>
      <c r="D3343" s="40" t="s">
        <v>350</v>
      </c>
      <c r="E3343" s="40">
        <v>217203</v>
      </c>
      <c r="F3343" s="40" t="s">
        <v>79</v>
      </c>
      <c r="G3343" s="135">
        <v>10.6</v>
      </c>
      <c r="H3343" s="48">
        <v>18285.12</v>
      </c>
      <c r="I3343" s="48">
        <v>9766.69</v>
      </c>
    </row>
    <row r="3344" spans="1:9" x14ac:dyDescent="0.25">
      <c r="A3344" s="180" t="s">
        <v>77</v>
      </c>
      <c r="B3344" s="343"/>
      <c r="C3344" s="41">
        <v>43323</v>
      </c>
      <c r="D3344" s="40" t="s">
        <v>927</v>
      </c>
      <c r="E3344" s="40">
        <v>217207</v>
      </c>
      <c r="F3344" s="40" t="s">
        <v>996</v>
      </c>
      <c r="G3344" s="135">
        <v>10.55</v>
      </c>
      <c r="H3344" s="48">
        <v>18285.12</v>
      </c>
      <c r="I3344" s="48">
        <v>9766.69</v>
      </c>
    </row>
    <row r="3345" spans="1:9" x14ac:dyDescent="0.25">
      <c r="A3345" s="180" t="s">
        <v>68</v>
      </c>
      <c r="B3345" s="343"/>
      <c r="C3345" s="41">
        <v>43323</v>
      </c>
      <c r="D3345" s="40" t="s">
        <v>641</v>
      </c>
      <c r="E3345" s="40">
        <v>217220</v>
      </c>
      <c r="F3345" s="40" t="s">
        <v>53</v>
      </c>
      <c r="G3345" s="135">
        <v>13.23</v>
      </c>
      <c r="H3345" s="48">
        <v>18285.12</v>
      </c>
      <c r="I3345" s="48">
        <v>9766.69</v>
      </c>
    </row>
    <row r="3346" spans="1:9" x14ac:dyDescent="0.25">
      <c r="A3346" s="180" t="s">
        <v>66</v>
      </c>
      <c r="B3346" s="343"/>
      <c r="C3346" s="41">
        <v>43323</v>
      </c>
      <c r="D3346" s="40" t="s">
        <v>74</v>
      </c>
      <c r="E3346" s="40">
        <v>217232</v>
      </c>
      <c r="F3346" s="40" t="s">
        <v>50</v>
      </c>
      <c r="G3346" s="135">
        <v>12.72</v>
      </c>
      <c r="H3346" s="48">
        <v>18285.12</v>
      </c>
      <c r="I3346" s="48">
        <v>9766.69</v>
      </c>
    </row>
    <row r="3347" spans="1:9" x14ac:dyDescent="0.25">
      <c r="A3347" s="180" t="s">
        <v>148</v>
      </c>
      <c r="B3347" s="343"/>
      <c r="C3347" s="41">
        <v>43323</v>
      </c>
      <c r="D3347" s="40" t="s">
        <v>880</v>
      </c>
      <c r="E3347" s="40">
        <v>217254</v>
      </c>
      <c r="F3347" s="40" t="s">
        <v>418</v>
      </c>
      <c r="G3347" s="135">
        <v>3.81</v>
      </c>
      <c r="H3347" s="48">
        <v>18285.12</v>
      </c>
      <c r="I3347" s="48">
        <v>9766.69</v>
      </c>
    </row>
    <row r="3348" spans="1:9" x14ac:dyDescent="0.25">
      <c r="A3348" s="180" t="s">
        <v>148</v>
      </c>
      <c r="B3348" s="343"/>
      <c r="C3348" s="41">
        <v>43323</v>
      </c>
      <c r="D3348" s="40" t="s">
        <v>476</v>
      </c>
      <c r="E3348" s="40">
        <v>217255</v>
      </c>
      <c r="F3348" s="40" t="s">
        <v>193</v>
      </c>
      <c r="G3348" s="135">
        <v>5.84</v>
      </c>
      <c r="H3348" s="48">
        <v>18285.12</v>
      </c>
      <c r="I3348" s="48">
        <v>9766.69</v>
      </c>
    </row>
    <row r="3349" spans="1:9" x14ac:dyDescent="0.25">
      <c r="A3349" s="180" t="s">
        <v>273</v>
      </c>
      <c r="B3349" s="343"/>
      <c r="C3349" s="41">
        <v>43324</v>
      </c>
      <c r="D3349" s="40" t="s">
        <v>855</v>
      </c>
      <c r="E3349" s="40">
        <v>217265</v>
      </c>
      <c r="F3349" s="40" t="s">
        <v>50</v>
      </c>
      <c r="G3349" s="135">
        <v>5</v>
      </c>
      <c r="H3349" s="48">
        <v>18285.12</v>
      </c>
      <c r="I3349" s="48">
        <v>9766.69</v>
      </c>
    </row>
    <row r="3350" spans="1:9" x14ac:dyDescent="0.25">
      <c r="A3350" s="180" t="s">
        <v>273</v>
      </c>
      <c r="B3350" s="343"/>
      <c r="C3350" s="41">
        <v>43324</v>
      </c>
      <c r="D3350" s="40" t="s">
        <v>729</v>
      </c>
      <c r="E3350" s="40">
        <v>217266</v>
      </c>
      <c r="F3350" s="40" t="s">
        <v>79</v>
      </c>
      <c r="G3350" s="135">
        <v>5.52</v>
      </c>
      <c r="H3350" s="48">
        <v>18285.12</v>
      </c>
      <c r="I3350" s="48">
        <v>9766.69</v>
      </c>
    </row>
    <row r="3351" spans="1:9" x14ac:dyDescent="0.25">
      <c r="A3351" s="180" t="s">
        <v>273</v>
      </c>
      <c r="B3351" s="343"/>
      <c r="C3351" s="41">
        <v>43324</v>
      </c>
      <c r="D3351" s="40" t="s">
        <v>582</v>
      </c>
      <c r="E3351" s="40">
        <v>217267</v>
      </c>
      <c r="F3351" s="40" t="s">
        <v>272</v>
      </c>
      <c r="G3351" s="135">
        <v>5.2</v>
      </c>
      <c r="H3351" s="48">
        <v>18285.12</v>
      </c>
      <c r="I3351" s="48">
        <v>9766.69</v>
      </c>
    </row>
    <row r="3352" spans="1:9" x14ac:dyDescent="0.25">
      <c r="A3352" s="180" t="s">
        <v>273</v>
      </c>
      <c r="B3352" s="343"/>
      <c r="C3352" s="41">
        <v>43324</v>
      </c>
      <c r="D3352" s="40" t="s">
        <v>636</v>
      </c>
      <c r="E3352" s="40">
        <v>217268</v>
      </c>
      <c r="F3352" s="40" t="s">
        <v>218</v>
      </c>
      <c r="G3352" s="135">
        <v>6.39</v>
      </c>
      <c r="H3352" s="48">
        <v>18285.12</v>
      </c>
      <c r="I3352" s="48">
        <v>9766.69</v>
      </c>
    </row>
    <row r="3353" spans="1:9" x14ac:dyDescent="0.25">
      <c r="A3353" s="180" t="s">
        <v>273</v>
      </c>
      <c r="B3353" s="343"/>
      <c r="C3353" s="41">
        <v>43324</v>
      </c>
      <c r="D3353" s="40" t="s">
        <v>243</v>
      </c>
      <c r="E3353" s="40">
        <v>217269</v>
      </c>
      <c r="F3353" s="40" t="s">
        <v>704</v>
      </c>
      <c r="G3353" s="135">
        <v>5.84</v>
      </c>
      <c r="H3353" s="48">
        <v>18285.12</v>
      </c>
      <c r="I3353" s="48">
        <v>9766.69</v>
      </c>
    </row>
    <row r="3354" spans="1:9" x14ac:dyDescent="0.25">
      <c r="A3354" s="180" t="s">
        <v>273</v>
      </c>
      <c r="B3354" s="343"/>
      <c r="C3354" s="41">
        <v>43324</v>
      </c>
      <c r="D3354" s="40" t="s">
        <v>400</v>
      </c>
      <c r="E3354" s="40">
        <v>217270</v>
      </c>
      <c r="F3354" s="40" t="s">
        <v>44</v>
      </c>
      <c r="G3354" s="135">
        <v>6.48</v>
      </c>
      <c r="H3354" s="48">
        <v>18285.12</v>
      </c>
      <c r="I3354" s="48">
        <v>9766.69</v>
      </c>
    </row>
    <row r="3355" spans="1:9" x14ac:dyDescent="0.25">
      <c r="A3355" s="180" t="s">
        <v>273</v>
      </c>
      <c r="B3355" s="343"/>
      <c r="C3355" s="41">
        <v>43324</v>
      </c>
      <c r="D3355" s="40" t="s">
        <v>408</v>
      </c>
      <c r="E3355" s="40">
        <v>217271</v>
      </c>
      <c r="F3355" s="40" t="s">
        <v>53</v>
      </c>
      <c r="G3355" s="135">
        <v>6.31</v>
      </c>
      <c r="H3355" s="48">
        <v>18285.12</v>
      </c>
      <c r="I3355" s="48">
        <v>9766.69</v>
      </c>
    </row>
    <row r="3356" spans="1:9" x14ac:dyDescent="0.25">
      <c r="A3356" s="180" t="s">
        <v>273</v>
      </c>
      <c r="B3356" s="343"/>
      <c r="C3356" s="41">
        <v>43324</v>
      </c>
      <c r="D3356" s="40" t="s">
        <v>498</v>
      </c>
      <c r="E3356" s="40">
        <v>217273</v>
      </c>
      <c r="F3356" s="40" t="s">
        <v>272</v>
      </c>
      <c r="G3356" s="135">
        <v>6.85</v>
      </c>
      <c r="H3356" s="48">
        <v>18285.12</v>
      </c>
      <c r="I3356" s="48">
        <v>9766.69</v>
      </c>
    </row>
    <row r="3357" spans="1:9" x14ac:dyDescent="0.25">
      <c r="A3357" s="180" t="s">
        <v>273</v>
      </c>
      <c r="B3357" s="343"/>
      <c r="C3357" s="41">
        <v>43324</v>
      </c>
      <c r="D3357" s="40" t="s">
        <v>927</v>
      </c>
      <c r="E3357" s="40">
        <v>217274</v>
      </c>
      <c r="F3357" s="40" t="s">
        <v>218</v>
      </c>
      <c r="G3357" s="135">
        <v>4.3899999999999997</v>
      </c>
      <c r="H3357" s="48">
        <v>18285.12</v>
      </c>
      <c r="I3357" s="48">
        <v>9766.69</v>
      </c>
    </row>
    <row r="3358" spans="1:9" x14ac:dyDescent="0.25">
      <c r="A3358" s="180" t="s">
        <v>273</v>
      </c>
      <c r="B3358" s="343"/>
      <c r="C3358" s="41">
        <v>43324</v>
      </c>
      <c r="D3358" s="40" t="s">
        <v>474</v>
      </c>
      <c r="E3358" s="40">
        <v>217275</v>
      </c>
      <c r="F3358" s="40" t="s">
        <v>50</v>
      </c>
      <c r="G3358" s="135">
        <v>3.53</v>
      </c>
      <c r="H3358" s="48">
        <v>18285.12</v>
      </c>
      <c r="I3358" s="48">
        <v>9766.69</v>
      </c>
    </row>
    <row r="3359" spans="1:9" x14ac:dyDescent="0.25">
      <c r="A3359" s="180" t="s">
        <v>273</v>
      </c>
      <c r="B3359" s="343"/>
      <c r="C3359" s="41">
        <v>43324</v>
      </c>
      <c r="D3359" s="40" t="s">
        <v>257</v>
      </c>
      <c r="E3359" s="40">
        <v>217276</v>
      </c>
      <c r="F3359" s="40" t="s">
        <v>704</v>
      </c>
      <c r="G3359" s="135">
        <v>5.55</v>
      </c>
      <c r="H3359" s="48">
        <v>18285.12</v>
      </c>
      <c r="I3359" s="48">
        <v>9766.69</v>
      </c>
    </row>
    <row r="3360" spans="1:9" x14ac:dyDescent="0.25">
      <c r="A3360" s="180" t="s">
        <v>273</v>
      </c>
      <c r="B3360" s="343"/>
      <c r="C3360" s="41">
        <v>43324</v>
      </c>
      <c r="D3360" s="40" t="s">
        <v>287</v>
      </c>
      <c r="E3360" s="40">
        <v>217278</v>
      </c>
      <c r="F3360" s="40" t="s">
        <v>79</v>
      </c>
      <c r="G3360" s="135">
        <v>5.21</v>
      </c>
      <c r="H3360" s="48">
        <v>18285.12</v>
      </c>
      <c r="I3360" s="48">
        <v>9766.69</v>
      </c>
    </row>
    <row r="3361" spans="1:9" x14ac:dyDescent="0.25">
      <c r="A3361" s="180" t="s">
        <v>273</v>
      </c>
      <c r="B3361" s="343"/>
      <c r="C3361" s="41">
        <v>43324</v>
      </c>
      <c r="D3361" s="40" t="s">
        <v>760</v>
      </c>
      <c r="E3361" s="40">
        <v>217277</v>
      </c>
      <c r="F3361" s="40" t="s">
        <v>192</v>
      </c>
      <c r="G3361" s="135">
        <v>8.7100000000000009</v>
      </c>
      <c r="H3361" s="48">
        <v>18285.12</v>
      </c>
      <c r="I3361" s="48">
        <v>9766.69</v>
      </c>
    </row>
    <row r="3362" spans="1:9" x14ac:dyDescent="0.25">
      <c r="A3362" s="180" t="s">
        <v>273</v>
      </c>
      <c r="B3362" s="343"/>
      <c r="C3362" s="41">
        <v>43324</v>
      </c>
      <c r="D3362" s="40" t="s">
        <v>322</v>
      </c>
      <c r="E3362" s="40">
        <v>217279</v>
      </c>
      <c r="F3362" s="40" t="s">
        <v>44</v>
      </c>
      <c r="G3362" s="135">
        <v>6</v>
      </c>
      <c r="H3362" s="48">
        <v>18285.12</v>
      </c>
      <c r="I3362" s="48">
        <v>9766.69</v>
      </c>
    </row>
    <row r="3363" spans="1:9" x14ac:dyDescent="0.25">
      <c r="A3363" s="180" t="s">
        <v>273</v>
      </c>
      <c r="B3363" s="343"/>
      <c r="C3363" s="41">
        <v>43324</v>
      </c>
      <c r="D3363" s="40" t="s">
        <v>145</v>
      </c>
      <c r="E3363" s="40">
        <v>217280</v>
      </c>
      <c r="F3363" s="40" t="s">
        <v>272</v>
      </c>
      <c r="G3363" s="135">
        <v>0.86</v>
      </c>
      <c r="H3363" s="48">
        <v>18285.12</v>
      </c>
      <c r="I3363" s="48">
        <v>9766.69</v>
      </c>
    </row>
    <row r="3364" spans="1:9" x14ac:dyDescent="0.25">
      <c r="A3364" s="180" t="s">
        <v>273</v>
      </c>
      <c r="B3364" s="343"/>
      <c r="C3364" s="41">
        <v>43324</v>
      </c>
      <c r="D3364" s="40" t="s">
        <v>215</v>
      </c>
      <c r="E3364" s="40">
        <v>217281</v>
      </c>
      <c r="F3364" s="40" t="s">
        <v>704</v>
      </c>
      <c r="G3364" s="135">
        <v>4.5199999999999996</v>
      </c>
      <c r="H3364" s="48">
        <v>18285.12</v>
      </c>
      <c r="I3364" s="48">
        <v>9766.69</v>
      </c>
    </row>
    <row r="3365" spans="1:9" x14ac:dyDescent="0.25">
      <c r="A3365" s="180" t="s">
        <v>273</v>
      </c>
      <c r="B3365" s="343"/>
      <c r="C3365" s="41">
        <v>43324</v>
      </c>
      <c r="D3365" s="40" t="s">
        <v>59</v>
      </c>
      <c r="E3365" s="40">
        <v>217282</v>
      </c>
      <c r="F3365" s="40" t="s">
        <v>85</v>
      </c>
      <c r="G3365" s="135">
        <v>6.14</v>
      </c>
      <c r="H3365" s="48">
        <v>18285.12</v>
      </c>
      <c r="I3365" s="48">
        <v>9766.69</v>
      </c>
    </row>
    <row r="3366" spans="1:9" x14ac:dyDescent="0.25">
      <c r="A3366" s="180" t="s">
        <v>273</v>
      </c>
      <c r="B3366" s="343"/>
      <c r="C3366" s="41">
        <v>43324</v>
      </c>
      <c r="D3366" s="40" t="s">
        <v>432</v>
      </c>
      <c r="E3366" s="40">
        <v>217283</v>
      </c>
      <c r="F3366" s="40" t="s">
        <v>218</v>
      </c>
      <c r="G3366" s="135">
        <v>2.0099999999999998</v>
      </c>
      <c r="H3366" s="48">
        <v>18285.12</v>
      </c>
      <c r="I3366" s="48">
        <v>9766.69</v>
      </c>
    </row>
    <row r="3367" spans="1:9" x14ac:dyDescent="0.25">
      <c r="A3367" s="180" t="s">
        <v>273</v>
      </c>
      <c r="B3367" s="343"/>
      <c r="C3367" s="41">
        <v>43324</v>
      </c>
      <c r="D3367" s="40" t="s">
        <v>997</v>
      </c>
      <c r="E3367" s="40">
        <v>217284</v>
      </c>
      <c r="F3367" s="40" t="s">
        <v>79</v>
      </c>
      <c r="G3367" s="135">
        <v>1.05</v>
      </c>
      <c r="H3367" s="48">
        <v>18285.12</v>
      </c>
      <c r="I3367" s="48">
        <v>9766.69</v>
      </c>
    </row>
    <row r="3368" spans="1:9" x14ac:dyDescent="0.25">
      <c r="A3368" s="180" t="s">
        <v>273</v>
      </c>
      <c r="B3368" s="343"/>
      <c r="C3368" s="41">
        <v>43324</v>
      </c>
      <c r="D3368" s="40" t="s">
        <v>520</v>
      </c>
      <c r="E3368" s="40">
        <v>217285</v>
      </c>
      <c r="F3368" s="40" t="s">
        <v>50</v>
      </c>
      <c r="G3368" s="135">
        <v>2.5499999999999998</v>
      </c>
      <c r="H3368" s="48">
        <v>18285.12</v>
      </c>
      <c r="I3368" s="48">
        <v>9766.69</v>
      </c>
    </row>
    <row r="3369" spans="1:9" x14ac:dyDescent="0.25">
      <c r="A3369" s="180" t="s">
        <v>98</v>
      </c>
      <c r="B3369" s="343"/>
      <c r="C3369" s="41">
        <v>43325</v>
      </c>
      <c r="D3369" s="40" t="s">
        <v>160</v>
      </c>
      <c r="E3369" s="40">
        <v>217310</v>
      </c>
      <c r="F3369" s="40" t="s">
        <v>50</v>
      </c>
      <c r="G3369" s="135">
        <v>14.81</v>
      </c>
      <c r="H3369" s="48">
        <v>18285.12</v>
      </c>
      <c r="I3369" s="48">
        <v>9766.69</v>
      </c>
    </row>
    <row r="3370" spans="1:9" x14ac:dyDescent="0.25">
      <c r="A3370" s="180" t="s">
        <v>94</v>
      </c>
      <c r="B3370" s="343"/>
      <c r="C3370" s="41">
        <v>43325</v>
      </c>
      <c r="D3370" s="40" t="s">
        <v>423</v>
      </c>
      <c r="E3370" s="40">
        <v>217311</v>
      </c>
      <c r="F3370" s="40" t="s">
        <v>53</v>
      </c>
      <c r="G3370" s="135">
        <v>16.13</v>
      </c>
      <c r="H3370" s="48">
        <v>18285.12</v>
      </c>
      <c r="I3370" s="48">
        <v>9766.69</v>
      </c>
    </row>
    <row r="3371" spans="1:9" x14ac:dyDescent="0.25">
      <c r="A3371" s="180" t="s">
        <v>96</v>
      </c>
      <c r="B3371" s="343"/>
      <c r="C3371" s="41">
        <v>43325</v>
      </c>
      <c r="D3371" s="40" t="s">
        <v>69</v>
      </c>
      <c r="E3371" s="40">
        <v>217316</v>
      </c>
      <c r="F3371" s="40" t="s">
        <v>44</v>
      </c>
      <c r="G3371" s="135">
        <v>16.16</v>
      </c>
      <c r="H3371" s="48">
        <v>18285.12</v>
      </c>
      <c r="I3371" s="48">
        <v>9766.69</v>
      </c>
    </row>
    <row r="3372" spans="1:9" x14ac:dyDescent="0.25">
      <c r="A3372" s="180" t="s">
        <v>100</v>
      </c>
      <c r="B3372" s="343"/>
      <c r="C3372" s="41">
        <v>43325</v>
      </c>
      <c r="D3372" s="40" t="s">
        <v>372</v>
      </c>
      <c r="E3372" s="40">
        <v>217317</v>
      </c>
      <c r="F3372" s="40" t="s">
        <v>920</v>
      </c>
      <c r="G3372" s="135">
        <v>9.89</v>
      </c>
      <c r="H3372" s="48">
        <v>18285.12</v>
      </c>
      <c r="I3372" s="48">
        <v>9766.69</v>
      </c>
    </row>
    <row r="3373" spans="1:9" x14ac:dyDescent="0.25">
      <c r="A3373" s="180" t="s">
        <v>94</v>
      </c>
      <c r="B3373" s="343"/>
      <c r="C3373" s="41">
        <v>43325</v>
      </c>
      <c r="D3373" s="40" t="s">
        <v>180</v>
      </c>
      <c r="E3373" s="40">
        <v>217378</v>
      </c>
      <c r="F3373" s="40" t="s">
        <v>55</v>
      </c>
      <c r="G3373" s="135">
        <v>1.55</v>
      </c>
      <c r="H3373" s="48">
        <v>18285.12</v>
      </c>
      <c r="I3373" s="48">
        <v>9766.69</v>
      </c>
    </row>
    <row r="3374" spans="1:9" x14ac:dyDescent="0.25">
      <c r="A3374" s="180" t="s">
        <v>100</v>
      </c>
      <c r="B3374" s="343"/>
      <c r="C3374" s="41">
        <v>43325</v>
      </c>
      <c r="D3374" s="40" t="s">
        <v>622</v>
      </c>
      <c r="E3374" s="40">
        <v>217387</v>
      </c>
      <c r="F3374" s="40" t="s">
        <v>920</v>
      </c>
      <c r="G3374" s="135">
        <v>10.28</v>
      </c>
      <c r="H3374" s="48">
        <v>18285.12</v>
      </c>
      <c r="I3374" s="48">
        <v>9766.69</v>
      </c>
    </row>
    <row r="3375" spans="1:9" x14ac:dyDescent="0.25">
      <c r="A3375" s="180" t="s">
        <v>94</v>
      </c>
      <c r="B3375" s="343"/>
      <c r="C3375" s="41">
        <v>43325</v>
      </c>
      <c r="D3375" s="40" t="s">
        <v>751</v>
      </c>
      <c r="E3375" s="40">
        <v>217389</v>
      </c>
      <c r="F3375" s="40" t="s">
        <v>53</v>
      </c>
      <c r="G3375" s="135">
        <v>15.14</v>
      </c>
      <c r="H3375" s="48">
        <v>18285.12</v>
      </c>
      <c r="I3375" s="48">
        <v>9766.69</v>
      </c>
    </row>
    <row r="3376" spans="1:9" x14ac:dyDescent="0.25">
      <c r="A3376" s="180" t="s">
        <v>96</v>
      </c>
      <c r="B3376" s="343"/>
      <c r="C3376" s="41">
        <v>43325</v>
      </c>
      <c r="D3376" s="40" t="s">
        <v>374</v>
      </c>
      <c r="E3376" s="40">
        <v>217408</v>
      </c>
      <c r="F3376" s="40" t="s">
        <v>44</v>
      </c>
      <c r="G3376" s="135">
        <v>15.6</v>
      </c>
      <c r="H3376" s="48">
        <v>18285.12</v>
      </c>
      <c r="I3376" s="48">
        <v>9766.69</v>
      </c>
    </row>
    <row r="3377" spans="1:9" x14ac:dyDescent="0.25">
      <c r="A3377" s="180" t="s">
        <v>100</v>
      </c>
      <c r="B3377" s="343"/>
      <c r="C3377" s="41">
        <v>43325</v>
      </c>
      <c r="D3377" s="40" t="s">
        <v>780</v>
      </c>
      <c r="E3377" s="40">
        <v>217418</v>
      </c>
      <c r="F3377" s="40" t="s">
        <v>920</v>
      </c>
      <c r="G3377" s="135">
        <v>2.0499999999999998</v>
      </c>
      <c r="H3377" s="48">
        <v>18285.12</v>
      </c>
      <c r="I3377" s="48">
        <v>9766.69</v>
      </c>
    </row>
    <row r="3378" spans="1:9" x14ac:dyDescent="0.25">
      <c r="A3378" s="180" t="s">
        <v>98</v>
      </c>
      <c r="B3378" s="343"/>
      <c r="C3378" s="41">
        <v>43325</v>
      </c>
      <c r="D3378" s="40" t="s">
        <v>613</v>
      </c>
      <c r="E3378" s="40">
        <v>217419</v>
      </c>
      <c r="F3378" s="40" t="s">
        <v>50</v>
      </c>
      <c r="G3378" s="135">
        <v>16.54</v>
      </c>
      <c r="H3378" s="48">
        <v>18285.12</v>
      </c>
      <c r="I3378" s="48">
        <v>9766.69</v>
      </c>
    </row>
    <row r="3379" spans="1:9" x14ac:dyDescent="0.25">
      <c r="A3379" s="180" t="s">
        <v>86</v>
      </c>
      <c r="B3379" s="343"/>
      <c r="C3379" s="41">
        <v>43325</v>
      </c>
      <c r="D3379" s="40" t="s">
        <v>220</v>
      </c>
      <c r="E3379" s="40">
        <v>217465</v>
      </c>
      <c r="F3379" s="40" t="s">
        <v>276</v>
      </c>
      <c r="G3379" s="135">
        <v>9.83</v>
      </c>
      <c r="H3379" s="48">
        <v>18285.12</v>
      </c>
      <c r="I3379" s="48">
        <v>9766.69</v>
      </c>
    </row>
    <row r="3380" spans="1:9" x14ac:dyDescent="0.25">
      <c r="A3380" s="180" t="s">
        <v>86</v>
      </c>
      <c r="B3380" s="343"/>
      <c r="C3380" s="41">
        <v>43325</v>
      </c>
      <c r="D3380" s="40" t="s">
        <v>92</v>
      </c>
      <c r="E3380" s="40">
        <v>217466</v>
      </c>
      <c r="F3380" s="40" t="s">
        <v>140</v>
      </c>
      <c r="G3380" s="135">
        <v>10.18</v>
      </c>
      <c r="H3380" s="48">
        <v>18285.12</v>
      </c>
      <c r="I3380" s="48">
        <v>9766.69</v>
      </c>
    </row>
    <row r="3381" spans="1:9" x14ac:dyDescent="0.25">
      <c r="A3381" s="180" t="s">
        <v>86</v>
      </c>
      <c r="B3381" s="343"/>
      <c r="C3381" s="41">
        <v>43325</v>
      </c>
      <c r="D3381" s="40" t="s">
        <v>448</v>
      </c>
      <c r="E3381" s="40">
        <v>217467</v>
      </c>
      <c r="F3381" s="40" t="s">
        <v>418</v>
      </c>
      <c r="G3381" s="135">
        <v>9.74</v>
      </c>
      <c r="H3381" s="48">
        <v>18285.12</v>
      </c>
      <c r="I3381" s="48">
        <v>9766.69</v>
      </c>
    </row>
    <row r="3382" spans="1:9" x14ac:dyDescent="0.25">
      <c r="A3382" s="180" t="s">
        <v>86</v>
      </c>
      <c r="B3382" s="343"/>
      <c r="C3382" s="41">
        <v>43325</v>
      </c>
      <c r="D3382" s="40" t="s">
        <v>635</v>
      </c>
      <c r="E3382" s="40">
        <v>217468</v>
      </c>
      <c r="F3382" s="40" t="s">
        <v>170</v>
      </c>
      <c r="G3382" s="135">
        <v>0.72</v>
      </c>
      <c r="H3382" s="48">
        <v>18285.12</v>
      </c>
      <c r="I3382" s="48">
        <v>9766.69</v>
      </c>
    </row>
    <row r="3383" spans="1:9" x14ac:dyDescent="0.25">
      <c r="A3383" s="180" t="s">
        <v>86</v>
      </c>
      <c r="B3383" s="343"/>
      <c r="C3383" s="41">
        <v>43325</v>
      </c>
      <c r="D3383" s="40" t="s">
        <v>998</v>
      </c>
      <c r="E3383" s="40">
        <v>217469</v>
      </c>
      <c r="F3383" s="40" t="s">
        <v>344</v>
      </c>
      <c r="G3383" s="135">
        <v>10.06</v>
      </c>
      <c r="H3383" s="48">
        <v>18285.12</v>
      </c>
      <c r="I3383" s="48">
        <v>9766.69</v>
      </c>
    </row>
    <row r="3384" spans="1:9" x14ac:dyDescent="0.25">
      <c r="A3384" s="180" t="s">
        <v>45</v>
      </c>
      <c r="B3384" s="343"/>
      <c r="C3384" s="41">
        <v>43326</v>
      </c>
      <c r="D3384" s="40" t="s">
        <v>546</v>
      </c>
      <c r="E3384" s="40">
        <v>217492</v>
      </c>
      <c r="F3384" s="40" t="s">
        <v>44</v>
      </c>
      <c r="G3384" s="135">
        <v>16.14</v>
      </c>
      <c r="H3384" s="48">
        <v>18285.12</v>
      </c>
      <c r="I3384" s="48">
        <v>9766.69</v>
      </c>
    </row>
    <row r="3385" spans="1:9" x14ac:dyDescent="0.25">
      <c r="A3385" s="180" t="s">
        <v>42</v>
      </c>
      <c r="B3385" s="343"/>
      <c r="C3385" s="41">
        <v>43326</v>
      </c>
      <c r="D3385" s="40" t="s">
        <v>160</v>
      </c>
      <c r="E3385" s="40">
        <v>217494</v>
      </c>
      <c r="F3385" s="40" t="s">
        <v>920</v>
      </c>
      <c r="G3385" s="135">
        <v>9.25</v>
      </c>
      <c r="H3385" s="48">
        <v>18285.12</v>
      </c>
      <c r="I3385" s="48">
        <v>9766.69</v>
      </c>
    </row>
    <row r="3386" spans="1:9" x14ac:dyDescent="0.25">
      <c r="A3386" s="180" t="s">
        <v>42</v>
      </c>
      <c r="B3386" s="343"/>
      <c r="C3386" s="41">
        <v>43326</v>
      </c>
      <c r="D3386" s="40" t="s">
        <v>70</v>
      </c>
      <c r="E3386" s="40">
        <v>217502</v>
      </c>
      <c r="F3386" s="40" t="s">
        <v>53</v>
      </c>
      <c r="G3386" s="135">
        <v>15.86</v>
      </c>
      <c r="H3386" s="48">
        <v>18285.12</v>
      </c>
      <c r="I3386" s="48">
        <v>9766.69</v>
      </c>
    </row>
    <row r="3387" spans="1:9" x14ac:dyDescent="0.25">
      <c r="A3387" s="180" t="s">
        <v>45</v>
      </c>
      <c r="B3387" s="343"/>
      <c r="C3387" s="41">
        <v>43326</v>
      </c>
      <c r="D3387" s="40" t="s">
        <v>493</v>
      </c>
      <c r="E3387" s="40">
        <v>217536</v>
      </c>
      <c r="F3387" s="40" t="s">
        <v>44</v>
      </c>
      <c r="G3387" s="135">
        <v>15.41</v>
      </c>
      <c r="H3387" s="48">
        <v>18285.12</v>
      </c>
      <c r="I3387" s="48">
        <v>9766.69</v>
      </c>
    </row>
    <row r="3388" spans="1:9" x14ac:dyDescent="0.25">
      <c r="A3388" s="180" t="s">
        <v>51</v>
      </c>
      <c r="B3388" s="343"/>
      <c r="C3388" s="41">
        <v>43326</v>
      </c>
      <c r="D3388" s="40" t="s">
        <v>112</v>
      </c>
      <c r="E3388" s="40">
        <v>217551</v>
      </c>
      <c r="F3388" s="40" t="s">
        <v>53</v>
      </c>
      <c r="G3388" s="135">
        <v>9.77</v>
      </c>
      <c r="H3388" s="48">
        <v>18285.12</v>
      </c>
      <c r="I3388" s="48">
        <v>9766.69</v>
      </c>
    </row>
    <row r="3389" spans="1:9" x14ac:dyDescent="0.25">
      <c r="A3389" s="180" t="s">
        <v>42</v>
      </c>
      <c r="B3389" s="343"/>
      <c r="C3389" s="41">
        <v>43326</v>
      </c>
      <c r="D3389" s="40" t="s">
        <v>566</v>
      </c>
      <c r="E3389" s="40">
        <v>217566</v>
      </c>
      <c r="F3389" s="40" t="s">
        <v>90</v>
      </c>
      <c r="G3389" s="135">
        <v>15.79</v>
      </c>
      <c r="H3389" s="48">
        <v>18285.12</v>
      </c>
      <c r="I3389" s="48">
        <v>9766.69</v>
      </c>
    </row>
    <row r="3390" spans="1:9" x14ac:dyDescent="0.25">
      <c r="A3390" s="180" t="s">
        <v>48</v>
      </c>
      <c r="B3390" s="343"/>
      <c r="C3390" s="41">
        <v>43326</v>
      </c>
      <c r="D3390" s="40" t="s">
        <v>59</v>
      </c>
      <c r="E3390" s="40">
        <v>217570</v>
      </c>
      <c r="F3390" s="40" t="s">
        <v>50</v>
      </c>
      <c r="G3390" s="135">
        <v>10.97</v>
      </c>
      <c r="H3390" s="48">
        <v>18285.12</v>
      </c>
      <c r="I3390" s="48">
        <v>9766.69</v>
      </c>
    </row>
    <row r="3391" spans="1:9" x14ac:dyDescent="0.25">
      <c r="A3391" s="180" t="s">
        <v>48</v>
      </c>
      <c r="B3391" s="343"/>
      <c r="C3391" s="41">
        <v>43326</v>
      </c>
      <c r="D3391" s="40" t="s">
        <v>510</v>
      </c>
      <c r="E3391" s="40">
        <v>217572</v>
      </c>
      <c r="F3391" s="40" t="s">
        <v>218</v>
      </c>
      <c r="G3391" s="135">
        <v>11.98</v>
      </c>
      <c r="H3391" s="48">
        <v>18285.12</v>
      </c>
      <c r="I3391" s="48">
        <v>9766.69</v>
      </c>
    </row>
    <row r="3392" spans="1:9" x14ac:dyDescent="0.25">
      <c r="A3392" s="180" t="s">
        <v>45</v>
      </c>
      <c r="B3392" s="343"/>
      <c r="C3392" s="41">
        <v>43326</v>
      </c>
      <c r="D3392" s="40" t="s">
        <v>61</v>
      </c>
      <c r="E3392" s="40">
        <v>217580</v>
      </c>
      <c r="F3392" s="40" t="s">
        <v>55</v>
      </c>
      <c r="G3392" s="135">
        <v>1.6</v>
      </c>
      <c r="H3392" s="48">
        <v>18285.12</v>
      </c>
      <c r="I3392" s="48">
        <v>9766.69</v>
      </c>
    </row>
    <row r="3393" spans="1:9" x14ac:dyDescent="0.25">
      <c r="A3393" s="180" t="s">
        <v>45</v>
      </c>
      <c r="B3393" s="343"/>
      <c r="C3393" s="41">
        <v>43326</v>
      </c>
      <c r="D3393" s="40" t="s">
        <v>130</v>
      </c>
      <c r="E3393" s="40">
        <v>217598</v>
      </c>
      <c r="F3393" s="40" t="s">
        <v>44</v>
      </c>
      <c r="G3393" s="135">
        <v>14.98</v>
      </c>
      <c r="H3393" s="48">
        <v>18285.12</v>
      </c>
      <c r="I3393" s="48">
        <v>9766.69</v>
      </c>
    </row>
    <row r="3394" spans="1:9" x14ac:dyDescent="0.25">
      <c r="A3394" s="180" t="s">
        <v>48</v>
      </c>
      <c r="B3394" s="343"/>
      <c r="C3394" s="41">
        <v>43326</v>
      </c>
      <c r="D3394" s="40" t="s">
        <v>817</v>
      </c>
      <c r="E3394" s="40">
        <v>217608</v>
      </c>
      <c r="F3394" s="40" t="s">
        <v>421</v>
      </c>
      <c r="G3394" s="135">
        <v>13.27</v>
      </c>
      <c r="H3394" s="48">
        <v>18285.12</v>
      </c>
      <c r="I3394" s="48">
        <v>9766.69</v>
      </c>
    </row>
    <row r="3395" spans="1:9" x14ac:dyDescent="0.25">
      <c r="A3395" s="180" t="s">
        <v>51</v>
      </c>
      <c r="B3395" s="343"/>
      <c r="C3395" s="41">
        <v>43326</v>
      </c>
      <c r="D3395" s="40" t="s">
        <v>999</v>
      </c>
      <c r="E3395" s="40">
        <v>217613</v>
      </c>
      <c r="F3395" s="40" t="s">
        <v>53</v>
      </c>
      <c r="G3395" s="135">
        <v>12.83</v>
      </c>
      <c r="H3395" s="48">
        <v>18285.12</v>
      </c>
      <c r="I3395" s="48">
        <v>9766.69</v>
      </c>
    </row>
    <row r="3396" spans="1:9" x14ac:dyDescent="0.25">
      <c r="A3396" s="180" t="s">
        <v>42</v>
      </c>
      <c r="B3396" s="343"/>
      <c r="C3396" s="41">
        <v>43326</v>
      </c>
      <c r="D3396" s="40" t="s">
        <v>964</v>
      </c>
      <c r="E3396" s="40">
        <v>217614</v>
      </c>
      <c r="F3396" s="40" t="s">
        <v>90</v>
      </c>
      <c r="G3396" s="135">
        <v>9.49</v>
      </c>
      <c r="H3396" s="48">
        <v>18285.12</v>
      </c>
      <c r="I3396" s="48">
        <v>9766.69</v>
      </c>
    </row>
    <row r="3397" spans="1:9" x14ac:dyDescent="0.25">
      <c r="A3397" s="463" t="s">
        <v>584</v>
      </c>
      <c r="B3397" s="464"/>
      <c r="C3397" s="465">
        <v>43326</v>
      </c>
      <c r="D3397" s="467" t="s">
        <v>1000</v>
      </c>
      <c r="E3397" s="467">
        <v>217615</v>
      </c>
      <c r="F3397" s="467" t="s">
        <v>587</v>
      </c>
      <c r="G3397" s="468">
        <v>2.1</v>
      </c>
      <c r="H3397" s="481">
        <v>18285.12</v>
      </c>
      <c r="I3397" s="481">
        <v>9766.69</v>
      </c>
    </row>
    <row r="3398" spans="1:9" x14ac:dyDescent="0.25">
      <c r="A3398" s="180" t="s">
        <v>102</v>
      </c>
      <c r="B3398" s="343"/>
      <c r="C3398" s="41">
        <v>43327</v>
      </c>
      <c r="D3398" s="40" t="s">
        <v>1001</v>
      </c>
      <c r="E3398" s="40">
        <v>217640</v>
      </c>
      <c r="F3398" s="40" t="s">
        <v>104</v>
      </c>
      <c r="G3398" s="135">
        <v>5.66</v>
      </c>
      <c r="H3398" s="48">
        <v>18285.12</v>
      </c>
      <c r="I3398" s="48">
        <v>9766.69</v>
      </c>
    </row>
    <row r="3399" spans="1:9" x14ac:dyDescent="0.25">
      <c r="A3399" s="180" t="s">
        <v>102</v>
      </c>
      <c r="B3399" s="343"/>
      <c r="C3399" s="41">
        <v>43327</v>
      </c>
      <c r="D3399" s="40" t="s">
        <v>906</v>
      </c>
      <c r="E3399" s="40">
        <v>217651</v>
      </c>
      <c r="F3399" s="40" t="s">
        <v>104</v>
      </c>
      <c r="G3399" s="135">
        <v>4.8899999999999997</v>
      </c>
      <c r="H3399" s="48">
        <v>18285.12</v>
      </c>
      <c r="I3399" s="48">
        <v>9766.69</v>
      </c>
    </row>
    <row r="3400" spans="1:9" x14ac:dyDescent="0.25">
      <c r="A3400" s="180" t="s">
        <v>64</v>
      </c>
      <c r="B3400" s="343"/>
      <c r="C3400" s="41">
        <v>43327</v>
      </c>
      <c r="D3400" s="40" t="s">
        <v>906</v>
      </c>
      <c r="E3400" s="40">
        <v>217650</v>
      </c>
      <c r="F3400" s="40" t="s">
        <v>79</v>
      </c>
      <c r="G3400" s="135">
        <v>14.63</v>
      </c>
      <c r="H3400" s="48">
        <v>18285.12</v>
      </c>
      <c r="I3400" s="48">
        <v>9766.69</v>
      </c>
    </row>
    <row r="3401" spans="1:9" x14ac:dyDescent="0.25">
      <c r="A3401" s="180" t="s">
        <v>77</v>
      </c>
      <c r="B3401" s="343"/>
      <c r="C3401" s="41">
        <v>43327</v>
      </c>
      <c r="D3401" s="40" t="s">
        <v>570</v>
      </c>
      <c r="E3401" s="40">
        <v>217658</v>
      </c>
      <c r="F3401" s="40" t="s">
        <v>44</v>
      </c>
      <c r="G3401" s="135">
        <v>14.34</v>
      </c>
      <c r="H3401" s="48">
        <v>18285.12</v>
      </c>
      <c r="I3401" s="48">
        <v>9766.69</v>
      </c>
    </row>
    <row r="3402" spans="1:9" x14ac:dyDescent="0.25">
      <c r="A3402" s="180" t="s">
        <v>66</v>
      </c>
      <c r="B3402" s="343"/>
      <c r="C3402" s="41">
        <v>43327</v>
      </c>
      <c r="D3402" s="40" t="s">
        <v>282</v>
      </c>
      <c r="E3402" s="40">
        <v>217659</v>
      </c>
      <c r="F3402" s="40" t="s">
        <v>50</v>
      </c>
      <c r="G3402" s="135">
        <v>13.28</v>
      </c>
      <c r="H3402" s="48">
        <v>18285.12</v>
      </c>
      <c r="I3402" s="48">
        <v>9766.69</v>
      </c>
    </row>
    <row r="3403" spans="1:9" x14ac:dyDescent="0.25">
      <c r="A3403" s="180" t="s">
        <v>68</v>
      </c>
      <c r="B3403" s="343"/>
      <c r="C3403" s="41">
        <v>43327</v>
      </c>
      <c r="D3403" s="40" t="s">
        <v>516</v>
      </c>
      <c r="E3403" s="40">
        <v>217660</v>
      </c>
      <c r="F3403" s="40" t="s">
        <v>53</v>
      </c>
      <c r="G3403" s="135">
        <v>14.27</v>
      </c>
      <c r="H3403" s="48">
        <v>18285.12</v>
      </c>
      <c r="I3403" s="48">
        <v>9766.69</v>
      </c>
    </row>
    <row r="3404" spans="1:9" x14ac:dyDescent="0.25">
      <c r="A3404" s="180" t="s">
        <v>64</v>
      </c>
      <c r="B3404" s="343"/>
      <c r="C3404" s="41">
        <v>43327</v>
      </c>
      <c r="D3404" s="40" t="s">
        <v>547</v>
      </c>
      <c r="E3404" s="40">
        <v>217679</v>
      </c>
      <c r="F3404" s="40" t="s">
        <v>79</v>
      </c>
      <c r="G3404" s="135">
        <v>10.210000000000001</v>
      </c>
      <c r="H3404" s="48">
        <v>18285.12</v>
      </c>
      <c r="I3404" s="48">
        <v>9766.69</v>
      </c>
    </row>
    <row r="3405" spans="1:9" x14ac:dyDescent="0.25">
      <c r="A3405" s="180" t="s">
        <v>64</v>
      </c>
      <c r="B3405" s="343"/>
      <c r="C3405" s="41">
        <v>43327</v>
      </c>
      <c r="D3405" s="40" t="s">
        <v>351</v>
      </c>
      <c r="E3405" s="40">
        <v>217701</v>
      </c>
      <c r="F3405" s="40" t="s">
        <v>55</v>
      </c>
      <c r="G3405" s="135">
        <v>1.26</v>
      </c>
      <c r="H3405" s="48">
        <v>18285.12</v>
      </c>
      <c r="I3405" s="48">
        <v>9766.69</v>
      </c>
    </row>
    <row r="3406" spans="1:9" x14ac:dyDescent="0.25">
      <c r="A3406" s="180" t="s">
        <v>66</v>
      </c>
      <c r="B3406" s="343"/>
      <c r="C3406" s="41">
        <v>43327</v>
      </c>
      <c r="D3406" s="40" t="s">
        <v>526</v>
      </c>
      <c r="E3406" s="40">
        <v>217705</v>
      </c>
      <c r="F3406" s="40" t="s">
        <v>50</v>
      </c>
      <c r="G3406" s="135">
        <v>11.01</v>
      </c>
      <c r="H3406" s="48">
        <v>18285.12</v>
      </c>
      <c r="I3406" s="48">
        <v>9766.69</v>
      </c>
    </row>
    <row r="3407" spans="1:9" x14ac:dyDescent="0.25">
      <c r="A3407" s="180" t="s">
        <v>68</v>
      </c>
      <c r="B3407" s="343"/>
      <c r="C3407" s="41">
        <v>43327</v>
      </c>
      <c r="D3407" s="40" t="s">
        <v>409</v>
      </c>
      <c r="E3407" s="40">
        <v>217715</v>
      </c>
      <c r="F3407" s="40" t="s">
        <v>53</v>
      </c>
      <c r="G3407" s="135">
        <v>14.74</v>
      </c>
      <c r="H3407" s="48">
        <v>18285.12</v>
      </c>
      <c r="I3407" s="48">
        <v>9766.69</v>
      </c>
    </row>
    <row r="3408" spans="1:9" x14ac:dyDescent="0.25">
      <c r="A3408" s="180" t="s">
        <v>77</v>
      </c>
      <c r="B3408" s="343"/>
      <c r="C3408" s="41">
        <v>43327</v>
      </c>
      <c r="D3408" s="40" t="s">
        <v>373</v>
      </c>
      <c r="E3408" s="40">
        <v>217718</v>
      </c>
      <c r="F3408" s="40" t="s">
        <v>44</v>
      </c>
      <c r="G3408" s="135">
        <v>16.34</v>
      </c>
      <c r="H3408" s="48">
        <v>18285.12</v>
      </c>
      <c r="I3408" s="48">
        <v>9766.69</v>
      </c>
    </row>
    <row r="3409" spans="1:9" x14ac:dyDescent="0.25">
      <c r="A3409" s="180" t="s">
        <v>64</v>
      </c>
      <c r="B3409" s="343"/>
      <c r="C3409" s="41">
        <v>43327</v>
      </c>
      <c r="D3409" s="40" t="s">
        <v>462</v>
      </c>
      <c r="E3409" s="40">
        <v>217730</v>
      </c>
      <c r="F3409" s="40" t="s">
        <v>79</v>
      </c>
      <c r="G3409" s="135">
        <v>8.06</v>
      </c>
      <c r="H3409" s="48">
        <v>18285.12</v>
      </c>
      <c r="I3409" s="48">
        <v>9766.69</v>
      </c>
    </row>
    <row r="3410" spans="1:9" x14ac:dyDescent="0.25">
      <c r="A3410" s="180" t="s">
        <v>66</v>
      </c>
      <c r="B3410" s="343"/>
      <c r="C3410" s="41">
        <v>43327</v>
      </c>
      <c r="D3410" s="40" t="s">
        <v>382</v>
      </c>
      <c r="E3410" s="40">
        <v>217734</v>
      </c>
      <c r="F3410" s="40" t="s">
        <v>50</v>
      </c>
      <c r="G3410" s="135">
        <v>6.51</v>
      </c>
      <c r="H3410" s="48">
        <v>18285.12</v>
      </c>
      <c r="I3410" s="48">
        <v>9766.69</v>
      </c>
    </row>
    <row r="3411" spans="1:9" x14ac:dyDescent="0.25">
      <c r="A3411" s="180" t="s">
        <v>86</v>
      </c>
      <c r="B3411" s="343"/>
      <c r="C3411" s="41">
        <v>43327</v>
      </c>
      <c r="D3411" s="40" t="s">
        <v>1002</v>
      </c>
      <c r="E3411" s="40">
        <v>217760</v>
      </c>
      <c r="F3411" s="40" t="s">
        <v>344</v>
      </c>
      <c r="G3411" s="135">
        <v>2.68</v>
      </c>
      <c r="H3411" s="48">
        <v>18285.12</v>
      </c>
      <c r="I3411" s="48">
        <v>9766.69</v>
      </c>
    </row>
    <row r="3412" spans="1:9" x14ac:dyDescent="0.25">
      <c r="A3412" s="180" t="s">
        <v>86</v>
      </c>
      <c r="B3412" s="343"/>
      <c r="C3412" s="41">
        <v>43327</v>
      </c>
      <c r="D3412" s="40" t="s">
        <v>573</v>
      </c>
      <c r="E3412" s="40">
        <v>217761</v>
      </c>
      <c r="F3412" s="40" t="s">
        <v>449</v>
      </c>
      <c r="G3412" s="135">
        <v>2.57</v>
      </c>
      <c r="H3412" s="48">
        <v>18285.12</v>
      </c>
      <c r="I3412" s="48">
        <v>9766.69</v>
      </c>
    </row>
    <row r="3413" spans="1:9" x14ac:dyDescent="0.25">
      <c r="A3413" s="180" t="s">
        <v>86</v>
      </c>
      <c r="B3413" s="343"/>
      <c r="C3413" s="41">
        <v>43327</v>
      </c>
      <c r="D3413" s="40" t="s">
        <v>863</v>
      </c>
      <c r="E3413" s="40">
        <v>217762</v>
      </c>
      <c r="F3413" s="40" t="s">
        <v>403</v>
      </c>
      <c r="G3413" s="135">
        <v>2.68</v>
      </c>
      <c r="H3413" s="48">
        <v>18285.12</v>
      </c>
      <c r="I3413" s="48">
        <v>9766.69</v>
      </c>
    </row>
    <row r="3414" spans="1:9" x14ac:dyDescent="0.25">
      <c r="A3414" s="180" t="s">
        <v>86</v>
      </c>
      <c r="B3414" s="343"/>
      <c r="C3414" s="41">
        <v>43327</v>
      </c>
      <c r="D3414" s="40" t="s">
        <v>1003</v>
      </c>
      <c r="E3414" s="40">
        <v>217763</v>
      </c>
      <c r="F3414" s="40" t="s">
        <v>140</v>
      </c>
      <c r="G3414" s="135">
        <v>3.8</v>
      </c>
      <c r="H3414" s="48">
        <v>18285.12</v>
      </c>
      <c r="I3414" s="48">
        <v>9766.69</v>
      </c>
    </row>
    <row r="3415" spans="1:9" x14ac:dyDescent="0.25">
      <c r="A3415" s="180" t="s">
        <v>96</v>
      </c>
      <c r="B3415" s="343"/>
      <c r="C3415" s="41">
        <v>43328</v>
      </c>
      <c r="D3415" s="40" t="s">
        <v>69</v>
      </c>
      <c r="E3415" s="40">
        <v>217793</v>
      </c>
      <c r="F3415" s="40" t="s">
        <v>44</v>
      </c>
      <c r="G3415" s="135">
        <v>12.59</v>
      </c>
      <c r="H3415" s="48">
        <v>18285.12</v>
      </c>
      <c r="I3415" s="48">
        <v>9766.69</v>
      </c>
    </row>
    <row r="3416" spans="1:9" x14ac:dyDescent="0.25">
      <c r="A3416" s="180" t="s">
        <v>94</v>
      </c>
      <c r="B3416" s="343"/>
      <c r="C3416" s="41">
        <v>43328</v>
      </c>
      <c r="D3416" s="40" t="s">
        <v>497</v>
      </c>
      <c r="E3416" s="40">
        <v>217794</v>
      </c>
      <c r="F3416" s="40" t="s">
        <v>580</v>
      </c>
      <c r="G3416" s="135">
        <v>14.69</v>
      </c>
      <c r="H3416" s="48">
        <v>18285.12</v>
      </c>
      <c r="I3416" s="48">
        <v>9766.69</v>
      </c>
    </row>
    <row r="3417" spans="1:9" x14ac:dyDescent="0.25">
      <c r="A3417" s="180" t="s">
        <v>98</v>
      </c>
      <c r="B3417" s="343"/>
      <c r="C3417" s="41">
        <v>43328</v>
      </c>
      <c r="D3417" s="40" t="s">
        <v>269</v>
      </c>
      <c r="E3417" s="40">
        <v>217803</v>
      </c>
      <c r="F3417" s="40" t="s">
        <v>50</v>
      </c>
      <c r="G3417" s="135">
        <v>13.75</v>
      </c>
      <c r="H3417" s="48">
        <v>18285.12</v>
      </c>
      <c r="I3417" s="48">
        <v>9766.69</v>
      </c>
    </row>
    <row r="3418" spans="1:9" x14ac:dyDescent="0.25">
      <c r="A3418" s="180" t="s">
        <v>94</v>
      </c>
      <c r="B3418" s="343"/>
      <c r="C3418" s="41">
        <v>43328</v>
      </c>
      <c r="D3418" s="40" t="s">
        <v>109</v>
      </c>
      <c r="E3418" s="40">
        <v>217830</v>
      </c>
      <c r="F3418" s="40" t="s">
        <v>580</v>
      </c>
      <c r="G3418" s="135">
        <v>4.95</v>
      </c>
      <c r="H3418" s="48">
        <v>18285.12</v>
      </c>
      <c r="I3418" s="48">
        <v>9766.69</v>
      </c>
    </row>
    <row r="3419" spans="1:9" x14ac:dyDescent="0.25">
      <c r="A3419" s="180" t="s">
        <v>98</v>
      </c>
      <c r="B3419" s="343"/>
      <c r="C3419" s="41">
        <v>43328</v>
      </c>
      <c r="D3419" s="40" t="s">
        <v>565</v>
      </c>
      <c r="E3419" s="40">
        <v>217838</v>
      </c>
      <c r="F3419" s="40" t="s">
        <v>44</v>
      </c>
      <c r="G3419" s="135">
        <v>7.61</v>
      </c>
      <c r="H3419" s="48">
        <v>18285.12</v>
      </c>
      <c r="I3419" s="48">
        <v>9766.69</v>
      </c>
    </row>
    <row r="3420" spans="1:9" x14ac:dyDescent="0.25">
      <c r="A3420" s="180" t="s">
        <v>100</v>
      </c>
      <c r="B3420" s="343"/>
      <c r="C3420" s="41">
        <v>43328</v>
      </c>
      <c r="D3420" s="40" t="s">
        <v>401</v>
      </c>
      <c r="E3420" s="40">
        <v>217841</v>
      </c>
      <c r="F3420" s="40" t="s">
        <v>53</v>
      </c>
      <c r="G3420" s="135">
        <v>14.8</v>
      </c>
      <c r="H3420" s="48">
        <v>18285.12</v>
      </c>
      <c r="I3420" s="48">
        <v>9766.69</v>
      </c>
    </row>
    <row r="3421" spans="1:9" x14ac:dyDescent="0.25">
      <c r="A3421" s="180" t="s">
        <v>98</v>
      </c>
      <c r="B3421" s="343"/>
      <c r="C3421" s="41">
        <v>43328</v>
      </c>
      <c r="D3421" s="40" t="s">
        <v>247</v>
      </c>
      <c r="E3421" s="40">
        <v>217855</v>
      </c>
      <c r="F3421" s="40" t="s">
        <v>50</v>
      </c>
      <c r="G3421" s="135">
        <v>6.4</v>
      </c>
      <c r="H3421" s="48">
        <v>18285.12</v>
      </c>
      <c r="I3421" s="48">
        <v>9766.69</v>
      </c>
    </row>
    <row r="3422" spans="1:9" x14ac:dyDescent="0.25">
      <c r="A3422" s="180" t="s">
        <v>48</v>
      </c>
      <c r="B3422" s="343"/>
      <c r="C3422" s="41">
        <v>43329</v>
      </c>
      <c r="D3422" s="40" t="s">
        <v>175</v>
      </c>
      <c r="E3422" s="40">
        <v>217936</v>
      </c>
      <c r="F3422" s="40" t="s">
        <v>50</v>
      </c>
      <c r="G3422" s="135">
        <v>11.35</v>
      </c>
      <c r="H3422" s="48">
        <v>18285.12</v>
      </c>
      <c r="I3422" s="48">
        <v>9766.69</v>
      </c>
    </row>
    <row r="3423" spans="1:9" x14ac:dyDescent="0.25">
      <c r="A3423" s="180" t="s">
        <v>42</v>
      </c>
      <c r="B3423" s="343"/>
      <c r="C3423" s="41">
        <v>43329</v>
      </c>
      <c r="D3423" s="40" t="s">
        <v>221</v>
      </c>
      <c r="E3423" s="40">
        <v>217939</v>
      </c>
      <c r="F3423" s="40" t="s">
        <v>44</v>
      </c>
      <c r="G3423" s="135">
        <v>14.3</v>
      </c>
      <c r="H3423" s="48">
        <v>18285.12</v>
      </c>
      <c r="I3423" s="48">
        <v>9766.69</v>
      </c>
    </row>
    <row r="3424" spans="1:9" x14ac:dyDescent="0.25">
      <c r="A3424" s="180" t="s">
        <v>45</v>
      </c>
      <c r="B3424" s="343"/>
      <c r="C3424" s="41">
        <v>43329</v>
      </c>
      <c r="D3424" s="40" t="s">
        <v>52</v>
      </c>
      <c r="E3424" s="40">
        <v>217944</v>
      </c>
      <c r="F3424" s="40" t="s">
        <v>580</v>
      </c>
      <c r="G3424" s="135">
        <v>15.87</v>
      </c>
      <c r="H3424" s="48">
        <v>18285.12</v>
      </c>
      <c r="I3424" s="48">
        <v>9766.69</v>
      </c>
    </row>
    <row r="3425" spans="1:9" x14ac:dyDescent="0.25">
      <c r="A3425" s="180" t="s">
        <v>51</v>
      </c>
      <c r="B3425" s="343"/>
      <c r="C3425" s="41">
        <v>43329</v>
      </c>
      <c r="D3425" s="40" t="s">
        <v>268</v>
      </c>
      <c r="E3425" s="40">
        <v>217947</v>
      </c>
      <c r="F3425" s="40" t="s">
        <v>53</v>
      </c>
      <c r="G3425" s="135">
        <v>14.8</v>
      </c>
      <c r="H3425" s="48">
        <v>18285.12</v>
      </c>
      <c r="I3425" s="48">
        <v>9766.69</v>
      </c>
    </row>
    <row r="3426" spans="1:9" x14ac:dyDescent="0.25">
      <c r="A3426" s="180" t="s">
        <v>45</v>
      </c>
      <c r="B3426" s="343"/>
      <c r="C3426" s="41">
        <v>43329</v>
      </c>
      <c r="D3426" s="40" t="s">
        <v>585</v>
      </c>
      <c r="E3426" s="40">
        <v>217996</v>
      </c>
      <c r="F3426" s="40" t="s">
        <v>272</v>
      </c>
      <c r="G3426" s="135">
        <v>14.33</v>
      </c>
      <c r="H3426" s="48">
        <v>18285.12</v>
      </c>
      <c r="I3426" s="48">
        <v>9766.69</v>
      </c>
    </row>
    <row r="3427" spans="1:9" x14ac:dyDescent="0.25">
      <c r="A3427" s="180" t="s">
        <v>51</v>
      </c>
      <c r="B3427" s="343"/>
      <c r="C3427" s="41">
        <v>43329</v>
      </c>
      <c r="D3427" s="40" t="s">
        <v>578</v>
      </c>
      <c r="E3427" s="40">
        <v>217997</v>
      </c>
      <c r="F3427" s="40" t="s">
        <v>53</v>
      </c>
      <c r="G3427" s="135">
        <v>11.47</v>
      </c>
      <c r="H3427" s="48">
        <v>18285.12</v>
      </c>
      <c r="I3427" s="48">
        <v>9766.69</v>
      </c>
    </row>
    <row r="3428" spans="1:9" x14ac:dyDescent="0.25">
      <c r="A3428" s="180" t="s">
        <v>42</v>
      </c>
      <c r="B3428" s="343"/>
      <c r="C3428" s="41">
        <v>43329</v>
      </c>
      <c r="D3428" s="40" t="s">
        <v>463</v>
      </c>
      <c r="E3428" s="40">
        <v>217998</v>
      </c>
      <c r="F3428" s="40" t="s">
        <v>44</v>
      </c>
      <c r="G3428" s="135">
        <v>12.93</v>
      </c>
      <c r="H3428" s="48">
        <v>18285.12</v>
      </c>
      <c r="I3428" s="48">
        <v>9766.69</v>
      </c>
    </row>
    <row r="3429" spans="1:9" x14ac:dyDescent="0.25">
      <c r="A3429" s="180" t="s">
        <v>45</v>
      </c>
      <c r="B3429" s="343"/>
      <c r="C3429" s="41">
        <v>43329</v>
      </c>
      <c r="D3429" s="40" t="s">
        <v>726</v>
      </c>
      <c r="E3429" s="40">
        <v>218010</v>
      </c>
      <c r="F3429" s="40" t="s">
        <v>55</v>
      </c>
      <c r="G3429" s="135">
        <v>0.72</v>
      </c>
      <c r="H3429" s="48">
        <v>18285.12</v>
      </c>
      <c r="I3429" s="48">
        <v>9766.69</v>
      </c>
    </row>
    <row r="3430" spans="1:9" x14ac:dyDescent="0.25">
      <c r="A3430" s="180" t="s">
        <v>48</v>
      </c>
      <c r="B3430" s="343"/>
      <c r="C3430" s="41">
        <v>43329</v>
      </c>
      <c r="D3430" s="40" t="s">
        <v>469</v>
      </c>
      <c r="E3430" s="40">
        <v>218014</v>
      </c>
      <c r="F3430" s="40" t="s">
        <v>50</v>
      </c>
      <c r="G3430" s="135">
        <v>13.1</v>
      </c>
      <c r="H3430" s="48">
        <v>18285.12</v>
      </c>
      <c r="I3430" s="48">
        <v>9766.69</v>
      </c>
    </row>
    <row r="3431" spans="1:9" x14ac:dyDescent="0.25">
      <c r="A3431" s="180" t="s">
        <v>86</v>
      </c>
      <c r="B3431" s="343"/>
      <c r="C3431" s="41">
        <v>43329</v>
      </c>
      <c r="D3431" s="40" t="s">
        <v>174</v>
      </c>
      <c r="E3431" s="40">
        <v>218063</v>
      </c>
      <c r="F3431" s="40" t="s">
        <v>170</v>
      </c>
      <c r="G3431" s="135">
        <v>0.28999999999999998</v>
      </c>
      <c r="H3431" s="48">
        <v>18285.12</v>
      </c>
      <c r="I3431" s="48">
        <v>9766.69</v>
      </c>
    </row>
    <row r="3432" spans="1:9" x14ac:dyDescent="0.25">
      <c r="A3432" s="180" t="s">
        <v>86</v>
      </c>
      <c r="B3432" s="343"/>
      <c r="C3432" s="41">
        <v>43329</v>
      </c>
      <c r="D3432" s="40" t="s">
        <v>1004</v>
      </c>
      <c r="E3432" s="40">
        <v>218064</v>
      </c>
      <c r="F3432" s="40" t="s">
        <v>79</v>
      </c>
      <c r="G3432" s="135">
        <v>11.55</v>
      </c>
      <c r="H3432" s="48">
        <v>18285.12</v>
      </c>
      <c r="I3432" s="48">
        <v>9766.69</v>
      </c>
    </row>
    <row r="3433" spans="1:9" x14ac:dyDescent="0.25">
      <c r="A3433" s="180" t="s">
        <v>86</v>
      </c>
      <c r="B3433" s="343"/>
      <c r="C3433" s="41">
        <v>43329</v>
      </c>
      <c r="D3433" s="40" t="s">
        <v>893</v>
      </c>
      <c r="E3433" s="40">
        <v>218065</v>
      </c>
      <c r="F3433" s="40" t="s">
        <v>403</v>
      </c>
      <c r="G3433" s="135">
        <v>11.37</v>
      </c>
      <c r="H3433" s="48">
        <v>18285.12</v>
      </c>
      <c r="I3433" s="48">
        <v>9766.69</v>
      </c>
    </row>
    <row r="3434" spans="1:9" x14ac:dyDescent="0.25">
      <c r="A3434" s="180" t="s">
        <v>86</v>
      </c>
      <c r="B3434" s="343"/>
      <c r="C3434" s="41">
        <v>43329</v>
      </c>
      <c r="D3434" s="40" t="s">
        <v>716</v>
      </c>
      <c r="E3434" s="40">
        <v>218066</v>
      </c>
      <c r="F3434" s="40" t="s">
        <v>140</v>
      </c>
      <c r="G3434" s="135">
        <v>12.21</v>
      </c>
      <c r="H3434" s="48">
        <v>18285.12</v>
      </c>
      <c r="I3434" s="48">
        <v>9766.69</v>
      </c>
    </row>
    <row r="3435" spans="1:9" ht="15.75" thickBot="1" x14ac:dyDescent="0.3">
      <c r="A3435" s="180" t="s">
        <v>86</v>
      </c>
      <c r="B3435" s="343"/>
      <c r="C3435" s="41">
        <v>43329</v>
      </c>
      <c r="D3435" s="40" t="s">
        <v>737</v>
      </c>
      <c r="E3435" s="40">
        <v>218067</v>
      </c>
      <c r="F3435" s="40" t="s">
        <v>437</v>
      </c>
      <c r="G3435" s="135">
        <v>10.72</v>
      </c>
      <c r="H3435" s="48">
        <v>18285.12</v>
      </c>
      <c r="I3435" s="48">
        <v>9766.69</v>
      </c>
    </row>
    <row r="3436" spans="1:9" ht="15.75" thickBot="1" x14ac:dyDescent="0.3">
      <c r="F3436" s="219" t="s">
        <v>590</v>
      </c>
      <c r="G3436" s="220">
        <f>SUM(G3331:G3435)</f>
        <v>908.80000000000007</v>
      </c>
      <c r="H3436" s="221">
        <f>+G3436*H3435</f>
        <v>16617517.056</v>
      </c>
      <c r="I3436" s="221">
        <f>+G3436*I3435</f>
        <v>8875967.8720000014</v>
      </c>
    </row>
    <row r="3437" spans="1:9" ht="21.75" thickBot="1" x14ac:dyDescent="0.4">
      <c r="F3437" s="222" t="s">
        <v>591</v>
      </c>
      <c r="G3437" s="223">
        <f>-G3397-G3342</f>
        <v>-4.18</v>
      </c>
      <c r="H3437" s="512">
        <f>+G3437*H3435</f>
        <v>-76431.801599999992</v>
      </c>
      <c r="I3437" s="513"/>
    </row>
    <row r="3438" spans="1:9" ht="19.5" thickBot="1" x14ac:dyDescent="0.35">
      <c r="F3438" s="226" t="s">
        <v>151</v>
      </c>
      <c r="G3438" s="220">
        <f>SUM(G3436:G3437)</f>
        <v>904.62000000000012</v>
      </c>
      <c r="H3438" s="514">
        <f>+H3436+I3436+H3437-0.01</f>
        <v>25417053.1164</v>
      </c>
      <c r="I3438" s="515"/>
    </row>
    <row r="3441" spans="1:9" x14ac:dyDescent="0.25">
      <c r="G3441" s="409"/>
    </row>
    <row r="3442" spans="1:9" x14ac:dyDescent="0.25">
      <c r="G3442" s="396"/>
    </row>
    <row r="3443" spans="1:9" x14ac:dyDescent="0.25">
      <c r="B3443" s="31"/>
      <c r="C3443" s="31"/>
      <c r="D3443" s="31"/>
      <c r="E3443" s="32"/>
      <c r="F3443" s="32"/>
      <c r="G3443" s="396"/>
    </row>
    <row r="3444" spans="1:9" ht="23.25" x14ac:dyDescent="0.35">
      <c r="A3444" s="516" t="s">
        <v>28</v>
      </c>
      <c r="B3444" s="516"/>
      <c r="C3444" s="516"/>
      <c r="D3444" s="516"/>
      <c r="E3444" s="516"/>
      <c r="F3444" s="516"/>
      <c r="G3444" s="516"/>
      <c r="H3444" s="516"/>
    </row>
    <row r="3445" spans="1:9" ht="19.5" x14ac:dyDescent="0.3">
      <c r="A3445" s="517" t="s">
        <v>485</v>
      </c>
      <c r="B3445" s="517"/>
      <c r="C3445" s="517"/>
      <c r="D3445" s="517"/>
      <c r="E3445" s="517"/>
      <c r="F3445" s="517"/>
      <c r="G3445" s="517"/>
      <c r="H3445" s="517"/>
      <c r="I3445" s="482" t="s">
        <v>994</v>
      </c>
    </row>
    <row r="3446" spans="1:9" ht="15.75" x14ac:dyDescent="0.25">
      <c r="A3446" s="33"/>
      <c r="B3446" s="33"/>
      <c r="C3446" s="33"/>
      <c r="D3446" s="33"/>
      <c r="E3446" s="34"/>
      <c r="F3446" s="34"/>
      <c r="G3446" s="397"/>
      <c r="H3446" s="35"/>
      <c r="I3446" s="483" t="s">
        <v>995</v>
      </c>
    </row>
    <row r="3447" spans="1:9" ht="15.75" x14ac:dyDescent="0.25">
      <c r="A3447" s="33"/>
      <c r="B3447" s="33"/>
      <c r="C3447" s="33"/>
      <c r="D3447" s="33"/>
      <c r="E3447" s="34"/>
      <c r="F3447" s="34"/>
      <c r="G3447" s="397"/>
      <c r="H3447" s="35"/>
      <c r="I3447" s="484">
        <f>SUM(G3452:G3549)</f>
        <v>863.83000000000015</v>
      </c>
    </row>
    <row r="3448" spans="1:9" ht="15.75" x14ac:dyDescent="0.25">
      <c r="A3448" s="36" t="s">
        <v>30</v>
      </c>
      <c r="B3448" s="36">
        <v>2909</v>
      </c>
      <c r="C3448" s="33"/>
      <c r="D3448" s="31"/>
      <c r="E3448" s="34"/>
      <c r="F3448" s="34"/>
      <c r="G3448" s="398"/>
      <c r="H3448" s="35"/>
      <c r="I3448" s="485"/>
    </row>
    <row r="3449" spans="1:9" ht="15.75" x14ac:dyDescent="0.25">
      <c r="A3449" s="38" t="s">
        <v>31</v>
      </c>
      <c r="B3449" s="39">
        <v>43336</v>
      </c>
      <c r="C3449" s="33"/>
      <c r="D3449" s="31"/>
      <c r="E3449" s="34"/>
      <c r="F3449" s="34"/>
      <c r="G3449" s="398"/>
      <c r="H3449" s="35"/>
    </row>
    <row r="3450" spans="1:9" ht="16.5" thickBot="1" x14ac:dyDescent="0.3">
      <c r="A3450" s="37" t="s">
        <v>32</v>
      </c>
      <c r="B3450" s="518" t="s">
        <v>33</v>
      </c>
      <c r="C3450" s="518"/>
      <c r="D3450" s="518"/>
      <c r="E3450" s="34"/>
      <c r="F3450" s="34"/>
      <c r="G3450" s="398"/>
      <c r="H3450" s="35"/>
    </row>
    <row r="3451" spans="1:9" ht="32.25" thickBot="1" x14ac:dyDescent="0.3">
      <c r="A3451" s="510" t="s">
        <v>34</v>
      </c>
      <c r="B3451" s="511"/>
      <c r="C3451" s="178" t="s">
        <v>35</v>
      </c>
      <c r="D3451" s="178" t="s">
        <v>36</v>
      </c>
      <c r="E3451" s="178" t="s">
        <v>37</v>
      </c>
      <c r="F3451" s="178" t="s">
        <v>38</v>
      </c>
      <c r="G3451" s="406" t="s">
        <v>39</v>
      </c>
      <c r="H3451" s="44" t="s">
        <v>40</v>
      </c>
      <c r="I3451" s="44" t="s">
        <v>41</v>
      </c>
    </row>
    <row r="3452" spans="1:9" x14ac:dyDescent="0.25">
      <c r="A3452" s="180" t="s">
        <v>68</v>
      </c>
      <c r="B3452" s="343"/>
      <c r="C3452" s="41">
        <v>43330</v>
      </c>
      <c r="D3452" s="40" t="s">
        <v>576</v>
      </c>
      <c r="E3452" s="40">
        <v>218084</v>
      </c>
      <c r="F3452" s="40" t="s">
        <v>53</v>
      </c>
      <c r="G3452" s="135">
        <v>12.16</v>
      </c>
      <c r="H3452" s="48">
        <v>18285.12</v>
      </c>
      <c r="I3452" s="48">
        <v>9766.69</v>
      </c>
    </row>
    <row r="3453" spans="1:9" x14ac:dyDescent="0.25">
      <c r="A3453" s="180" t="s">
        <v>64</v>
      </c>
      <c r="B3453" s="343"/>
      <c r="C3453" s="41">
        <v>43330</v>
      </c>
      <c r="D3453" s="40" t="s">
        <v>175</v>
      </c>
      <c r="E3453" s="40">
        <v>218087</v>
      </c>
      <c r="F3453" s="40" t="s">
        <v>580</v>
      </c>
      <c r="G3453" s="135">
        <v>16.47</v>
      </c>
      <c r="H3453" s="48">
        <v>18285.12</v>
      </c>
      <c r="I3453" s="48">
        <v>9766.69</v>
      </c>
    </row>
    <row r="3454" spans="1:9" x14ac:dyDescent="0.25">
      <c r="A3454" s="180" t="s">
        <v>77</v>
      </c>
      <c r="B3454" s="343"/>
      <c r="C3454" s="41">
        <v>43330</v>
      </c>
      <c r="D3454" s="40" t="s">
        <v>67</v>
      </c>
      <c r="E3454" s="40">
        <v>218090</v>
      </c>
      <c r="F3454" s="40" t="s">
        <v>79</v>
      </c>
      <c r="G3454" s="135">
        <v>15.34</v>
      </c>
      <c r="H3454" s="48">
        <v>18285.12</v>
      </c>
      <c r="I3454" s="48">
        <v>9766.69</v>
      </c>
    </row>
    <row r="3455" spans="1:9" x14ac:dyDescent="0.25">
      <c r="A3455" s="180" t="s">
        <v>66</v>
      </c>
      <c r="B3455" s="343"/>
      <c r="C3455" s="41">
        <v>43330</v>
      </c>
      <c r="D3455" s="40" t="s">
        <v>329</v>
      </c>
      <c r="E3455" s="40">
        <v>218097</v>
      </c>
      <c r="F3455" s="40" t="s">
        <v>50</v>
      </c>
      <c r="G3455" s="135">
        <v>15.66</v>
      </c>
      <c r="H3455" s="48">
        <v>18285.12</v>
      </c>
      <c r="I3455" s="48">
        <v>9766.69</v>
      </c>
    </row>
    <row r="3456" spans="1:9" x14ac:dyDescent="0.25">
      <c r="A3456" s="463" t="s">
        <v>584</v>
      </c>
      <c r="B3456" s="464"/>
      <c r="C3456" s="465">
        <v>43330</v>
      </c>
      <c r="D3456" s="467" t="s">
        <v>658</v>
      </c>
      <c r="E3456" s="467">
        <v>218121</v>
      </c>
      <c r="F3456" s="467" t="s">
        <v>587</v>
      </c>
      <c r="G3456" s="468">
        <v>2.7</v>
      </c>
      <c r="H3456" s="481">
        <v>18285.12</v>
      </c>
      <c r="I3456" s="481">
        <v>9766.69</v>
      </c>
    </row>
    <row r="3457" spans="1:9" x14ac:dyDescent="0.25">
      <c r="A3457" s="180" t="s">
        <v>64</v>
      </c>
      <c r="B3457" s="343"/>
      <c r="C3457" s="41">
        <v>43330</v>
      </c>
      <c r="D3457" s="40" t="s">
        <v>526</v>
      </c>
      <c r="E3457" s="40">
        <v>218136</v>
      </c>
      <c r="F3457" s="40" t="s">
        <v>580</v>
      </c>
      <c r="G3457" s="135">
        <v>11.73</v>
      </c>
      <c r="H3457" s="48">
        <v>18285.12</v>
      </c>
      <c r="I3457" s="48">
        <v>9766.69</v>
      </c>
    </row>
    <row r="3458" spans="1:9" x14ac:dyDescent="0.25">
      <c r="A3458" s="180" t="s">
        <v>77</v>
      </c>
      <c r="B3458" s="343"/>
      <c r="C3458" s="41">
        <v>43330</v>
      </c>
      <c r="D3458" s="40" t="s">
        <v>915</v>
      </c>
      <c r="E3458" s="40">
        <v>218139</v>
      </c>
      <c r="F3458" s="40" t="s">
        <v>79</v>
      </c>
      <c r="G3458" s="135">
        <v>10.29</v>
      </c>
      <c r="H3458" s="48">
        <v>18285.12</v>
      </c>
      <c r="I3458" s="48">
        <v>9766.69</v>
      </c>
    </row>
    <row r="3459" spans="1:9" x14ac:dyDescent="0.25">
      <c r="A3459" s="180" t="s">
        <v>68</v>
      </c>
      <c r="B3459" s="343"/>
      <c r="C3459" s="41">
        <v>43330</v>
      </c>
      <c r="D3459" s="40" t="s">
        <v>641</v>
      </c>
      <c r="E3459" s="40">
        <v>218143</v>
      </c>
      <c r="F3459" s="40" t="s">
        <v>53</v>
      </c>
      <c r="G3459" s="135">
        <v>14.97</v>
      </c>
      <c r="H3459" s="48">
        <v>18285.12</v>
      </c>
      <c r="I3459" s="48">
        <v>9766.69</v>
      </c>
    </row>
    <row r="3460" spans="1:9" x14ac:dyDescent="0.25">
      <c r="A3460" s="180" t="s">
        <v>64</v>
      </c>
      <c r="B3460" s="343"/>
      <c r="C3460" s="41">
        <v>43330</v>
      </c>
      <c r="D3460" s="40" t="s">
        <v>774</v>
      </c>
      <c r="E3460" s="40">
        <v>218155</v>
      </c>
      <c r="F3460" s="40" t="s">
        <v>63</v>
      </c>
      <c r="G3460" s="135">
        <v>1.46</v>
      </c>
      <c r="H3460" s="48">
        <v>18285.12</v>
      </c>
      <c r="I3460" s="48">
        <v>9766.69</v>
      </c>
    </row>
    <row r="3461" spans="1:9" x14ac:dyDescent="0.25">
      <c r="A3461" s="180" t="s">
        <v>66</v>
      </c>
      <c r="B3461" s="343"/>
      <c r="C3461" s="41">
        <v>43330</v>
      </c>
      <c r="D3461" s="40" t="s">
        <v>475</v>
      </c>
      <c r="E3461" s="40">
        <v>218166</v>
      </c>
      <c r="F3461" s="40" t="s">
        <v>50</v>
      </c>
      <c r="G3461" s="135">
        <v>14.06</v>
      </c>
      <c r="H3461" s="48">
        <v>18285.12</v>
      </c>
      <c r="I3461" s="48">
        <v>9766.69</v>
      </c>
    </row>
    <row r="3462" spans="1:9" x14ac:dyDescent="0.25">
      <c r="A3462" s="180" t="s">
        <v>148</v>
      </c>
      <c r="B3462" s="343"/>
      <c r="C3462" s="41">
        <v>43330</v>
      </c>
      <c r="D3462" s="40" t="s">
        <v>942</v>
      </c>
      <c r="E3462" s="40">
        <v>218183</v>
      </c>
      <c r="F3462" s="40" t="s">
        <v>140</v>
      </c>
      <c r="G3462" s="135">
        <v>4.9000000000000004</v>
      </c>
      <c r="H3462" s="48">
        <v>18285.12</v>
      </c>
      <c r="I3462" s="48">
        <v>9766.69</v>
      </c>
    </row>
    <row r="3463" spans="1:9" x14ac:dyDescent="0.25">
      <c r="A3463" s="180" t="s">
        <v>148</v>
      </c>
      <c r="B3463" s="343"/>
      <c r="C3463" s="41">
        <v>43330</v>
      </c>
      <c r="D3463" s="40" t="s">
        <v>975</v>
      </c>
      <c r="E3463" s="40">
        <v>218184</v>
      </c>
      <c r="F3463" s="40" t="s">
        <v>437</v>
      </c>
      <c r="G3463" s="135">
        <v>7.71</v>
      </c>
      <c r="H3463" s="48">
        <v>18285.12</v>
      </c>
      <c r="I3463" s="48">
        <v>9766.69</v>
      </c>
    </row>
    <row r="3464" spans="1:9" x14ac:dyDescent="0.25">
      <c r="A3464" s="180" t="s">
        <v>273</v>
      </c>
      <c r="B3464" s="343"/>
      <c r="C3464" s="41">
        <v>43331</v>
      </c>
      <c r="D3464" s="40" t="s">
        <v>1006</v>
      </c>
      <c r="E3464" s="40">
        <v>218194</v>
      </c>
      <c r="F3464" s="40" t="s">
        <v>44</v>
      </c>
      <c r="G3464" s="135">
        <v>5.12</v>
      </c>
      <c r="H3464" s="48">
        <v>18285.12</v>
      </c>
      <c r="I3464" s="48">
        <v>9766.69</v>
      </c>
    </row>
    <row r="3465" spans="1:9" x14ac:dyDescent="0.25">
      <c r="A3465" s="180" t="s">
        <v>273</v>
      </c>
      <c r="B3465" s="343"/>
      <c r="C3465" s="41">
        <v>43331</v>
      </c>
      <c r="D3465" s="40" t="s">
        <v>602</v>
      </c>
      <c r="E3465" s="40">
        <v>218195</v>
      </c>
      <c r="F3465" s="40" t="s">
        <v>90</v>
      </c>
      <c r="G3465" s="135">
        <v>6.83</v>
      </c>
      <c r="H3465" s="48">
        <v>18285.12</v>
      </c>
      <c r="I3465" s="48">
        <v>9766.69</v>
      </c>
    </row>
    <row r="3466" spans="1:9" x14ac:dyDescent="0.25">
      <c r="A3466" s="180" t="s">
        <v>273</v>
      </c>
      <c r="B3466" s="343"/>
      <c r="C3466" s="41">
        <v>43331</v>
      </c>
      <c r="D3466" s="40" t="s">
        <v>453</v>
      </c>
      <c r="E3466" s="40">
        <v>218196</v>
      </c>
      <c r="F3466" s="40" t="s">
        <v>218</v>
      </c>
      <c r="G3466" s="135">
        <v>5.03</v>
      </c>
      <c r="H3466" s="48">
        <v>18285.12</v>
      </c>
      <c r="I3466" s="48">
        <v>9766.69</v>
      </c>
    </row>
    <row r="3467" spans="1:9" x14ac:dyDescent="0.25">
      <c r="A3467" s="180" t="s">
        <v>273</v>
      </c>
      <c r="B3467" s="343"/>
      <c r="C3467" s="41">
        <v>43331</v>
      </c>
      <c r="D3467" s="40" t="s">
        <v>175</v>
      </c>
      <c r="E3467" s="40">
        <v>218197</v>
      </c>
      <c r="F3467" s="40" t="s">
        <v>85</v>
      </c>
      <c r="G3467" s="135">
        <v>4.82</v>
      </c>
      <c r="H3467" s="48">
        <v>18285.12</v>
      </c>
      <c r="I3467" s="48">
        <v>9766.69</v>
      </c>
    </row>
    <row r="3468" spans="1:9" x14ac:dyDescent="0.25">
      <c r="A3468" s="180" t="s">
        <v>273</v>
      </c>
      <c r="B3468" s="343"/>
      <c r="C3468" s="41">
        <v>43331</v>
      </c>
      <c r="D3468" s="40" t="s">
        <v>208</v>
      </c>
      <c r="E3468" s="40">
        <v>218198</v>
      </c>
      <c r="F3468" s="40" t="s">
        <v>971</v>
      </c>
      <c r="G3468" s="135">
        <v>5</v>
      </c>
      <c r="H3468" s="48">
        <v>18285.12</v>
      </c>
      <c r="I3468" s="48">
        <v>9766.69</v>
      </c>
    </row>
    <row r="3469" spans="1:9" x14ac:dyDescent="0.25">
      <c r="A3469" s="180" t="s">
        <v>273</v>
      </c>
      <c r="B3469" s="343"/>
      <c r="C3469" s="41">
        <v>43331</v>
      </c>
      <c r="D3469" s="40" t="s">
        <v>159</v>
      </c>
      <c r="E3469" s="40">
        <v>218199</v>
      </c>
      <c r="F3469" s="40" t="s">
        <v>50</v>
      </c>
      <c r="G3469" s="135">
        <v>5.0599999999999996</v>
      </c>
      <c r="H3469" s="48">
        <v>18285.12</v>
      </c>
      <c r="I3469" s="48">
        <v>9766.69</v>
      </c>
    </row>
    <row r="3470" spans="1:9" x14ac:dyDescent="0.25">
      <c r="A3470" s="180" t="s">
        <v>273</v>
      </c>
      <c r="B3470" s="343"/>
      <c r="C3470" s="41">
        <v>43331</v>
      </c>
      <c r="D3470" s="40" t="s">
        <v>423</v>
      </c>
      <c r="E3470" s="40">
        <v>218200</v>
      </c>
      <c r="F3470" s="40" t="s">
        <v>79</v>
      </c>
      <c r="G3470" s="135">
        <v>5.74</v>
      </c>
      <c r="H3470" s="48">
        <v>18285.12</v>
      </c>
      <c r="I3470" s="48">
        <v>9766.69</v>
      </c>
    </row>
    <row r="3471" spans="1:9" x14ac:dyDescent="0.25">
      <c r="A3471" s="180" t="s">
        <v>273</v>
      </c>
      <c r="B3471" s="343"/>
      <c r="C3471" s="41">
        <v>43331</v>
      </c>
      <c r="D3471" s="40" t="s">
        <v>888</v>
      </c>
      <c r="E3471" s="40">
        <v>218201</v>
      </c>
      <c r="F3471" s="40" t="s">
        <v>53</v>
      </c>
      <c r="G3471" s="135">
        <v>5.43</v>
      </c>
      <c r="H3471" s="48">
        <v>18285.12</v>
      </c>
      <c r="I3471" s="48">
        <v>9766.69</v>
      </c>
    </row>
    <row r="3472" spans="1:9" x14ac:dyDescent="0.25">
      <c r="A3472" s="180" t="s">
        <v>273</v>
      </c>
      <c r="B3472" s="343"/>
      <c r="C3472" s="41">
        <v>43331</v>
      </c>
      <c r="D3472" s="40" t="s">
        <v>349</v>
      </c>
      <c r="E3472" s="40">
        <v>218202</v>
      </c>
      <c r="F3472" s="40" t="s">
        <v>44</v>
      </c>
      <c r="G3472" s="135">
        <v>5.17</v>
      </c>
      <c r="H3472" s="48">
        <v>18285.12</v>
      </c>
      <c r="I3472" s="48">
        <v>9766.69</v>
      </c>
    </row>
    <row r="3473" spans="1:9" x14ac:dyDescent="0.25">
      <c r="A3473" s="180" t="s">
        <v>273</v>
      </c>
      <c r="B3473" s="343"/>
      <c r="C3473" s="41">
        <v>43331</v>
      </c>
      <c r="D3473" s="40" t="s">
        <v>583</v>
      </c>
      <c r="E3473" s="40">
        <v>218203</v>
      </c>
      <c r="F3473" s="40" t="s">
        <v>218</v>
      </c>
      <c r="G3473" s="135">
        <v>4.29</v>
      </c>
      <c r="H3473" s="48">
        <v>18285.12</v>
      </c>
      <c r="I3473" s="48">
        <v>9766.69</v>
      </c>
    </row>
    <row r="3474" spans="1:9" x14ac:dyDescent="0.25">
      <c r="A3474" s="180" t="s">
        <v>273</v>
      </c>
      <c r="B3474" s="343"/>
      <c r="C3474" s="41">
        <v>43331</v>
      </c>
      <c r="D3474" s="40" t="s">
        <v>285</v>
      </c>
      <c r="E3474" s="40">
        <v>218204</v>
      </c>
      <c r="F3474" s="40" t="s">
        <v>90</v>
      </c>
      <c r="G3474" s="135">
        <v>4.91</v>
      </c>
      <c r="H3474" s="48">
        <v>18285.12</v>
      </c>
      <c r="I3474" s="48">
        <v>9766.69</v>
      </c>
    </row>
    <row r="3475" spans="1:9" x14ac:dyDescent="0.25">
      <c r="A3475" s="180" t="s">
        <v>273</v>
      </c>
      <c r="B3475" s="343"/>
      <c r="C3475" s="41">
        <v>43331</v>
      </c>
      <c r="D3475" s="40" t="s">
        <v>663</v>
      </c>
      <c r="E3475" s="40">
        <v>218205</v>
      </c>
      <c r="F3475" s="40" t="s">
        <v>79</v>
      </c>
      <c r="G3475" s="135">
        <v>2.4500000000000002</v>
      </c>
      <c r="H3475" s="48">
        <v>18285.12</v>
      </c>
      <c r="I3475" s="48">
        <v>9766.69</v>
      </c>
    </row>
    <row r="3476" spans="1:9" x14ac:dyDescent="0.25">
      <c r="A3476" s="180" t="s">
        <v>273</v>
      </c>
      <c r="B3476" s="343"/>
      <c r="C3476" s="41">
        <v>43331</v>
      </c>
      <c r="D3476" s="40" t="s">
        <v>321</v>
      </c>
      <c r="E3476" s="40">
        <v>218206</v>
      </c>
      <c r="F3476" s="40" t="s">
        <v>971</v>
      </c>
      <c r="G3476" s="135">
        <v>5.47</v>
      </c>
      <c r="H3476" s="48">
        <v>18285.12</v>
      </c>
      <c r="I3476" s="48">
        <v>9766.69</v>
      </c>
    </row>
    <row r="3477" spans="1:9" x14ac:dyDescent="0.25">
      <c r="A3477" s="180" t="s">
        <v>273</v>
      </c>
      <c r="B3477" s="343"/>
      <c r="C3477" s="41">
        <v>43331</v>
      </c>
      <c r="D3477" s="40" t="s">
        <v>72</v>
      </c>
      <c r="E3477" s="40">
        <v>218207</v>
      </c>
      <c r="F3477" s="40" t="s">
        <v>85</v>
      </c>
      <c r="G3477" s="135">
        <v>4.8899999999999997</v>
      </c>
      <c r="H3477" s="48">
        <v>18285.12</v>
      </c>
      <c r="I3477" s="48">
        <v>9766.69</v>
      </c>
    </row>
    <row r="3478" spans="1:9" x14ac:dyDescent="0.25">
      <c r="A3478" s="180" t="s">
        <v>273</v>
      </c>
      <c r="B3478" s="343"/>
      <c r="C3478" s="41">
        <v>43331</v>
      </c>
      <c r="D3478" s="40" t="s">
        <v>339</v>
      </c>
      <c r="E3478" s="40">
        <v>218208</v>
      </c>
      <c r="F3478" s="40" t="s">
        <v>50</v>
      </c>
      <c r="G3478" s="135">
        <v>3.59</v>
      </c>
      <c r="H3478" s="48">
        <v>18285.12</v>
      </c>
      <c r="I3478" s="48">
        <v>9766.69</v>
      </c>
    </row>
    <row r="3479" spans="1:9" x14ac:dyDescent="0.25">
      <c r="A3479" s="180" t="s">
        <v>273</v>
      </c>
      <c r="B3479" s="343"/>
      <c r="C3479" s="41">
        <v>43331</v>
      </c>
      <c r="D3479" s="40" t="s">
        <v>555</v>
      </c>
      <c r="E3479" s="40">
        <v>218209</v>
      </c>
      <c r="F3479" s="40" t="s">
        <v>450</v>
      </c>
      <c r="G3479" s="135">
        <v>5.54</v>
      </c>
      <c r="H3479" s="48">
        <v>18285.12</v>
      </c>
      <c r="I3479" s="48">
        <v>9766.69</v>
      </c>
    </row>
    <row r="3480" spans="1:9" x14ac:dyDescent="0.25">
      <c r="A3480" s="180" t="s">
        <v>273</v>
      </c>
      <c r="B3480" s="343"/>
      <c r="C3480" s="41">
        <v>43331</v>
      </c>
      <c r="D3480" s="40" t="s">
        <v>561</v>
      </c>
      <c r="E3480" s="40">
        <v>218210</v>
      </c>
      <c r="F3480" s="40" t="s">
        <v>44</v>
      </c>
      <c r="G3480" s="135">
        <v>6.56</v>
      </c>
      <c r="H3480" s="48">
        <v>18285.12</v>
      </c>
      <c r="I3480" s="48">
        <v>9766.69</v>
      </c>
    </row>
    <row r="3481" spans="1:9" x14ac:dyDescent="0.25">
      <c r="A3481" s="180" t="s">
        <v>273</v>
      </c>
      <c r="B3481" s="343"/>
      <c r="C3481" s="41">
        <v>43331</v>
      </c>
      <c r="D3481" s="40" t="s">
        <v>382</v>
      </c>
      <c r="E3481" s="40">
        <v>218211</v>
      </c>
      <c r="F3481" s="40" t="s">
        <v>53</v>
      </c>
      <c r="G3481" s="135">
        <v>7.26</v>
      </c>
      <c r="H3481" s="48">
        <v>18285.12</v>
      </c>
      <c r="I3481" s="48">
        <v>9766.69</v>
      </c>
    </row>
    <row r="3482" spans="1:9" x14ac:dyDescent="0.25">
      <c r="A3482" s="180" t="s">
        <v>273</v>
      </c>
      <c r="B3482" s="343"/>
      <c r="C3482" s="41">
        <v>43331</v>
      </c>
      <c r="D3482" s="40" t="s">
        <v>972</v>
      </c>
      <c r="E3482" s="40">
        <v>218214</v>
      </c>
      <c r="F3482" s="40" t="s">
        <v>90</v>
      </c>
      <c r="G3482" s="135">
        <v>4.8499999999999996</v>
      </c>
      <c r="H3482" s="48">
        <v>18285.12</v>
      </c>
      <c r="I3482" s="48">
        <v>9766.69</v>
      </c>
    </row>
    <row r="3483" spans="1:9" x14ac:dyDescent="0.25">
      <c r="A3483" s="180" t="s">
        <v>273</v>
      </c>
      <c r="B3483" s="343"/>
      <c r="C3483" s="41">
        <v>43331</v>
      </c>
      <c r="D3483" s="40" t="s">
        <v>972</v>
      </c>
      <c r="E3483" s="40">
        <v>218213</v>
      </c>
      <c r="F3483" s="40" t="s">
        <v>218</v>
      </c>
      <c r="G3483" s="135">
        <v>3.53</v>
      </c>
      <c r="H3483" s="48">
        <v>18285.12</v>
      </c>
      <c r="I3483" s="48">
        <v>9766.69</v>
      </c>
    </row>
    <row r="3484" spans="1:9" x14ac:dyDescent="0.25">
      <c r="A3484" s="180" t="s">
        <v>273</v>
      </c>
      <c r="B3484" s="343"/>
      <c r="C3484" s="41">
        <v>43331</v>
      </c>
      <c r="D3484" s="40" t="s">
        <v>550</v>
      </c>
      <c r="E3484" s="40">
        <v>218215</v>
      </c>
      <c r="F3484" s="40" t="s">
        <v>50</v>
      </c>
      <c r="G3484" s="135">
        <v>3.98</v>
      </c>
      <c r="H3484" s="48">
        <v>18285.12</v>
      </c>
      <c r="I3484" s="48">
        <v>9766.69</v>
      </c>
    </row>
    <row r="3485" spans="1:9" x14ac:dyDescent="0.25">
      <c r="A3485" s="180" t="s">
        <v>273</v>
      </c>
      <c r="B3485" s="343"/>
      <c r="C3485" s="41">
        <v>43331</v>
      </c>
      <c r="D3485" s="40" t="s">
        <v>872</v>
      </c>
      <c r="E3485" s="40">
        <v>218216</v>
      </c>
      <c r="F3485" s="40" t="s">
        <v>79</v>
      </c>
      <c r="G3485" s="135">
        <v>4.6100000000000003</v>
      </c>
      <c r="H3485" s="48">
        <v>18285.12</v>
      </c>
      <c r="I3485" s="48">
        <v>9766.69</v>
      </c>
    </row>
    <row r="3486" spans="1:9" x14ac:dyDescent="0.25">
      <c r="A3486" s="180" t="s">
        <v>273</v>
      </c>
      <c r="B3486" s="343"/>
      <c r="C3486" s="41">
        <v>43331</v>
      </c>
      <c r="D3486" s="40" t="s">
        <v>520</v>
      </c>
      <c r="E3486" s="40">
        <v>218217</v>
      </c>
      <c r="F3486" s="40" t="s">
        <v>971</v>
      </c>
      <c r="G3486" s="135">
        <v>5.54</v>
      </c>
      <c r="H3486" s="48">
        <v>18285.12</v>
      </c>
      <c r="I3486" s="48">
        <v>9766.69</v>
      </c>
    </row>
    <row r="3487" spans="1:9" x14ac:dyDescent="0.25">
      <c r="A3487" s="180" t="s">
        <v>273</v>
      </c>
      <c r="B3487" s="343"/>
      <c r="C3487" s="41">
        <v>43331</v>
      </c>
      <c r="D3487" s="40" t="s">
        <v>817</v>
      </c>
      <c r="E3487" s="40">
        <v>218218</v>
      </c>
      <c r="F3487" s="40" t="s">
        <v>85</v>
      </c>
      <c r="G3487" s="135">
        <v>4.76</v>
      </c>
      <c r="H3487" s="48">
        <v>18285.12</v>
      </c>
      <c r="I3487" s="48">
        <v>9766.69</v>
      </c>
    </row>
    <row r="3488" spans="1:9" x14ac:dyDescent="0.25">
      <c r="A3488" s="180" t="s">
        <v>273</v>
      </c>
      <c r="B3488" s="343"/>
      <c r="C3488" s="41">
        <v>43331</v>
      </c>
      <c r="D3488" s="40" t="s">
        <v>1007</v>
      </c>
      <c r="E3488" s="40">
        <v>218227</v>
      </c>
      <c r="F3488" s="40" t="s">
        <v>53</v>
      </c>
      <c r="G3488" s="135">
        <v>5.07</v>
      </c>
      <c r="H3488" s="48">
        <v>18285.12</v>
      </c>
      <c r="I3488" s="48">
        <v>9766.69</v>
      </c>
    </row>
    <row r="3489" spans="1:9" x14ac:dyDescent="0.25">
      <c r="A3489" s="180" t="s">
        <v>273</v>
      </c>
      <c r="B3489" s="343"/>
      <c r="C3489" s="41">
        <v>43331</v>
      </c>
      <c r="D3489" s="40" t="s">
        <v>1007</v>
      </c>
      <c r="E3489" s="40">
        <v>218225</v>
      </c>
      <c r="F3489" s="40" t="s">
        <v>44</v>
      </c>
      <c r="G3489" s="135">
        <v>6.39</v>
      </c>
      <c r="H3489" s="48">
        <v>18285.12</v>
      </c>
      <c r="I3489" s="48">
        <v>9766.69</v>
      </c>
    </row>
    <row r="3490" spans="1:9" x14ac:dyDescent="0.25">
      <c r="A3490" s="180" t="s">
        <v>273</v>
      </c>
      <c r="B3490" s="343"/>
      <c r="C3490" s="41">
        <v>43331</v>
      </c>
      <c r="D3490" s="40" t="s">
        <v>230</v>
      </c>
      <c r="E3490" s="40">
        <v>218230</v>
      </c>
      <c r="F3490" s="40" t="s">
        <v>79</v>
      </c>
      <c r="G3490" s="135">
        <v>1.69</v>
      </c>
      <c r="H3490" s="48">
        <v>18285.12</v>
      </c>
      <c r="I3490" s="48">
        <v>9766.69</v>
      </c>
    </row>
    <row r="3491" spans="1:9" x14ac:dyDescent="0.25">
      <c r="A3491" s="180" t="s">
        <v>273</v>
      </c>
      <c r="B3491" s="343"/>
      <c r="C3491" s="41">
        <v>43331</v>
      </c>
      <c r="D3491" s="40" t="s">
        <v>976</v>
      </c>
      <c r="E3491" s="40">
        <v>218232</v>
      </c>
      <c r="F3491" s="40" t="s">
        <v>218</v>
      </c>
      <c r="G3491" s="135">
        <v>2.64</v>
      </c>
      <c r="H3491" s="48">
        <v>18285.12</v>
      </c>
      <c r="I3491" s="48">
        <v>9766.69</v>
      </c>
    </row>
    <row r="3492" spans="1:9" x14ac:dyDescent="0.25">
      <c r="A3492" s="180" t="s">
        <v>273</v>
      </c>
      <c r="B3492" s="343"/>
      <c r="C3492" s="41">
        <v>43331</v>
      </c>
      <c r="D3492" s="40" t="s">
        <v>289</v>
      </c>
      <c r="E3492" s="40">
        <v>218235</v>
      </c>
      <c r="F3492" s="40" t="s">
        <v>971</v>
      </c>
      <c r="G3492" s="135">
        <v>1.75</v>
      </c>
      <c r="H3492" s="48">
        <v>18285.12</v>
      </c>
      <c r="I3492" s="48">
        <v>9766.69</v>
      </c>
    </row>
    <row r="3493" spans="1:9" x14ac:dyDescent="0.25">
      <c r="A3493" s="180" t="s">
        <v>94</v>
      </c>
      <c r="B3493" s="343"/>
      <c r="C3493" s="41">
        <v>43332</v>
      </c>
      <c r="D3493" s="40" t="s">
        <v>407</v>
      </c>
      <c r="E3493" s="40">
        <v>218276</v>
      </c>
      <c r="F3493" s="40" t="s">
        <v>53</v>
      </c>
      <c r="G3493" s="135">
        <v>17.29</v>
      </c>
      <c r="H3493" s="48">
        <v>18285.12</v>
      </c>
      <c r="I3493" s="48">
        <v>9766.69</v>
      </c>
    </row>
    <row r="3494" spans="1:9" x14ac:dyDescent="0.25">
      <c r="A3494" s="180" t="s">
        <v>100</v>
      </c>
      <c r="B3494" s="343"/>
      <c r="C3494" s="41">
        <v>43332</v>
      </c>
      <c r="D3494" s="40" t="s">
        <v>595</v>
      </c>
      <c r="E3494" s="40">
        <v>218285</v>
      </c>
      <c r="F3494" s="40" t="s">
        <v>892</v>
      </c>
      <c r="G3494" s="135">
        <v>11.78</v>
      </c>
      <c r="H3494" s="48">
        <v>18285.12</v>
      </c>
      <c r="I3494" s="48">
        <v>9766.69</v>
      </c>
    </row>
    <row r="3495" spans="1:9" x14ac:dyDescent="0.25">
      <c r="A3495" s="180" t="s">
        <v>98</v>
      </c>
      <c r="B3495" s="343"/>
      <c r="C3495" s="41">
        <v>43332</v>
      </c>
      <c r="D3495" s="40" t="s">
        <v>524</v>
      </c>
      <c r="E3495" s="40">
        <v>218289</v>
      </c>
      <c r="F3495" s="40" t="s">
        <v>50</v>
      </c>
      <c r="G3495" s="135">
        <v>14.47</v>
      </c>
      <c r="H3495" s="48">
        <v>18285.12</v>
      </c>
      <c r="I3495" s="48">
        <v>9766.69</v>
      </c>
    </row>
    <row r="3496" spans="1:9" x14ac:dyDescent="0.25">
      <c r="A3496" s="180" t="s">
        <v>94</v>
      </c>
      <c r="B3496" s="343"/>
      <c r="C3496" s="41">
        <v>43332</v>
      </c>
      <c r="D3496" s="40" t="s">
        <v>459</v>
      </c>
      <c r="E3496" s="40">
        <v>218292</v>
      </c>
      <c r="F3496" s="40" t="s">
        <v>55</v>
      </c>
      <c r="G3496" s="135">
        <v>1.67</v>
      </c>
      <c r="H3496" s="48">
        <v>18285.12</v>
      </c>
      <c r="I3496" s="48">
        <v>9766.69</v>
      </c>
    </row>
    <row r="3497" spans="1:9" x14ac:dyDescent="0.25">
      <c r="A3497" s="180" t="s">
        <v>96</v>
      </c>
      <c r="B3497" s="343"/>
      <c r="C3497" s="41">
        <v>43332</v>
      </c>
      <c r="D3497" s="40" t="s">
        <v>1008</v>
      </c>
      <c r="E3497" s="40">
        <v>218294</v>
      </c>
      <c r="F3497" s="40" t="s">
        <v>44</v>
      </c>
      <c r="G3497" s="135">
        <v>14.83</v>
      </c>
      <c r="H3497" s="48">
        <v>18285.12</v>
      </c>
      <c r="I3497" s="48">
        <v>9766.69</v>
      </c>
    </row>
    <row r="3498" spans="1:9" x14ac:dyDescent="0.25">
      <c r="A3498" s="180" t="s">
        <v>273</v>
      </c>
      <c r="B3498" s="343"/>
      <c r="C3498" s="41">
        <v>43332</v>
      </c>
      <c r="D3498" s="40" t="s">
        <v>724</v>
      </c>
      <c r="E3498" s="40">
        <v>218322</v>
      </c>
      <c r="F3498" s="40" t="s">
        <v>63</v>
      </c>
      <c r="G3498" s="135">
        <v>0.73</v>
      </c>
      <c r="H3498" s="48">
        <v>18285.12</v>
      </c>
      <c r="I3498" s="48">
        <v>9766.69</v>
      </c>
    </row>
    <row r="3499" spans="1:9" x14ac:dyDescent="0.25">
      <c r="A3499" s="180" t="s">
        <v>94</v>
      </c>
      <c r="B3499" s="343"/>
      <c r="C3499" s="41">
        <v>43332</v>
      </c>
      <c r="D3499" s="40" t="s">
        <v>73</v>
      </c>
      <c r="E3499" s="40">
        <v>218331</v>
      </c>
      <c r="F3499" s="40" t="s">
        <v>55</v>
      </c>
      <c r="G3499" s="135">
        <v>1.59</v>
      </c>
      <c r="H3499" s="48">
        <v>18285.12</v>
      </c>
      <c r="I3499" s="48">
        <v>9766.69</v>
      </c>
    </row>
    <row r="3500" spans="1:9" x14ac:dyDescent="0.25">
      <c r="A3500" s="180" t="s">
        <v>100</v>
      </c>
      <c r="B3500" s="343"/>
      <c r="C3500" s="41">
        <v>43332</v>
      </c>
      <c r="D3500" s="40" t="s">
        <v>596</v>
      </c>
      <c r="E3500" s="40">
        <v>218350</v>
      </c>
      <c r="F3500" s="40" t="s">
        <v>1009</v>
      </c>
      <c r="G3500" s="135">
        <v>9.1300000000000008</v>
      </c>
      <c r="H3500" s="48">
        <v>18285.12</v>
      </c>
      <c r="I3500" s="48">
        <v>9766.69</v>
      </c>
    </row>
    <row r="3501" spans="1:9" x14ac:dyDescent="0.25">
      <c r="A3501" s="180" t="s">
        <v>94</v>
      </c>
      <c r="B3501" s="343"/>
      <c r="C3501" s="41">
        <v>43332</v>
      </c>
      <c r="D3501" s="40" t="s">
        <v>278</v>
      </c>
      <c r="E3501" s="40">
        <v>218359</v>
      </c>
      <c r="F3501" s="40" t="s">
        <v>53</v>
      </c>
      <c r="G3501" s="135">
        <v>15.74</v>
      </c>
      <c r="H3501" s="48">
        <v>18285.12</v>
      </c>
      <c r="I3501" s="48">
        <v>9766.69</v>
      </c>
    </row>
    <row r="3502" spans="1:9" x14ac:dyDescent="0.25">
      <c r="A3502" s="180" t="s">
        <v>96</v>
      </c>
      <c r="B3502" s="343"/>
      <c r="C3502" s="41">
        <v>43332</v>
      </c>
      <c r="D3502" s="40" t="s">
        <v>531</v>
      </c>
      <c r="E3502" s="40">
        <v>218371</v>
      </c>
      <c r="F3502" s="40" t="s">
        <v>44</v>
      </c>
      <c r="G3502" s="135">
        <v>16.11</v>
      </c>
      <c r="H3502" s="48">
        <v>18285.12</v>
      </c>
      <c r="I3502" s="48">
        <v>9766.69</v>
      </c>
    </row>
    <row r="3503" spans="1:9" x14ac:dyDescent="0.25">
      <c r="A3503" s="180" t="s">
        <v>98</v>
      </c>
      <c r="B3503" s="343"/>
      <c r="C3503" s="41">
        <v>43332</v>
      </c>
      <c r="D3503" s="40" t="s">
        <v>82</v>
      </c>
      <c r="E3503" s="40">
        <v>218392</v>
      </c>
      <c r="F3503" s="40" t="s">
        <v>50</v>
      </c>
      <c r="G3503" s="135">
        <v>11.97</v>
      </c>
      <c r="H3503" s="48">
        <v>18285.12</v>
      </c>
      <c r="I3503" s="48">
        <v>9766.69</v>
      </c>
    </row>
    <row r="3504" spans="1:9" x14ac:dyDescent="0.25">
      <c r="A3504" s="180" t="s">
        <v>100</v>
      </c>
      <c r="B3504" s="343"/>
      <c r="C3504" s="41">
        <v>43332</v>
      </c>
      <c r="D3504" s="40" t="s">
        <v>82</v>
      </c>
      <c r="E3504" s="40">
        <v>218391</v>
      </c>
      <c r="F3504" s="40" t="s">
        <v>193</v>
      </c>
      <c r="G3504" s="135">
        <v>7.25</v>
      </c>
      <c r="H3504" s="48">
        <v>18285.12</v>
      </c>
      <c r="I3504" s="48">
        <v>9766.69</v>
      </c>
    </row>
    <row r="3505" spans="1:9" x14ac:dyDescent="0.25">
      <c r="A3505" s="180" t="s">
        <v>86</v>
      </c>
      <c r="B3505" s="343"/>
      <c r="C3505" s="41">
        <v>43332</v>
      </c>
      <c r="D3505" s="40" t="s">
        <v>133</v>
      </c>
      <c r="E3505" s="40">
        <v>218417</v>
      </c>
      <c r="F3505" s="40" t="s">
        <v>170</v>
      </c>
      <c r="G3505" s="135">
        <v>0.36</v>
      </c>
      <c r="H3505" s="48">
        <v>18285.12</v>
      </c>
      <c r="I3505" s="48">
        <v>9766.69</v>
      </c>
    </row>
    <row r="3506" spans="1:9" x14ac:dyDescent="0.25">
      <c r="A3506" s="180" t="s">
        <v>86</v>
      </c>
      <c r="B3506" s="343"/>
      <c r="C3506" s="41">
        <v>43332</v>
      </c>
      <c r="D3506" s="40" t="s">
        <v>551</v>
      </c>
      <c r="E3506" s="40">
        <v>218418</v>
      </c>
      <c r="F3506" s="40" t="s">
        <v>437</v>
      </c>
      <c r="G3506" s="135">
        <v>10.11</v>
      </c>
      <c r="H3506" s="48">
        <v>18285.12</v>
      </c>
      <c r="I3506" s="48">
        <v>9766.69</v>
      </c>
    </row>
    <row r="3507" spans="1:9" x14ac:dyDescent="0.25">
      <c r="A3507" s="180" t="s">
        <v>86</v>
      </c>
      <c r="B3507" s="343"/>
      <c r="C3507" s="41">
        <v>43332</v>
      </c>
      <c r="D3507" s="40" t="s">
        <v>371</v>
      </c>
      <c r="E3507" s="40">
        <v>218419</v>
      </c>
      <c r="F3507" s="40" t="s">
        <v>53</v>
      </c>
      <c r="G3507" s="135">
        <v>10.68</v>
      </c>
      <c r="H3507" s="48">
        <v>18285.12</v>
      </c>
      <c r="I3507" s="48">
        <v>9766.69</v>
      </c>
    </row>
    <row r="3508" spans="1:9" x14ac:dyDescent="0.25">
      <c r="A3508" s="180" t="s">
        <v>86</v>
      </c>
      <c r="B3508" s="343"/>
      <c r="C3508" s="41">
        <v>43332</v>
      </c>
      <c r="D3508" s="40" t="s">
        <v>419</v>
      </c>
      <c r="E3508" s="40">
        <v>218420</v>
      </c>
      <c r="F3508" s="40" t="s">
        <v>79</v>
      </c>
      <c r="G3508" s="135">
        <v>10.06</v>
      </c>
      <c r="H3508" s="48">
        <v>18285.12</v>
      </c>
      <c r="I3508" s="48">
        <v>9766.69</v>
      </c>
    </row>
    <row r="3509" spans="1:9" x14ac:dyDescent="0.25">
      <c r="A3509" s="180" t="s">
        <v>86</v>
      </c>
      <c r="B3509" s="343"/>
      <c r="C3509" s="41">
        <v>43332</v>
      </c>
      <c r="D3509" s="40" t="s">
        <v>467</v>
      </c>
      <c r="E3509" s="40">
        <v>218422</v>
      </c>
      <c r="F3509" s="40" t="s">
        <v>403</v>
      </c>
      <c r="G3509" s="135">
        <v>10.3</v>
      </c>
      <c r="H3509" s="48">
        <v>18285.12</v>
      </c>
      <c r="I3509" s="48">
        <v>9766.69</v>
      </c>
    </row>
    <row r="3510" spans="1:9" x14ac:dyDescent="0.25">
      <c r="A3510" s="180" t="s">
        <v>48</v>
      </c>
      <c r="B3510" s="343"/>
      <c r="C3510" s="41">
        <v>43333</v>
      </c>
      <c r="D3510" s="40" t="s">
        <v>569</v>
      </c>
      <c r="E3510" s="40">
        <v>218434</v>
      </c>
      <c r="F3510" s="40" t="s">
        <v>50</v>
      </c>
      <c r="G3510" s="135">
        <v>12.93</v>
      </c>
      <c r="H3510" s="48">
        <v>18285.12</v>
      </c>
      <c r="I3510" s="48">
        <v>9766.69</v>
      </c>
    </row>
    <row r="3511" spans="1:9" x14ac:dyDescent="0.25">
      <c r="A3511" s="180" t="s">
        <v>42</v>
      </c>
      <c r="B3511" s="343"/>
      <c r="C3511" s="41">
        <v>43333</v>
      </c>
      <c r="D3511" s="40" t="s">
        <v>423</v>
      </c>
      <c r="E3511" s="40">
        <v>218442</v>
      </c>
      <c r="F3511" s="40" t="s">
        <v>989</v>
      </c>
      <c r="G3511" s="135">
        <v>11.48</v>
      </c>
      <c r="H3511" s="48">
        <v>18285.12</v>
      </c>
      <c r="I3511" s="48">
        <v>9766.69</v>
      </c>
    </row>
    <row r="3512" spans="1:9" x14ac:dyDescent="0.25">
      <c r="A3512" s="180" t="s">
        <v>45</v>
      </c>
      <c r="B3512" s="343"/>
      <c r="C3512" s="41">
        <v>43333</v>
      </c>
      <c r="D3512" s="40" t="s">
        <v>256</v>
      </c>
      <c r="E3512" s="40">
        <v>218448</v>
      </c>
      <c r="F3512" s="40" t="s">
        <v>44</v>
      </c>
      <c r="G3512" s="135">
        <v>16.09</v>
      </c>
      <c r="H3512" s="48">
        <v>18285.12</v>
      </c>
      <c r="I3512" s="48">
        <v>9766.69</v>
      </c>
    </row>
    <row r="3513" spans="1:9" x14ac:dyDescent="0.25">
      <c r="A3513" s="180" t="s">
        <v>51</v>
      </c>
      <c r="B3513" s="343"/>
      <c r="C3513" s="41">
        <v>43333</v>
      </c>
      <c r="D3513" s="40" t="s">
        <v>177</v>
      </c>
      <c r="E3513" s="40">
        <v>218454</v>
      </c>
      <c r="F3513" s="40" t="s">
        <v>53</v>
      </c>
      <c r="G3513" s="135">
        <v>15.99</v>
      </c>
      <c r="H3513" s="48">
        <v>18285.12</v>
      </c>
      <c r="I3513" s="48">
        <v>9766.69</v>
      </c>
    </row>
    <row r="3514" spans="1:9" x14ac:dyDescent="0.25">
      <c r="A3514" s="180" t="s">
        <v>45</v>
      </c>
      <c r="B3514" s="343"/>
      <c r="C3514" s="41">
        <v>43333</v>
      </c>
      <c r="D3514" s="40" t="s">
        <v>72</v>
      </c>
      <c r="E3514" s="40">
        <v>218497</v>
      </c>
      <c r="F3514" s="40" t="s">
        <v>989</v>
      </c>
      <c r="G3514" s="135">
        <v>10.87</v>
      </c>
      <c r="H3514" s="48">
        <v>18285.12</v>
      </c>
      <c r="I3514" s="48">
        <v>9766.69</v>
      </c>
    </row>
    <row r="3515" spans="1:9" x14ac:dyDescent="0.25">
      <c r="A3515" s="180" t="s">
        <v>48</v>
      </c>
      <c r="B3515" s="343"/>
      <c r="C3515" s="41">
        <v>43333</v>
      </c>
      <c r="D3515" s="40" t="s">
        <v>445</v>
      </c>
      <c r="E3515" s="40">
        <v>218500</v>
      </c>
      <c r="F3515" s="40" t="s">
        <v>50</v>
      </c>
      <c r="G3515" s="135">
        <v>13.48</v>
      </c>
      <c r="H3515" s="48">
        <v>18285.12</v>
      </c>
      <c r="I3515" s="48">
        <v>9766.69</v>
      </c>
    </row>
    <row r="3516" spans="1:9" x14ac:dyDescent="0.25">
      <c r="A3516" s="180" t="s">
        <v>45</v>
      </c>
      <c r="B3516" s="343"/>
      <c r="C3516" s="41">
        <v>43333</v>
      </c>
      <c r="D3516" s="40" t="s">
        <v>322</v>
      </c>
      <c r="E3516" s="40">
        <v>218510</v>
      </c>
      <c r="F3516" s="40" t="s">
        <v>90</v>
      </c>
      <c r="G3516" s="135">
        <v>15.22</v>
      </c>
      <c r="H3516" s="48">
        <v>18285.12</v>
      </c>
      <c r="I3516" s="48">
        <v>9766.69</v>
      </c>
    </row>
    <row r="3517" spans="1:9" x14ac:dyDescent="0.25">
      <c r="A3517" s="180" t="s">
        <v>51</v>
      </c>
      <c r="B3517" s="343"/>
      <c r="C3517" s="41">
        <v>43333</v>
      </c>
      <c r="D3517" s="40" t="s">
        <v>352</v>
      </c>
      <c r="E3517" s="40">
        <v>218528</v>
      </c>
      <c r="F3517" s="40" t="s">
        <v>44</v>
      </c>
      <c r="G3517" s="135">
        <v>14.61</v>
      </c>
      <c r="H3517" s="48">
        <v>18285.12</v>
      </c>
      <c r="I3517" s="48">
        <v>9766.69</v>
      </c>
    </row>
    <row r="3518" spans="1:9" x14ac:dyDescent="0.25">
      <c r="A3518" s="180" t="s">
        <v>45</v>
      </c>
      <c r="B3518" s="343"/>
      <c r="C3518" s="41">
        <v>43333</v>
      </c>
      <c r="D3518" s="40" t="s">
        <v>640</v>
      </c>
      <c r="E3518" s="40">
        <v>218537</v>
      </c>
      <c r="F3518" s="40" t="s">
        <v>55</v>
      </c>
      <c r="G3518" s="135">
        <v>1.84</v>
      </c>
      <c r="H3518" s="48">
        <v>18285.12</v>
      </c>
      <c r="I3518" s="48">
        <v>9766.69</v>
      </c>
    </row>
    <row r="3519" spans="1:9" x14ac:dyDescent="0.25">
      <c r="A3519" s="463" t="s">
        <v>584</v>
      </c>
      <c r="B3519" s="464"/>
      <c r="C3519" s="465">
        <v>43333</v>
      </c>
      <c r="D3519" s="467" t="s">
        <v>1010</v>
      </c>
      <c r="E3519" s="467">
        <v>218544</v>
      </c>
      <c r="F3519" s="467" t="s">
        <v>587</v>
      </c>
      <c r="G3519" s="468">
        <v>2.02</v>
      </c>
      <c r="H3519" s="481">
        <v>18285.12</v>
      </c>
      <c r="I3519" s="481">
        <v>9766.69</v>
      </c>
    </row>
    <row r="3520" spans="1:9" x14ac:dyDescent="0.25">
      <c r="A3520" s="180" t="s">
        <v>45</v>
      </c>
      <c r="B3520" s="343"/>
      <c r="C3520" s="41">
        <v>43333</v>
      </c>
      <c r="D3520" s="40" t="s">
        <v>660</v>
      </c>
      <c r="E3520" s="40">
        <v>218548</v>
      </c>
      <c r="F3520" s="40" t="s">
        <v>90</v>
      </c>
      <c r="G3520" s="135">
        <v>14.72</v>
      </c>
      <c r="H3520" s="48">
        <v>18285.12</v>
      </c>
      <c r="I3520" s="48">
        <v>9766.69</v>
      </c>
    </row>
    <row r="3521" spans="1:9" x14ac:dyDescent="0.25">
      <c r="A3521" s="180" t="s">
        <v>48</v>
      </c>
      <c r="B3521" s="343"/>
      <c r="C3521" s="41">
        <v>43334</v>
      </c>
      <c r="D3521" s="40" t="s">
        <v>1011</v>
      </c>
      <c r="E3521" s="40">
        <v>218564</v>
      </c>
      <c r="F3521" s="40" t="s">
        <v>50</v>
      </c>
      <c r="G3521" s="135">
        <v>12.16</v>
      </c>
      <c r="H3521" s="48">
        <v>18285.12</v>
      </c>
      <c r="I3521" s="48">
        <v>9766.69</v>
      </c>
    </row>
    <row r="3522" spans="1:9" x14ac:dyDescent="0.25">
      <c r="A3522" s="180" t="s">
        <v>51</v>
      </c>
      <c r="B3522" s="343"/>
      <c r="C3522" s="41">
        <v>43334</v>
      </c>
      <c r="D3522" s="40" t="s">
        <v>1012</v>
      </c>
      <c r="E3522" s="40">
        <v>218566</v>
      </c>
      <c r="F3522" s="40" t="s">
        <v>44</v>
      </c>
      <c r="G3522" s="135">
        <v>6.55</v>
      </c>
      <c r="H3522" s="48">
        <v>18285.12</v>
      </c>
      <c r="I3522" s="48">
        <v>9766.69</v>
      </c>
    </row>
    <row r="3523" spans="1:9" x14ac:dyDescent="0.25">
      <c r="A3523" s="180" t="s">
        <v>42</v>
      </c>
      <c r="B3523" s="343"/>
      <c r="C3523" s="41">
        <v>43334</v>
      </c>
      <c r="D3523" s="40" t="s">
        <v>1013</v>
      </c>
      <c r="E3523" s="40">
        <v>218571</v>
      </c>
      <c r="F3523" s="40" t="s">
        <v>892</v>
      </c>
      <c r="G3523" s="135">
        <v>13.11</v>
      </c>
      <c r="H3523" s="48">
        <v>18285.12</v>
      </c>
      <c r="I3523" s="48">
        <v>9766.69</v>
      </c>
    </row>
    <row r="3524" spans="1:9" x14ac:dyDescent="0.25">
      <c r="A3524" s="180" t="s">
        <v>64</v>
      </c>
      <c r="B3524" s="343"/>
      <c r="C3524" s="41">
        <v>43334</v>
      </c>
      <c r="D3524" s="40" t="s">
        <v>379</v>
      </c>
      <c r="E3524" s="40">
        <v>218612</v>
      </c>
      <c r="F3524" s="40" t="s">
        <v>580</v>
      </c>
      <c r="G3524" s="135">
        <v>15.98</v>
      </c>
      <c r="H3524" s="48">
        <v>18285.12</v>
      </c>
      <c r="I3524" s="48">
        <v>9766.69</v>
      </c>
    </row>
    <row r="3525" spans="1:9" x14ac:dyDescent="0.25">
      <c r="A3525" s="180" t="s">
        <v>68</v>
      </c>
      <c r="B3525" s="343"/>
      <c r="C3525" s="41">
        <v>43334</v>
      </c>
      <c r="D3525" s="40" t="s">
        <v>268</v>
      </c>
      <c r="E3525" s="40">
        <v>218616</v>
      </c>
      <c r="F3525" s="40" t="s">
        <v>53</v>
      </c>
      <c r="G3525" s="135">
        <v>15.52</v>
      </c>
      <c r="H3525" s="48">
        <v>18285.12</v>
      </c>
      <c r="I3525" s="48">
        <v>9766.69</v>
      </c>
    </row>
    <row r="3526" spans="1:9" x14ac:dyDescent="0.25">
      <c r="A3526" s="180" t="s">
        <v>77</v>
      </c>
      <c r="B3526" s="343"/>
      <c r="C3526" s="41">
        <v>43334</v>
      </c>
      <c r="D3526" s="40" t="s">
        <v>364</v>
      </c>
      <c r="E3526" s="40">
        <v>218623</v>
      </c>
      <c r="F3526" s="40" t="s">
        <v>44</v>
      </c>
      <c r="G3526" s="135">
        <v>15.25</v>
      </c>
      <c r="H3526" s="48">
        <v>18285.12</v>
      </c>
      <c r="I3526" s="48">
        <v>9766.69</v>
      </c>
    </row>
    <row r="3527" spans="1:9" x14ac:dyDescent="0.25">
      <c r="A3527" s="180" t="s">
        <v>66</v>
      </c>
      <c r="B3527" s="343"/>
      <c r="C3527" s="41">
        <v>43334</v>
      </c>
      <c r="D3527" s="40" t="s">
        <v>491</v>
      </c>
      <c r="E3527" s="40">
        <v>218643</v>
      </c>
      <c r="F3527" s="40" t="s">
        <v>50</v>
      </c>
      <c r="G3527" s="135">
        <v>15.38</v>
      </c>
      <c r="H3527" s="48">
        <v>18285.12</v>
      </c>
      <c r="I3527" s="48">
        <v>9766.69</v>
      </c>
    </row>
    <row r="3528" spans="1:9" x14ac:dyDescent="0.25">
      <c r="A3528" s="180" t="s">
        <v>64</v>
      </c>
      <c r="B3528" s="343"/>
      <c r="C3528" s="41">
        <v>43334</v>
      </c>
      <c r="D3528" s="40" t="s">
        <v>113</v>
      </c>
      <c r="E3528" s="40">
        <v>218671</v>
      </c>
      <c r="F3528" s="40" t="s">
        <v>989</v>
      </c>
      <c r="G3528" s="135">
        <v>11.61</v>
      </c>
      <c r="H3528" s="48">
        <v>18285.12</v>
      </c>
      <c r="I3528" s="48">
        <v>9766.69</v>
      </c>
    </row>
    <row r="3529" spans="1:9" x14ac:dyDescent="0.25">
      <c r="A3529" s="180" t="s">
        <v>77</v>
      </c>
      <c r="B3529" s="343"/>
      <c r="C3529" s="41">
        <v>43334</v>
      </c>
      <c r="D3529" s="40" t="s">
        <v>1014</v>
      </c>
      <c r="E3529" s="40">
        <v>218699</v>
      </c>
      <c r="F3529" s="40" t="s">
        <v>44</v>
      </c>
      <c r="G3529" s="135">
        <v>14.07</v>
      </c>
      <c r="H3529" s="48">
        <v>18285.12</v>
      </c>
      <c r="I3529" s="48">
        <v>9766.69</v>
      </c>
    </row>
    <row r="3530" spans="1:9" x14ac:dyDescent="0.25">
      <c r="A3530" s="180" t="s">
        <v>64</v>
      </c>
      <c r="B3530" s="343"/>
      <c r="C3530" s="41">
        <v>43334</v>
      </c>
      <c r="D3530" s="40" t="s">
        <v>149</v>
      </c>
      <c r="E3530" s="40">
        <v>218718</v>
      </c>
      <c r="F3530" s="40" t="s">
        <v>90</v>
      </c>
      <c r="G3530" s="135">
        <v>5.65</v>
      </c>
      <c r="H3530" s="48">
        <v>18285.12</v>
      </c>
      <c r="I3530" s="48">
        <v>9766.69</v>
      </c>
    </row>
    <row r="3531" spans="1:9" x14ac:dyDescent="0.25">
      <c r="A3531" s="180" t="s">
        <v>86</v>
      </c>
      <c r="B3531" s="343"/>
      <c r="C3531" s="41">
        <v>43334</v>
      </c>
      <c r="D3531" s="40" t="s">
        <v>132</v>
      </c>
      <c r="E3531" s="40">
        <v>218728</v>
      </c>
      <c r="F3531" s="40" t="s">
        <v>193</v>
      </c>
      <c r="G3531" s="135">
        <v>7.52</v>
      </c>
      <c r="H3531" s="48">
        <v>18285.12</v>
      </c>
      <c r="I3531" s="48">
        <v>9766.69</v>
      </c>
    </row>
    <row r="3532" spans="1:9" x14ac:dyDescent="0.25">
      <c r="A3532" s="180" t="s">
        <v>86</v>
      </c>
      <c r="B3532" s="343"/>
      <c r="C3532" s="41">
        <v>43334</v>
      </c>
      <c r="D3532" s="40" t="s">
        <v>317</v>
      </c>
      <c r="E3532" s="40">
        <v>218729</v>
      </c>
      <c r="F3532" s="40" t="s">
        <v>79</v>
      </c>
      <c r="G3532" s="135">
        <v>7.13</v>
      </c>
      <c r="H3532" s="48">
        <v>18285.12</v>
      </c>
      <c r="I3532" s="48">
        <v>9766.69</v>
      </c>
    </row>
    <row r="3533" spans="1:9" x14ac:dyDescent="0.25">
      <c r="A3533" s="180" t="s">
        <v>86</v>
      </c>
      <c r="B3533" s="343"/>
      <c r="C3533" s="41">
        <v>43334</v>
      </c>
      <c r="D3533" s="40" t="s">
        <v>371</v>
      </c>
      <c r="E3533" s="40">
        <v>218730</v>
      </c>
      <c r="F3533" s="40" t="s">
        <v>344</v>
      </c>
      <c r="G3533" s="135">
        <v>7.34</v>
      </c>
      <c r="H3533" s="48">
        <v>18285.12</v>
      </c>
      <c r="I3533" s="48">
        <v>9766.69</v>
      </c>
    </row>
    <row r="3534" spans="1:9" x14ac:dyDescent="0.25">
      <c r="A3534" s="180" t="s">
        <v>86</v>
      </c>
      <c r="B3534" s="343"/>
      <c r="C3534" s="41">
        <v>43334</v>
      </c>
      <c r="D3534" s="40" t="s">
        <v>721</v>
      </c>
      <c r="E3534" s="40">
        <v>218731</v>
      </c>
      <c r="F3534" s="40" t="s">
        <v>140</v>
      </c>
      <c r="G3534" s="135">
        <v>7.4</v>
      </c>
      <c r="H3534" s="48">
        <v>18285.12</v>
      </c>
      <c r="I3534" s="48">
        <v>9766.69</v>
      </c>
    </row>
    <row r="3535" spans="1:9" x14ac:dyDescent="0.25">
      <c r="A3535" s="180" t="s">
        <v>68</v>
      </c>
      <c r="B3535" s="343"/>
      <c r="C3535" s="41">
        <v>43335</v>
      </c>
      <c r="D3535" s="40" t="s">
        <v>980</v>
      </c>
      <c r="E3535" s="40">
        <v>218742</v>
      </c>
      <c r="F3535" s="40" t="s">
        <v>53</v>
      </c>
      <c r="G3535" s="135">
        <v>14.84</v>
      </c>
      <c r="H3535" s="48">
        <v>18285.12</v>
      </c>
      <c r="I3535" s="48">
        <v>9766.69</v>
      </c>
    </row>
    <row r="3536" spans="1:9" x14ac:dyDescent="0.25">
      <c r="A3536" s="180" t="s">
        <v>66</v>
      </c>
      <c r="B3536" s="343"/>
      <c r="C3536" s="41">
        <v>43335</v>
      </c>
      <c r="D3536" s="40" t="s">
        <v>1015</v>
      </c>
      <c r="E3536" s="40">
        <v>218743</v>
      </c>
      <c r="F3536" s="40" t="s">
        <v>50</v>
      </c>
      <c r="G3536" s="135">
        <v>12.06</v>
      </c>
      <c r="H3536" s="48">
        <v>18285.12</v>
      </c>
      <c r="I3536" s="48">
        <v>9766.69</v>
      </c>
    </row>
    <row r="3537" spans="1:9" x14ac:dyDescent="0.25">
      <c r="A3537" s="180" t="s">
        <v>64</v>
      </c>
      <c r="B3537" s="343"/>
      <c r="C3537" s="41">
        <v>43335</v>
      </c>
      <c r="D3537" s="40" t="s">
        <v>1016</v>
      </c>
      <c r="E3537" s="40">
        <v>218747</v>
      </c>
      <c r="F3537" s="40" t="s">
        <v>580</v>
      </c>
      <c r="G3537" s="135">
        <v>14.44</v>
      </c>
      <c r="H3537" s="48">
        <v>18285.12</v>
      </c>
      <c r="I3537" s="48">
        <v>9766.69</v>
      </c>
    </row>
    <row r="3538" spans="1:9" x14ac:dyDescent="0.25">
      <c r="A3538" s="180" t="s">
        <v>98</v>
      </c>
      <c r="B3538" s="343"/>
      <c r="C3538" s="41">
        <v>43335</v>
      </c>
      <c r="D3538" s="40" t="s">
        <v>223</v>
      </c>
      <c r="E3538" s="40">
        <v>218778</v>
      </c>
      <c r="F3538" s="40" t="s">
        <v>50</v>
      </c>
      <c r="G3538" s="135">
        <v>12.96</v>
      </c>
      <c r="H3538" s="48">
        <v>18285.12</v>
      </c>
      <c r="I3538" s="48">
        <v>9766.69</v>
      </c>
    </row>
    <row r="3539" spans="1:9" x14ac:dyDescent="0.25">
      <c r="A3539" s="180" t="s">
        <v>100</v>
      </c>
      <c r="B3539" s="343"/>
      <c r="C3539" s="41">
        <v>43335</v>
      </c>
      <c r="D3539" s="40" t="s">
        <v>210</v>
      </c>
      <c r="E3539" s="40">
        <v>218785</v>
      </c>
      <c r="F3539" s="40" t="s">
        <v>53</v>
      </c>
      <c r="G3539" s="135">
        <v>12.34</v>
      </c>
      <c r="H3539" s="48">
        <v>18285.12</v>
      </c>
      <c r="I3539" s="48">
        <v>9766.69</v>
      </c>
    </row>
    <row r="3540" spans="1:9" x14ac:dyDescent="0.25">
      <c r="A3540" s="180" t="s">
        <v>94</v>
      </c>
      <c r="B3540" s="343"/>
      <c r="C3540" s="41">
        <v>43335</v>
      </c>
      <c r="D3540" s="40" t="s">
        <v>621</v>
      </c>
      <c r="E3540" s="40">
        <v>218786</v>
      </c>
      <c r="F3540" s="40" t="s">
        <v>580</v>
      </c>
      <c r="G3540" s="135">
        <v>16.010000000000002</v>
      </c>
      <c r="H3540" s="48">
        <v>18285.12</v>
      </c>
      <c r="I3540" s="48">
        <v>9766.69</v>
      </c>
    </row>
    <row r="3541" spans="1:9" x14ac:dyDescent="0.25">
      <c r="A3541" s="180" t="s">
        <v>96</v>
      </c>
      <c r="B3541" s="343"/>
      <c r="C3541" s="41">
        <v>43335</v>
      </c>
      <c r="D3541" s="40" t="s">
        <v>310</v>
      </c>
      <c r="E3541" s="40">
        <v>218787</v>
      </c>
      <c r="F3541" s="40" t="s">
        <v>1009</v>
      </c>
      <c r="G3541" s="135">
        <v>11</v>
      </c>
      <c r="H3541" s="48">
        <v>18285.12</v>
      </c>
      <c r="I3541" s="48">
        <v>9766.69</v>
      </c>
    </row>
    <row r="3542" spans="1:9" x14ac:dyDescent="0.25">
      <c r="A3542" s="180" t="s">
        <v>94</v>
      </c>
      <c r="B3542" s="343"/>
      <c r="C3542" s="41">
        <v>43335</v>
      </c>
      <c r="D3542" s="40" t="s">
        <v>141</v>
      </c>
      <c r="E3542" s="40">
        <v>218798</v>
      </c>
      <c r="F3542" s="40" t="s">
        <v>55</v>
      </c>
      <c r="G3542" s="135">
        <v>0.78</v>
      </c>
      <c r="H3542" s="48">
        <v>18285.12</v>
      </c>
      <c r="I3542" s="48">
        <v>9766.69</v>
      </c>
    </row>
    <row r="3543" spans="1:9" x14ac:dyDescent="0.25">
      <c r="A3543" s="180" t="s">
        <v>98</v>
      </c>
      <c r="B3543" s="343"/>
      <c r="C3543" s="41">
        <v>43335</v>
      </c>
      <c r="D3543" s="40" t="s">
        <v>206</v>
      </c>
      <c r="E3543" s="40">
        <v>218816</v>
      </c>
      <c r="F3543" s="40" t="s">
        <v>50</v>
      </c>
      <c r="G3543" s="135">
        <v>8</v>
      </c>
      <c r="H3543" s="48">
        <v>18285.12</v>
      </c>
      <c r="I3543" s="48">
        <v>9766.69</v>
      </c>
    </row>
    <row r="3544" spans="1:9" x14ac:dyDescent="0.25">
      <c r="A3544" s="180" t="s">
        <v>94</v>
      </c>
      <c r="B3544" s="343"/>
      <c r="C3544" s="41">
        <v>43335</v>
      </c>
      <c r="D3544" s="40" t="s">
        <v>57</v>
      </c>
      <c r="E3544" s="40">
        <v>218819</v>
      </c>
      <c r="F3544" s="40" t="s">
        <v>580</v>
      </c>
      <c r="G3544" s="135">
        <v>4.53</v>
      </c>
      <c r="H3544" s="48">
        <v>18285.12</v>
      </c>
      <c r="I3544" s="48">
        <v>9766.69</v>
      </c>
    </row>
    <row r="3545" spans="1:9" x14ac:dyDescent="0.25">
      <c r="A3545" s="180" t="s">
        <v>96</v>
      </c>
      <c r="B3545" s="343"/>
      <c r="C3545" s="41">
        <v>43335</v>
      </c>
      <c r="D3545" s="40" t="s">
        <v>492</v>
      </c>
      <c r="E3545" s="40">
        <v>218833</v>
      </c>
      <c r="F3545" s="40" t="s">
        <v>44</v>
      </c>
      <c r="G3545" s="135">
        <v>5.55</v>
      </c>
      <c r="H3545" s="48">
        <v>18285.12</v>
      </c>
      <c r="I3545" s="48">
        <v>9766.69</v>
      </c>
    </row>
    <row r="3546" spans="1:9" x14ac:dyDescent="0.25">
      <c r="A3546" s="180" t="s">
        <v>100</v>
      </c>
      <c r="B3546" s="343"/>
      <c r="C3546" s="41">
        <v>43335</v>
      </c>
      <c r="D3546" s="40" t="s">
        <v>124</v>
      </c>
      <c r="E3546" s="40">
        <v>218834</v>
      </c>
      <c r="F3546" s="40" t="s">
        <v>85</v>
      </c>
      <c r="G3546" s="135">
        <v>4.3600000000000003</v>
      </c>
      <c r="H3546" s="48">
        <v>18285.12</v>
      </c>
      <c r="I3546" s="48">
        <v>9766.69</v>
      </c>
    </row>
    <row r="3547" spans="1:9" x14ac:dyDescent="0.25">
      <c r="A3547" s="180" t="s">
        <v>48</v>
      </c>
      <c r="B3547" s="343"/>
      <c r="C3547" s="41">
        <v>43335</v>
      </c>
      <c r="D3547" s="40" t="s">
        <v>1017</v>
      </c>
      <c r="E3547" s="40">
        <v>218906</v>
      </c>
      <c r="F3547" s="40" t="s">
        <v>44</v>
      </c>
      <c r="G3547" s="135">
        <v>5.84</v>
      </c>
      <c r="H3547" s="48">
        <v>18285.12</v>
      </c>
      <c r="I3547" s="48">
        <v>9766.69</v>
      </c>
    </row>
    <row r="3548" spans="1:9" x14ac:dyDescent="0.25">
      <c r="A3548" s="180" t="s">
        <v>48</v>
      </c>
      <c r="B3548" s="343"/>
      <c r="C3548" s="41">
        <v>43336</v>
      </c>
      <c r="D3548" s="40" t="s">
        <v>254</v>
      </c>
      <c r="E3548" s="40">
        <v>218923</v>
      </c>
      <c r="F3548" s="40" t="s">
        <v>50</v>
      </c>
      <c r="G3548" s="135">
        <v>13.25</v>
      </c>
      <c r="H3548" s="48">
        <v>18285.12</v>
      </c>
      <c r="I3548" s="48">
        <v>9766.69</v>
      </c>
    </row>
    <row r="3549" spans="1:9" x14ac:dyDescent="0.25">
      <c r="A3549" s="180" t="s">
        <v>42</v>
      </c>
      <c r="B3549" s="343"/>
      <c r="C3549" s="41">
        <v>43336</v>
      </c>
      <c r="D3549" s="40" t="s">
        <v>355</v>
      </c>
      <c r="E3549" s="40">
        <v>218936</v>
      </c>
      <c r="F3549" s="40" t="s">
        <v>44</v>
      </c>
      <c r="G3549" s="135">
        <v>14.46</v>
      </c>
      <c r="H3549" s="48">
        <v>18285.12</v>
      </c>
      <c r="I3549" s="48">
        <v>9766.69</v>
      </c>
    </row>
    <row r="3550" spans="1:9" x14ac:dyDescent="0.25">
      <c r="A3550" s="180" t="s">
        <v>51</v>
      </c>
      <c r="B3550" s="343"/>
      <c r="C3550" s="41">
        <v>43336</v>
      </c>
      <c r="D3550" s="40" t="s">
        <v>621</v>
      </c>
      <c r="E3550" s="40">
        <v>218957</v>
      </c>
      <c r="F3550" s="40" t="s">
        <v>938</v>
      </c>
      <c r="G3550" s="135">
        <v>12.58</v>
      </c>
      <c r="H3550" s="48">
        <v>18285.12</v>
      </c>
      <c r="I3550" s="48">
        <v>9766.69</v>
      </c>
    </row>
    <row r="3551" spans="1:9" x14ac:dyDescent="0.25">
      <c r="A3551" s="180" t="s">
        <v>45</v>
      </c>
      <c r="B3551" s="343"/>
      <c r="C3551" s="41">
        <v>43336</v>
      </c>
      <c r="D3551" s="40" t="s">
        <v>284</v>
      </c>
      <c r="E3551" s="40">
        <v>218958</v>
      </c>
      <c r="F3551" s="40" t="s">
        <v>421</v>
      </c>
      <c r="G3551" s="135">
        <v>15.97</v>
      </c>
      <c r="H3551" s="48">
        <v>18285.12</v>
      </c>
      <c r="I3551" s="48">
        <v>9766.69</v>
      </c>
    </row>
    <row r="3552" spans="1:9" x14ac:dyDescent="0.25">
      <c r="A3552" s="180" t="s">
        <v>48</v>
      </c>
      <c r="B3552" s="343"/>
      <c r="C3552" s="41">
        <v>43336</v>
      </c>
      <c r="D3552" s="40" t="s">
        <v>226</v>
      </c>
      <c r="E3552" s="40">
        <v>219024</v>
      </c>
      <c r="F3552" s="40" t="s">
        <v>50</v>
      </c>
      <c r="G3552" s="135">
        <v>13.3</v>
      </c>
      <c r="H3552" s="48">
        <v>18285.12</v>
      </c>
      <c r="I3552" s="48">
        <v>9766.69</v>
      </c>
    </row>
    <row r="3553" spans="1:9" x14ac:dyDescent="0.25">
      <c r="A3553" s="180" t="s">
        <v>45</v>
      </c>
      <c r="B3553" s="343"/>
      <c r="C3553" s="41">
        <v>43336</v>
      </c>
      <c r="D3553" s="40" t="s">
        <v>228</v>
      </c>
      <c r="E3553" s="40">
        <v>219028</v>
      </c>
      <c r="F3553" s="40" t="s">
        <v>421</v>
      </c>
      <c r="G3553" s="135">
        <v>15.01</v>
      </c>
      <c r="H3553" s="48">
        <v>18285.12</v>
      </c>
      <c r="I3553" s="48">
        <v>9766.69</v>
      </c>
    </row>
    <row r="3554" spans="1:9" x14ac:dyDescent="0.25">
      <c r="A3554" s="180" t="s">
        <v>102</v>
      </c>
      <c r="B3554" s="343"/>
      <c r="C3554" s="41">
        <v>43336</v>
      </c>
      <c r="D3554" s="40" t="s">
        <v>929</v>
      </c>
      <c r="E3554" s="40">
        <v>219029</v>
      </c>
      <c r="F3554" s="40" t="s">
        <v>192</v>
      </c>
      <c r="G3554" s="135">
        <v>5.32</v>
      </c>
      <c r="H3554" s="48">
        <v>18285.12</v>
      </c>
      <c r="I3554" s="48">
        <v>9766.69</v>
      </c>
    </row>
    <row r="3555" spans="1:9" x14ac:dyDescent="0.25">
      <c r="A3555" s="180" t="s">
        <v>45</v>
      </c>
      <c r="B3555" s="343"/>
      <c r="C3555" s="41">
        <v>43336</v>
      </c>
      <c r="D3555" s="40" t="s">
        <v>166</v>
      </c>
      <c r="E3555" s="40">
        <v>219030</v>
      </c>
      <c r="F3555" s="40" t="s">
        <v>55</v>
      </c>
      <c r="G3555" s="135">
        <v>0.75</v>
      </c>
      <c r="H3555" s="48">
        <v>18285.12</v>
      </c>
      <c r="I3555" s="48">
        <v>9766.69</v>
      </c>
    </row>
    <row r="3556" spans="1:9" x14ac:dyDescent="0.25">
      <c r="A3556" s="180" t="s">
        <v>42</v>
      </c>
      <c r="B3556" s="343"/>
      <c r="C3556" s="41">
        <v>43336</v>
      </c>
      <c r="D3556" s="40" t="s">
        <v>871</v>
      </c>
      <c r="E3556" s="40">
        <v>219035</v>
      </c>
      <c r="F3556" s="40" t="s">
        <v>44</v>
      </c>
      <c r="G3556" s="135">
        <v>16.170000000000002</v>
      </c>
      <c r="H3556" s="48">
        <v>18285.12</v>
      </c>
      <c r="I3556" s="48">
        <v>9766.69</v>
      </c>
    </row>
    <row r="3557" spans="1:9" x14ac:dyDescent="0.25">
      <c r="A3557" s="180" t="s">
        <v>51</v>
      </c>
      <c r="B3557" s="343"/>
      <c r="C3557" s="41">
        <v>43336</v>
      </c>
      <c r="D3557" s="40" t="s">
        <v>183</v>
      </c>
      <c r="E3557" s="40">
        <v>219057</v>
      </c>
      <c r="F3557" s="40" t="s">
        <v>85</v>
      </c>
      <c r="G3557" s="135">
        <v>14.67</v>
      </c>
      <c r="H3557" s="48">
        <v>18285.12</v>
      </c>
      <c r="I3557" s="48">
        <v>9766.69</v>
      </c>
    </row>
    <row r="3558" spans="1:9" x14ac:dyDescent="0.25">
      <c r="A3558" s="180" t="s">
        <v>86</v>
      </c>
      <c r="B3558" s="343"/>
      <c r="C3558" s="41">
        <v>43336</v>
      </c>
      <c r="D3558" s="40" t="s">
        <v>398</v>
      </c>
      <c r="E3558" s="40">
        <v>219135</v>
      </c>
      <c r="F3558" s="40" t="s">
        <v>276</v>
      </c>
      <c r="G3558" s="135">
        <v>7.91</v>
      </c>
      <c r="H3558" s="48">
        <v>18285.12</v>
      </c>
      <c r="I3558" s="48">
        <v>9766.69</v>
      </c>
    </row>
    <row r="3559" spans="1:9" x14ac:dyDescent="0.25">
      <c r="A3559" s="180" t="s">
        <v>86</v>
      </c>
      <c r="B3559" s="343"/>
      <c r="C3559" s="41">
        <v>43336</v>
      </c>
      <c r="D3559" s="40" t="s">
        <v>551</v>
      </c>
      <c r="E3559" s="40">
        <v>219136</v>
      </c>
      <c r="F3559" s="40" t="s">
        <v>403</v>
      </c>
      <c r="G3559" s="135">
        <v>8.66</v>
      </c>
      <c r="H3559" s="48">
        <v>18285.12</v>
      </c>
      <c r="I3559" s="48">
        <v>9766.69</v>
      </c>
    </row>
    <row r="3560" spans="1:9" x14ac:dyDescent="0.25">
      <c r="A3560" s="180" t="s">
        <v>86</v>
      </c>
      <c r="B3560" s="343"/>
      <c r="C3560" s="41">
        <v>43336</v>
      </c>
      <c r="D3560" s="40" t="s">
        <v>420</v>
      </c>
      <c r="E3560" s="40">
        <v>219137</v>
      </c>
      <c r="F3560" s="40" t="s">
        <v>437</v>
      </c>
      <c r="G3560" s="135">
        <v>9.16</v>
      </c>
      <c r="H3560" s="48">
        <v>18285.12</v>
      </c>
      <c r="I3560" s="48">
        <v>9766.69</v>
      </c>
    </row>
    <row r="3561" spans="1:9" ht="15.75" thickBot="1" x14ac:dyDescent="0.3">
      <c r="A3561" s="180" t="s">
        <v>86</v>
      </c>
      <c r="B3561" s="343"/>
      <c r="C3561" s="41">
        <v>43336</v>
      </c>
      <c r="D3561" s="40" t="s">
        <v>826</v>
      </c>
      <c r="E3561" s="40">
        <v>219139</v>
      </c>
      <c r="F3561" s="40" t="s">
        <v>140</v>
      </c>
      <c r="G3561" s="135">
        <v>8.73</v>
      </c>
      <c r="H3561" s="48">
        <v>18285.12</v>
      </c>
      <c r="I3561" s="48">
        <v>9766.69</v>
      </c>
    </row>
    <row r="3562" spans="1:9" ht="15.75" thickBot="1" x14ac:dyDescent="0.3">
      <c r="F3562" s="219" t="s">
        <v>590</v>
      </c>
      <c r="G3562" s="220">
        <f>SUM(G3452:G3561)</f>
        <v>992.06000000000006</v>
      </c>
      <c r="H3562" s="221">
        <f>+G3562*H3561</f>
        <v>18139936.1472</v>
      </c>
      <c r="I3562" s="221">
        <f>+G3562*I3561</f>
        <v>9689142.4814000018</v>
      </c>
    </row>
    <row r="3563" spans="1:9" ht="21.75" thickBot="1" x14ac:dyDescent="0.4">
      <c r="F3563" s="222" t="s">
        <v>591</v>
      </c>
      <c r="G3563" s="223">
        <f>-G3519-G3456</f>
        <v>-4.7200000000000006</v>
      </c>
      <c r="H3563" s="512">
        <f>+G3563*H3561</f>
        <v>-86305.766400000008</v>
      </c>
      <c r="I3563" s="513"/>
    </row>
    <row r="3564" spans="1:9" ht="19.5" thickBot="1" x14ac:dyDescent="0.35">
      <c r="F3564" s="226" t="s">
        <v>151</v>
      </c>
      <c r="G3564" s="220">
        <f>SUM(G3562:G3563)</f>
        <v>987.34</v>
      </c>
      <c r="H3564" s="514">
        <f>+H3562+I3562+H3563</f>
        <v>27742772.862200003</v>
      </c>
      <c r="I3564" s="515"/>
    </row>
    <row r="3567" spans="1:9" x14ac:dyDescent="0.25">
      <c r="G3567" s="409"/>
    </row>
    <row r="3568" spans="1:9" x14ac:dyDescent="0.25">
      <c r="G3568" s="396"/>
    </row>
    <row r="3569" spans="1:9" x14ac:dyDescent="0.25">
      <c r="B3569" s="31"/>
      <c r="C3569" s="31"/>
      <c r="D3569" s="31"/>
      <c r="E3569" s="32"/>
      <c r="F3569" s="32"/>
      <c r="G3569" s="396"/>
    </row>
    <row r="3570" spans="1:9" ht="23.25" x14ac:dyDescent="0.35">
      <c r="A3570" s="516" t="s">
        <v>28</v>
      </c>
      <c r="B3570" s="516"/>
      <c r="C3570" s="516"/>
      <c r="D3570" s="516"/>
      <c r="E3570" s="516"/>
      <c r="F3570" s="516"/>
      <c r="G3570" s="516"/>
      <c r="H3570" s="516"/>
    </row>
    <row r="3571" spans="1:9" ht="19.5" x14ac:dyDescent="0.3">
      <c r="A3571" s="517" t="s">
        <v>485</v>
      </c>
      <c r="B3571" s="517"/>
      <c r="C3571" s="517"/>
      <c r="D3571" s="517"/>
      <c r="E3571" s="517"/>
      <c r="F3571" s="517"/>
      <c r="G3571" s="517"/>
      <c r="H3571" s="517"/>
      <c r="I3571" s="482" t="s">
        <v>994</v>
      </c>
    </row>
    <row r="3572" spans="1:9" ht="15.75" x14ac:dyDescent="0.25">
      <c r="A3572" s="33"/>
      <c r="B3572" s="33"/>
      <c r="C3572" s="33"/>
      <c r="D3572" s="33"/>
      <c r="E3572" s="34"/>
      <c r="F3572" s="34"/>
      <c r="G3572" s="397"/>
      <c r="H3572" s="35"/>
      <c r="I3572" s="483" t="s">
        <v>995</v>
      </c>
    </row>
    <row r="3573" spans="1:9" ht="15.75" x14ac:dyDescent="0.25">
      <c r="A3573" s="33"/>
      <c r="B3573" s="33"/>
      <c r="C3573" s="33"/>
      <c r="D3573" s="33"/>
      <c r="E3573" s="34"/>
      <c r="F3573" s="34"/>
      <c r="G3573" s="397"/>
      <c r="H3573" s="35"/>
      <c r="I3573" s="484">
        <f>SUM(G3578:G3658)</f>
        <v>849.86000000000024</v>
      </c>
    </row>
    <row r="3574" spans="1:9" ht="15.75" x14ac:dyDescent="0.25">
      <c r="A3574" s="36" t="s">
        <v>30</v>
      </c>
      <c r="B3574" s="36">
        <v>2919</v>
      </c>
      <c r="C3574" s="33"/>
      <c r="D3574" s="31"/>
      <c r="E3574" s="34"/>
      <c r="F3574" s="34"/>
      <c r="G3574" s="398"/>
      <c r="H3574" s="35"/>
      <c r="I3574" s="485"/>
    </row>
    <row r="3575" spans="1:9" ht="15.75" x14ac:dyDescent="0.25">
      <c r="A3575" s="38" t="s">
        <v>31</v>
      </c>
      <c r="B3575" s="39">
        <v>43343</v>
      </c>
      <c r="C3575" s="33"/>
      <c r="D3575" s="31"/>
      <c r="E3575" s="34"/>
      <c r="F3575" s="34"/>
      <c r="G3575" s="398"/>
      <c r="H3575" s="35"/>
    </row>
    <row r="3576" spans="1:9" ht="16.5" thickBot="1" x14ac:dyDescent="0.3">
      <c r="A3576" s="37" t="s">
        <v>32</v>
      </c>
      <c r="B3576" s="518" t="s">
        <v>33</v>
      </c>
      <c r="C3576" s="518"/>
      <c r="D3576" s="518"/>
      <c r="E3576" s="34"/>
      <c r="F3576" s="34"/>
      <c r="G3576" s="398"/>
      <c r="H3576" s="35"/>
    </row>
    <row r="3577" spans="1:9" ht="31.5" x14ac:dyDescent="0.25">
      <c r="A3577" s="510" t="s">
        <v>34</v>
      </c>
      <c r="B3577" s="511"/>
      <c r="C3577" s="178" t="s">
        <v>35</v>
      </c>
      <c r="D3577" s="178" t="s">
        <v>36</v>
      </c>
      <c r="E3577" s="178" t="s">
        <v>37</v>
      </c>
      <c r="F3577" s="178" t="s">
        <v>38</v>
      </c>
      <c r="G3577" s="406" t="s">
        <v>39</v>
      </c>
      <c r="H3577" s="178" t="s">
        <v>40</v>
      </c>
      <c r="I3577" s="178" t="s">
        <v>41</v>
      </c>
    </row>
    <row r="3578" spans="1:9" x14ac:dyDescent="0.25">
      <c r="A3578" s="180" t="s">
        <v>64</v>
      </c>
      <c r="B3578" s="486"/>
      <c r="C3578" s="41">
        <v>43337</v>
      </c>
      <c r="D3578" s="40" t="s">
        <v>646</v>
      </c>
      <c r="E3578" s="40">
        <v>219151</v>
      </c>
      <c r="F3578" s="40" t="s">
        <v>85</v>
      </c>
      <c r="G3578" s="135">
        <v>14.88</v>
      </c>
      <c r="H3578" s="48">
        <v>18285.12</v>
      </c>
      <c r="I3578" s="48">
        <v>9766.69</v>
      </c>
    </row>
    <row r="3579" spans="1:9" x14ac:dyDescent="0.25">
      <c r="A3579" s="180" t="s">
        <v>68</v>
      </c>
      <c r="B3579" s="486"/>
      <c r="C3579" s="41">
        <v>43337</v>
      </c>
      <c r="D3579" s="40" t="s">
        <v>283</v>
      </c>
      <c r="E3579" s="40">
        <v>219152</v>
      </c>
      <c r="F3579" s="40" t="s">
        <v>53</v>
      </c>
      <c r="G3579" s="135">
        <v>11.79</v>
      </c>
      <c r="H3579" s="48">
        <v>18285.12</v>
      </c>
      <c r="I3579" s="48">
        <v>9766.69</v>
      </c>
    </row>
    <row r="3580" spans="1:9" x14ac:dyDescent="0.25">
      <c r="A3580" s="180" t="s">
        <v>77</v>
      </c>
      <c r="B3580" s="486"/>
      <c r="C3580" s="41">
        <v>43337</v>
      </c>
      <c r="D3580" s="40" t="s">
        <v>46</v>
      </c>
      <c r="E3580" s="40">
        <v>219153</v>
      </c>
      <c r="F3580" s="40" t="s">
        <v>580</v>
      </c>
      <c r="G3580" s="135">
        <v>15.1</v>
      </c>
      <c r="H3580" s="48">
        <v>18285.12</v>
      </c>
      <c r="I3580" s="48">
        <v>9766.69</v>
      </c>
    </row>
    <row r="3581" spans="1:9" x14ac:dyDescent="0.25">
      <c r="A3581" s="180" t="s">
        <v>66</v>
      </c>
      <c r="B3581" s="486"/>
      <c r="C3581" s="41">
        <v>43337</v>
      </c>
      <c r="D3581" s="40" t="s">
        <v>137</v>
      </c>
      <c r="E3581" s="40">
        <v>219156</v>
      </c>
      <c r="F3581" s="40" t="s">
        <v>50</v>
      </c>
      <c r="G3581" s="135">
        <v>14.03</v>
      </c>
      <c r="H3581" s="48">
        <v>18285.12</v>
      </c>
      <c r="I3581" s="48">
        <v>9766.69</v>
      </c>
    </row>
    <row r="3582" spans="1:9" x14ac:dyDescent="0.25">
      <c r="A3582" s="180" t="s">
        <v>102</v>
      </c>
      <c r="B3582" s="486"/>
      <c r="C3582" s="41">
        <v>43337</v>
      </c>
      <c r="D3582" s="40" t="s">
        <v>349</v>
      </c>
      <c r="E3582" s="40">
        <v>219162</v>
      </c>
      <c r="F3582" s="40" t="s">
        <v>104</v>
      </c>
      <c r="G3582" s="135">
        <v>5.34</v>
      </c>
      <c r="H3582" s="48">
        <v>18285.12</v>
      </c>
      <c r="I3582" s="48">
        <v>9766.69</v>
      </c>
    </row>
    <row r="3583" spans="1:9" x14ac:dyDescent="0.25">
      <c r="A3583" s="463" t="s">
        <v>584</v>
      </c>
      <c r="B3583" s="464"/>
      <c r="C3583" s="465">
        <v>43337</v>
      </c>
      <c r="D3583" s="467" t="s">
        <v>564</v>
      </c>
      <c r="E3583" s="467">
        <v>219165</v>
      </c>
      <c r="F3583" s="467" t="s">
        <v>587</v>
      </c>
      <c r="G3583" s="468">
        <v>2.02</v>
      </c>
      <c r="H3583" s="481">
        <v>18285.12</v>
      </c>
      <c r="I3583" s="481">
        <v>9766.69</v>
      </c>
    </row>
    <row r="3584" spans="1:9" x14ac:dyDescent="0.25">
      <c r="A3584" s="180" t="s">
        <v>77</v>
      </c>
      <c r="B3584" s="486"/>
      <c r="C3584" s="41">
        <v>43337</v>
      </c>
      <c r="D3584" s="40" t="s">
        <v>927</v>
      </c>
      <c r="E3584" s="40">
        <v>219185</v>
      </c>
      <c r="F3584" s="40" t="s">
        <v>580</v>
      </c>
      <c r="G3584" s="135">
        <v>8.9600000000000009</v>
      </c>
      <c r="H3584" s="48">
        <v>18285.12</v>
      </c>
      <c r="I3584" s="48">
        <v>9766.69</v>
      </c>
    </row>
    <row r="3585" spans="1:9" x14ac:dyDescent="0.25">
      <c r="A3585" s="180" t="s">
        <v>64</v>
      </c>
      <c r="B3585" s="486"/>
      <c r="C3585" s="41">
        <v>43337</v>
      </c>
      <c r="D3585" s="40" t="s">
        <v>401</v>
      </c>
      <c r="E3585" s="40">
        <v>219188</v>
      </c>
      <c r="F3585" s="40" t="s">
        <v>85</v>
      </c>
      <c r="G3585" s="135">
        <v>11.55</v>
      </c>
      <c r="H3585" s="48">
        <v>18285.12</v>
      </c>
      <c r="I3585" s="48">
        <v>9766.69</v>
      </c>
    </row>
    <row r="3586" spans="1:9" x14ac:dyDescent="0.25">
      <c r="A3586" s="180" t="s">
        <v>68</v>
      </c>
      <c r="B3586" s="486"/>
      <c r="C3586" s="41">
        <v>43337</v>
      </c>
      <c r="D3586" s="40" t="s">
        <v>124</v>
      </c>
      <c r="E3586" s="40">
        <v>219195</v>
      </c>
      <c r="F3586" s="40" t="s">
        <v>53</v>
      </c>
      <c r="G3586" s="135">
        <v>13.86</v>
      </c>
      <c r="H3586" s="48">
        <v>18285.12</v>
      </c>
      <c r="I3586" s="48">
        <v>9766.69</v>
      </c>
    </row>
    <row r="3587" spans="1:9" x14ac:dyDescent="0.25">
      <c r="A3587" s="180" t="s">
        <v>64</v>
      </c>
      <c r="B3587" s="486"/>
      <c r="C3587" s="41">
        <v>43337</v>
      </c>
      <c r="D3587" s="40" t="s">
        <v>213</v>
      </c>
      <c r="E3587" s="40">
        <v>219196</v>
      </c>
      <c r="F3587" s="40" t="s">
        <v>55</v>
      </c>
      <c r="G3587" s="135">
        <v>1.29</v>
      </c>
      <c r="H3587" s="48">
        <v>18285.12</v>
      </c>
      <c r="I3587" s="48">
        <v>9766.69</v>
      </c>
    </row>
    <row r="3588" spans="1:9" x14ac:dyDescent="0.25">
      <c r="A3588" s="180" t="s">
        <v>66</v>
      </c>
      <c r="B3588" s="486"/>
      <c r="C3588" s="41">
        <v>43337</v>
      </c>
      <c r="D3588" s="40" t="s">
        <v>312</v>
      </c>
      <c r="E3588" s="40">
        <v>219198</v>
      </c>
      <c r="F3588" s="40" t="s">
        <v>50</v>
      </c>
      <c r="G3588" s="135">
        <v>12.92</v>
      </c>
      <c r="H3588" s="48">
        <v>18285.12</v>
      </c>
      <c r="I3588" s="48">
        <v>9766.69</v>
      </c>
    </row>
    <row r="3589" spans="1:9" x14ac:dyDescent="0.25">
      <c r="A3589" s="180" t="s">
        <v>148</v>
      </c>
      <c r="B3589" s="486"/>
      <c r="C3589" s="41">
        <v>43337</v>
      </c>
      <c r="D3589" s="40" t="s">
        <v>666</v>
      </c>
      <c r="E3589" s="40">
        <v>219204</v>
      </c>
      <c r="F3589" s="40" t="s">
        <v>140</v>
      </c>
      <c r="G3589" s="135">
        <v>6.19</v>
      </c>
      <c r="H3589" s="48">
        <v>18285.12</v>
      </c>
      <c r="I3589" s="48">
        <v>9766.69</v>
      </c>
    </row>
    <row r="3590" spans="1:9" x14ac:dyDescent="0.25">
      <c r="A3590" s="180" t="s">
        <v>148</v>
      </c>
      <c r="B3590" s="486"/>
      <c r="C3590" s="41">
        <v>43337</v>
      </c>
      <c r="D3590" s="40" t="s">
        <v>666</v>
      </c>
      <c r="E3590" s="40">
        <v>219203</v>
      </c>
      <c r="F3590" s="40" t="s">
        <v>403</v>
      </c>
      <c r="G3590" s="135">
        <v>4.5199999999999996</v>
      </c>
      <c r="H3590" s="48">
        <v>18285.12</v>
      </c>
      <c r="I3590" s="48">
        <v>9766.69</v>
      </c>
    </row>
    <row r="3591" spans="1:9" x14ac:dyDescent="0.25">
      <c r="A3591" s="180" t="s">
        <v>94</v>
      </c>
      <c r="B3591" s="486"/>
      <c r="C3591" s="41">
        <v>43339</v>
      </c>
      <c r="D3591" s="40" t="s">
        <v>528</v>
      </c>
      <c r="E3591" s="40">
        <v>219231</v>
      </c>
      <c r="F3591" s="40" t="s">
        <v>53</v>
      </c>
      <c r="G3591" s="135">
        <v>16.489999999999998</v>
      </c>
      <c r="H3591" s="48">
        <v>18285.12</v>
      </c>
      <c r="I3591" s="48">
        <v>9766.69</v>
      </c>
    </row>
    <row r="3592" spans="1:9" x14ac:dyDescent="0.25">
      <c r="A3592" s="180" t="s">
        <v>98</v>
      </c>
      <c r="B3592" s="486"/>
      <c r="C3592" s="41">
        <v>43339</v>
      </c>
      <c r="D3592" s="40" t="s">
        <v>363</v>
      </c>
      <c r="E3592" s="40">
        <v>219239</v>
      </c>
      <c r="F3592" s="40" t="s">
        <v>703</v>
      </c>
      <c r="G3592" s="135">
        <v>15.71</v>
      </c>
      <c r="H3592" s="48">
        <v>18285.12</v>
      </c>
      <c r="I3592" s="48">
        <v>9766.69</v>
      </c>
    </row>
    <row r="3593" spans="1:9" x14ac:dyDescent="0.25">
      <c r="A3593" s="180" t="s">
        <v>100</v>
      </c>
      <c r="B3593" s="486"/>
      <c r="C3593" s="41">
        <v>43339</v>
      </c>
      <c r="D3593" s="40" t="s">
        <v>595</v>
      </c>
      <c r="E3593" s="40">
        <v>219254</v>
      </c>
      <c r="F3593" s="40" t="s">
        <v>989</v>
      </c>
      <c r="G3593" s="135">
        <v>13.08</v>
      </c>
      <c r="H3593" s="48">
        <v>18285.12</v>
      </c>
      <c r="I3593" s="48">
        <v>9766.69</v>
      </c>
    </row>
    <row r="3594" spans="1:9" x14ac:dyDescent="0.25">
      <c r="A3594" s="180" t="s">
        <v>64</v>
      </c>
      <c r="B3594" s="486"/>
      <c r="C3594" s="41">
        <v>43339</v>
      </c>
      <c r="D3594" s="40" t="s">
        <v>755</v>
      </c>
      <c r="E3594" s="40">
        <v>219255</v>
      </c>
      <c r="F3594" s="40" t="s">
        <v>55</v>
      </c>
      <c r="G3594" s="135">
        <v>1.69</v>
      </c>
      <c r="H3594" s="48">
        <v>18285.12</v>
      </c>
      <c r="I3594" s="48">
        <v>9766.69</v>
      </c>
    </row>
    <row r="3595" spans="1:9" x14ac:dyDescent="0.25">
      <c r="A3595" s="180" t="s">
        <v>94</v>
      </c>
      <c r="B3595" s="486"/>
      <c r="C3595" s="41">
        <v>43339</v>
      </c>
      <c r="D3595" s="40" t="s">
        <v>331</v>
      </c>
      <c r="E3595" s="40">
        <v>219295</v>
      </c>
      <c r="F3595" s="40" t="s">
        <v>53</v>
      </c>
      <c r="G3595" s="135">
        <v>12.72</v>
      </c>
      <c r="H3595" s="48">
        <v>18285.12</v>
      </c>
      <c r="I3595" s="48">
        <v>9766.69</v>
      </c>
    </row>
    <row r="3596" spans="1:9" x14ac:dyDescent="0.25">
      <c r="A3596" s="180" t="s">
        <v>96</v>
      </c>
      <c r="B3596" s="486"/>
      <c r="C3596" s="41">
        <v>43339</v>
      </c>
      <c r="D3596" s="40" t="s">
        <v>578</v>
      </c>
      <c r="E3596" s="40">
        <v>219312</v>
      </c>
      <c r="F3596" s="40" t="s">
        <v>50</v>
      </c>
      <c r="G3596" s="135">
        <v>11.31</v>
      </c>
      <c r="H3596" s="48">
        <v>18285.12</v>
      </c>
      <c r="I3596" s="48">
        <v>9766.69</v>
      </c>
    </row>
    <row r="3597" spans="1:9" x14ac:dyDescent="0.25">
      <c r="A3597" s="180" t="s">
        <v>98</v>
      </c>
      <c r="B3597" s="486"/>
      <c r="C3597" s="41">
        <v>43339</v>
      </c>
      <c r="D3597" s="40" t="s">
        <v>322</v>
      </c>
      <c r="E3597" s="40">
        <v>219314</v>
      </c>
      <c r="F3597" s="40" t="s">
        <v>1009</v>
      </c>
      <c r="G3597" s="135">
        <v>13.02</v>
      </c>
      <c r="H3597" s="48">
        <v>18285.12</v>
      </c>
      <c r="I3597" s="48">
        <v>9766.69</v>
      </c>
    </row>
    <row r="3598" spans="1:9" x14ac:dyDescent="0.25">
      <c r="A3598" s="180" t="s">
        <v>100</v>
      </c>
      <c r="B3598" s="486"/>
      <c r="C3598" s="41">
        <v>43339</v>
      </c>
      <c r="D3598" s="40" t="s">
        <v>475</v>
      </c>
      <c r="E3598" s="40">
        <v>219323</v>
      </c>
      <c r="F3598" s="40" t="s">
        <v>989</v>
      </c>
      <c r="G3598" s="135">
        <v>10.52</v>
      </c>
      <c r="H3598" s="48">
        <v>18285.12</v>
      </c>
      <c r="I3598" s="48">
        <v>9766.69</v>
      </c>
    </row>
    <row r="3599" spans="1:9" x14ac:dyDescent="0.25">
      <c r="A3599" s="180" t="s">
        <v>94</v>
      </c>
      <c r="B3599" s="486"/>
      <c r="C3599" s="41">
        <v>43339</v>
      </c>
      <c r="D3599" s="40" t="s">
        <v>972</v>
      </c>
      <c r="E3599" s="40">
        <v>219372</v>
      </c>
      <c r="F3599" s="40" t="s">
        <v>892</v>
      </c>
      <c r="G3599" s="135">
        <v>5.31</v>
      </c>
      <c r="H3599" s="48">
        <v>18285.12</v>
      </c>
      <c r="I3599" s="48">
        <v>9766.69</v>
      </c>
    </row>
    <row r="3600" spans="1:9" x14ac:dyDescent="0.25">
      <c r="A3600" s="180" t="s">
        <v>100</v>
      </c>
      <c r="B3600" s="486"/>
      <c r="C3600" s="41">
        <v>43339</v>
      </c>
      <c r="D3600" s="40" t="s">
        <v>1018</v>
      </c>
      <c r="E3600" s="40">
        <v>219382</v>
      </c>
      <c r="F3600" s="40" t="s">
        <v>140</v>
      </c>
      <c r="G3600" s="135">
        <v>8.65</v>
      </c>
      <c r="H3600" s="48">
        <v>18285.12</v>
      </c>
      <c r="I3600" s="48">
        <v>9766.69</v>
      </c>
    </row>
    <row r="3601" spans="1:9" x14ac:dyDescent="0.25">
      <c r="A3601" s="180" t="s">
        <v>98</v>
      </c>
      <c r="B3601" s="486"/>
      <c r="C3601" s="41">
        <v>43339</v>
      </c>
      <c r="D3601" s="40" t="s">
        <v>973</v>
      </c>
      <c r="E3601" s="40">
        <v>219383</v>
      </c>
      <c r="F3601" s="40" t="s">
        <v>50</v>
      </c>
      <c r="G3601" s="135">
        <v>11.72</v>
      </c>
      <c r="H3601" s="48">
        <v>18285.12</v>
      </c>
      <c r="I3601" s="48">
        <v>9766.69</v>
      </c>
    </row>
    <row r="3602" spans="1:9" x14ac:dyDescent="0.25">
      <c r="A3602" s="180" t="s">
        <v>86</v>
      </c>
      <c r="B3602" s="486"/>
      <c r="C3602" s="41">
        <v>43339</v>
      </c>
      <c r="D3602" s="40" t="s">
        <v>398</v>
      </c>
      <c r="E3602" s="40">
        <v>219393</v>
      </c>
      <c r="F3602" s="40" t="s">
        <v>140</v>
      </c>
      <c r="G3602" s="135">
        <v>9.7799999999999994</v>
      </c>
      <c r="H3602" s="48">
        <v>18285.12</v>
      </c>
      <c r="I3602" s="48">
        <v>9766.69</v>
      </c>
    </row>
    <row r="3603" spans="1:9" x14ac:dyDescent="0.25">
      <c r="A3603" s="180" t="s">
        <v>86</v>
      </c>
      <c r="B3603" s="486"/>
      <c r="C3603" s="41">
        <v>43339</v>
      </c>
      <c r="D3603" s="40" t="s">
        <v>318</v>
      </c>
      <c r="E3603" s="40">
        <v>219394</v>
      </c>
      <c r="F3603" s="40" t="s">
        <v>437</v>
      </c>
      <c r="G3603" s="135">
        <v>10.24</v>
      </c>
      <c r="H3603" s="48">
        <v>18285.12</v>
      </c>
      <c r="I3603" s="48">
        <v>9766.69</v>
      </c>
    </row>
    <row r="3604" spans="1:9" x14ac:dyDescent="0.25">
      <c r="A3604" s="180" t="s">
        <v>86</v>
      </c>
      <c r="B3604" s="486"/>
      <c r="C3604" s="41">
        <v>43339</v>
      </c>
      <c r="D3604" s="40" t="s">
        <v>826</v>
      </c>
      <c r="E3604" s="40">
        <v>219395</v>
      </c>
      <c r="F3604" s="40" t="s">
        <v>170</v>
      </c>
      <c r="G3604" s="135">
        <v>0.39</v>
      </c>
      <c r="H3604" s="48">
        <v>18285.12</v>
      </c>
      <c r="I3604" s="48">
        <v>9766.69</v>
      </c>
    </row>
    <row r="3605" spans="1:9" x14ac:dyDescent="0.25">
      <c r="A3605" s="180" t="s">
        <v>86</v>
      </c>
      <c r="B3605" s="486"/>
      <c r="C3605" s="41">
        <v>43339</v>
      </c>
      <c r="D3605" s="40" t="s">
        <v>937</v>
      </c>
      <c r="E3605" s="40">
        <v>219396</v>
      </c>
      <c r="F3605" s="40" t="s">
        <v>418</v>
      </c>
      <c r="G3605" s="135">
        <v>10.29</v>
      </c>
      <c r="H3605" s="48">
        <v>18285.12</v>
      </c>
      <c r="I3605" s="48">
        <v>9766.69</v>
      </c>
    </row>
    <row r="3606" spans="1:9" x14ac:dyDescent="0.25">
      <c r="A3606" s="180" t="s">
        <v>86</v>
      </c>
      <c r="B3606" s="486"/>
      <c r="C3606" s="41">
        <v>43339</v>
      </c>
      <c r="D3606" s="40" t="s">
        <v>1019</v>
      </c>
      <c r="E3606" s="40">
        <v>219397</v>
      </c>
      <c r="F3606" s="40" t="s">
        <v>276</v>
      </c>
      <c r="G3606" s="135">
        <v>9.86</v>
      </c>
      <c r="H3606" s="48">
        <v>18285.12</v>
      </c>
      <c r="I3606" s="48">
        <v>9766.69</v>
      </c>
    </row>
    <row r="3607" spans="1:9" x14ac:dyDescent="0.25">
      <c r="A3607" s="180" t="s">
        <v>42</v>
      </c>
      <c r="B3607" s="486"/>
      <c r="C3607" s="41">
        <v>43340</v>
      </c>
      <c r="D3607" s="40" t="s">
        <v>119</v>
      </c>
      <c r="E3607" s="40">
        <v>219421</v>
      </c>
      <c r="F3607" s="40" t="s">
        <v>44</v>
      </c>
      <c r="G3607" s="135">
        <v>14.14</v>
      </c>
      <c r="H3607" s="48">
        <v>18285.12</v>
      </c>
      <c r="I3607" s="48">
        <v>9766.69</v>
      </c>
    </row>
    <row r="3608" spans="1:9" x14ac:dyDescent="0.25">
      <c r="A3608" s="180" t="s">
        <v>48</v>
      </c>
      <c r="B3608" s="486"/>
      <c r="C3608" s="41">
        <v>43340</v>
      </c>
      <c r="D3608" s="40" t="s">
        <v>379</v>
      </c>
      <c r="E3608" s="40">
        <v>219425</v>
      </c>
      <c r="F3608" s="40" t="s">
        <v>938</v>
      </c>
      <c r="G3608" s="135">
        <v>11.94</v>
      </c>
      <c r="H3608" s="48">
        <v>18285.12</v>
      </c>
      <c r="I3608" s="48">
        <v>9766.69</v>
      </c>
    </row>
    <row r="3609" spans="1:9" x14ac:dyDescent="0.25">
      <c r="A3609" s="180" t="s">
        <v>45</v>
      </c>
      <c r="B3609" s="486"/>
      <c r="C3609" s="41">
        <v>43340</v>
      </c>
      <c r="D3609" s="40" t="s">
        <v>284</v>
      </c>
      <c r="E3609" s="40">
        <v>219430</v>
      </c>
      <c r="F3609" s="40" t="s">
        <v>218</v>
      </c>
      <c r="G3609" s="135">
        <v>15.41</v>
      </c>
      <c r="H3609" s="48">
        <v>18285.12</v>
      </c>
      <c r="I3609" s="48">
        <v>9766.69</v>
      </c>
    </row>
    <row r="3610" spans="1:9" x14ac:dyDescent="0.25">
      <c r="A3610" s="180" t="s">
        <v>51</v>
      </c>
      <c r="B3610" s="486"/>
      <c r="C3610" s="41">
        <v>43340</v>
      </c>
      <c r="D3610" s="40" t="s">
        <v>393</v>
      </c>
      <c r="E3610" s="40">
        <v>219435</v>
      </c>
      <c r="F3610" s="40" t="s">
        <v>53</v>
      </c>
      <c r="G3610" s="135">
        <v>16.309999999999999</v>
      </c>
      <c r="H3610" s="48">
        <v>18285.12</v>
      </c>
      <c r="I3610" s="48">
        <v>9766.69</v>
      </c>
    </row>
    <row r="3611" spans="1:9" x14ac:dyDescent="0.25">
      <c r="A3611" s="180" t="s">
        <v>42</v>
      </c>
      <c r="B3611" s="486"/>
      <c r="C3611" s="41">
        <v>43340</v>
      </c>
      <c r="D3611" s="40" t="s">
        <v>111</v>
      </c>
      <c r="E3611" s="40">
        <v>219458</v>
      </c>
      <c r="F3611" s="40" t="s">
        <v>44</v>
      </c>
      <c r="G3611" s="135">
        <v>14.09</v>
      </c>
      <c r="H3611" s="48">
        <v>18285.12</v>
      </c>
      <c r="I3611" s="48">
        <v>9766.69</v>
      </c>
    </row>
    <row r="3612" spans="1:9" x14ac:dyDescent="0.25">
      <c r="A3612" s="463" t="s">
        <v>584</v>
      </c>
      <c r="B3612" s="464"/>
      <c r="C3612" s="465">
        <v>43340</v>
      </c>
      <c r="D3612" s="467" t="s">
        <v>332</v>
      </c>
      <c r="E3612" s="467">
        <v>219463</v>
      </c>
      <c r="F3612" s="467" t="s">
        <v>587</v>
      </c>
      <c r="G3612" s="468">
        <v>2.02</v>
      </c>
      <c r="H3612" s="481">
        <v>18285.12</v>
      </c>
      <c r="I3612" s="481">
        <v>9766.69</v>
      </c>
    </row>
    <row r="3613" spans="1:9" x14ac:dyDescent="0.25">
      <c r="A3613" s="180" t="s">
        <v>64</v>
      </c>
      <c r="B3613" s="486"/>
      <c r="C3613" s="41">
        <v>43340</v>
      </c>
      <c r="D3613" s="40" t="s">
        <v>314</v>
      </c>
      <c r="E3613" s="40">
        <v>219469</v>
      </c>
      <c r="F3613" s="40" t="s">
        <v>192</v>
      </c>
      <c r="G3613" s="135">
        <v>7.33</v>
      </c>
      <c r="H3613" s="48">
        <v>18285.12</v>
      </c>
      <c r="I3613" s="48">
        <v>9766.69</v>
      </c>
    </row>
    <row r="3614" spans="1:9" x14ac:dyDescent="0.25">
      <c r="A3614" s="180" t="s">
        <v>45</v>
      </c>
      <c r="B3614" s="486"/>
      <c r="C3614" s="41">
        <v>43340</v>
      </c>
      <c r="D3614" s="40" t="s">
        <v>923</v>
      </c>
      <c r="E3614" s="40">
        <v>219472</v>
      </c>
      <c r="F3614" s="40" t="s">
        <v>218</v>
      </c>
      <c r="G3614" s="135">
        <v>14.38</v>
      </c>
      <c r="H3614" s="48">
        <v>18285.12</v>
      </c>
      <c r="I3614" s="48">
        <v>9766.69</v>
      </c>
    </row>
    <row r="3615" spans="1:9" x14ac:dyDescent="0.25">
      <c r="A3615" s="180" t="s">
        <v>48</v>
      </c>
      <c r="B3615" s="486"/>
      <c r="C3615" s="41">
        <v>43340</v>
      </c>
      <c r="D3615" s="40" t="s">
        <v>871</v>
      </c>
      <c r="E3615" s="40">
        <v>219473</v>
      </c>
      <c r="F3615" s="40" t="s">
        <v>90</v>
      </c>
      <c r="G3615" s="135">
        <v>14.68</v>
      </c>
      <c r="H3615" s="48">
        <v>18285.12</v>
      </c>
      <c r="I3615" s="48">
        <v>9766.69</v>
      </c>
    </row>
    <row r="3616" spans="1:9" x14ac:dyDescent="0.25">
      <c r="A3616" s="180" t="s">
        <v>51</v>
      </c>
      <c r="B3616" s="486"/>
      <c r="C3616" s="41">
        <v>43340</v>
      </c>
      <c r="D3616" s="40" t="s">
        <v>352</v>
      </c>
      <c r="E3616" s="40">
        <v>219483</v>
      </c>
      <c r="F3616" s="40" t="s">
        <v>53</v>
      </c>
      <c r="G3616" s="135">
        <v>15.7</v>
      </c>
      <c r="H3616" s="48">
        <v>18285.12</v>
      </c>
      <c r="I3616" s="48">
        <v>9766.69</v>
      </c>
    </row>
    <row r="3617" spans="1:9" x14ac:dyDescent="0.25">
      <c r="A3617" s="180" t="s">
        <v>45</v>
      </c>
      <c r="B3617" s="486"/>
      <c r="C3617" s="41">
        <v>43340</v>
      </c>
      <c r="D3617" s="40" t="s">
        <v>1014</v>
      </c>
      <c r="E3617" s="40">
        <v>219490</v>
      </c>
      <c r="F3617" s="40" t="s">
        <v>55</v>
      </c>
      <c r="G3617" s="135">
        <v>1.28</v>
      </c>
      <c r="H3617" s="48">
        <v>18285.12</v>
      </c>
      <c r="I3617" s="48">
        <v>9766.69</v>
      </c>
    </row>
    <row r="3618" spans="1:9" x14ac:dyDescent="0.25">
      <c r="A3618" s="180" t="s">
        <v>42</v>
      </c>
      <c r="B3618" s="486"/>
      <c r="C3618" s="41">
        <v>43340</v>
      </c>
      <c r="D3618" s="40" t="s">
        <v>541</v>
      </c>
      <c r="E3618" s="40">
        <v>219492</v>
      </c>
      <c r="F3618" s="40" t="s">
        <v>1020</v>
      </c>
      <c r="G3618" s="135">
        <v>13.74</v>
      </c>
      <c r="H3618" s="48">
        <v>18285.12</v>
      </c>
      <c r="I3618" s="48">
        <v>9766.69</v>
      </c>
    </row>
    <row r="3619" spans="1:9" x14ac:dyDescent="0.25">
      <c r="A3619" s="180" t="s">
        <v>48</v>
      </c>
      <c r="B3619" s="486"/>
      <c r="C3619" s="41">
        <v>43340</v>
      </c>
      <c r="D3619" s="40" t="s">
        <v>1000</v>
      </c>
      <c r="E3619" s="40">
        <v>219499</v>
      </c>
      <c r="F3619" s="40" t="s">
        <v>90</v>
      </c>
      <c r="G3619" s="135">
        <v>11.83</v>
      </c>
      <c r="H3619" s="48">
        <v>18285.12</v>
      </c>
      <c r="I3619" s="48">
        <v>9766.69</v>
      </c>
    </row>
    <row r="3620" spans="1:9" x14ac:dyDescent="0.25">
      <c r="A3620" s="180" t="s">
        <v>45</v>
      </c>
      <c r="B3620" s="486"/>
      <c r="C3620" s="41">
        <v>43340</v>
      </c>
      <c r="D3620" s="40" t="s">
        <v>1021</v>
      </c>
      <c r="E3620" s="40">
        <v>219500</v>
      </c>
      <c r="F3620" s="40" t="s">
        <v>218</v>
      </c>
      <c r="G3620" s="135">
        <v>15.53</v>
      </c>
      <c r="H3620" s="48">
        <v>18285.12</v>
      </c>
      <c r="I3620" s="48">
        <v>9766.69</v>
      </c>
    </row>
    <row r="3621" spans="1:9" x14ac:dyDescent="0.25">
      <c r="A3621" s="180" t="s">
        <v>77</v>
      </c>
      <c r="B3621" s="486"/>
      <c r="C3621" s="41">
        <v>43341</v>
      </c>
      <c r="D3621" s="40" t="s">
        <v>479</v>
      </c>
      <c r="E3621" s="40">
        <v>219553</v>
      </c>
      <c r="F3621" s="40" t="s">
        <v>989</v>
      </c>
      <c r="G3621" s="135">
        <v>9.56</v>
      </c>
      <c r="H3621" s="48">
        <v>18285.12</v>
      </c>
      <c r="I3621" s="48">
        <v>9766.69</v>
      </c>
    </row>
    <row r="3622" spans="1:9" x14ac:dyDescent="0.25">
      <c r="A3622" s="180" t="s">
        <v>64</v>
      </c>
      <c r="B3622" s="486"/>
      <c r="C3622" s="41">
        <v>43341</v>
      </c>
      <c r="D3622" s="40" t="s">
        <v>528</v>
      </c>
      <c r="E3622" s="40">
        <v>219558</v>
      </c>
      <c r="F3622" s="40" t="s">
        <v>985</v>
      </c>
      <c r="G3622" s="135">
        <v>11.64</v>
      </c>
      <c r="H3622" s="48">
        <v>18285.12</v>
      </c>
      <c r="I3622" s="48">
        <v>9766.69</v>
      </c>
    </row>
    <row r="3623" spans="1:9" x14ac:dyDescent="0.25">
      <c r="A3623" s="180" t="s">
        <v>66</v>
      </c>
      <c r="B3623" s="486"/>
      <c r="C3623" s="41">
        <v>43341</v>
      </c>
      <c r="D3623" s="40" t="s">
        <v>69</v>
      </c>
      <c r="E3623" s="40">
        <v>219562</v>
      </c>
      <c r="F3623" s="40" t="s">
        <v>44</v>
      </c>
      <c r="G3623" s="135">
        <v>16</v>
      </c>
      <c r="H3623" s="48">
        <v>18285.12</v>
      </c>
      <c r="I3623" s="48">
        <v>9766.69</v>
      </c>
    </row>
    <row r="3624" spans="1:9" x14ac:dyDescent="0.25">
      <c r="A3624" s="180" t="s">
        <v>68</v>
      </c>
      <c r="B3624" s="486"/>
      <c r="C3624" s="41">
        <v>43341</v>
      </c>
      <c r="D3624" s="40" t="s">
        <v>202</v>
      </c>
      <c r="E3624" s="40">
        <v>219563</v>
      </c>
      <c r="F3624" s="40" t="s">
        <v>53</v>
      </c>
      <c r="G3624" s="135">
        <v>16.079999999999998</v>
      </c>
      <c r="H3624" s="48">
        <v>18285.12</v>
      </c>
      <c r="I3624" s="48">
        <v>9766.69</v>
      </c>
    </row>
    <row r="3625" spans="1:9" x14ac:dyDescent="0.25">
      <c r="A3625" s="180" t="s">
        <v>66</v>
      </c>
      <c r="B3625" s="486"/>
      <c r="C3625" s="41">
        <v>43341</v>
      </c>
      <c r="D3625" s="40" t="s">
        <v>357</v>
      </c>
      <c r="E3625" s="40">
        <v>219614</v>
      </c>
      <c r="F3625" s="40" t="s">
        <v>1022</v>
      </c>
      <c r="G3625" s="135">
        <v>8.69</v>
      </c>
      <c r="H3625" s="48">
        <v>18285.12</v>
      </c>
      <c r="I3625" s="48">
        <v>9766.69</v>
      </c>
    </row>
    <row r="3626" spans="1:9" x14ac:dyDescent="0.25">
      <c r="A3626" s="180" t="s">
        <v>64</v>
      </c>
      <c r="B3626" s="486"/>
      <c r="C3626" s="41">
        <v>43341</v>
      </c>
      <c r="D3626" s="40" t="s">
        <v>1023</v>
      </c>
      <c r="E3626" s="40">
        <v>219627</v>
      </c>
      <c r="F3626" s="40" t="s">
        <v>985</v>
      </c>
      <c r="G3626" s="135">
        <v>11.21</v>
      </c>
      <c r="H3626" s="48">
        <v>18285.12</v>
      </c>
      <c r="I3626" s="48">
        <v>9766.69</v>
      </c>
    </row>
    <row r="3627" spans="1:9" x14ac:dyDescent="0.25">
      <c r="A3627" s="180" t="s">
        <v>64</v>
      </c>
      <c r="B3627" s="486"/>
      <c r="C3627" s="41">
        <v>43341</v>
      </c>
      <c r="D3627" s="40" t="s">
        <v>128</v>
      </c>
      <c r="E3627" s="40">
        <v>219653</v>
      </c>
      <c r="F3627" s="40" t="s">
        <v>55</v>
      </c>
      <c r="G3627" s="135">
        <v>0.85</v>
      </c>
      <c r="H3627" s="48">
        <v>18285.12</v>
      </c>
      <c r="I3627" s="48">
        <v>9766.69</v>
      </c>
    </row>
    <row r="3628" spans="1:9" x14ac:dyDescent="0.25">
      <c r="A3628" s="180" t="s">
        <v>66</v>
      </c>
      <c r="B3628" s="486"/>
      <c r="C3628" s="41">
        <v>43341</v>
      </c>
      <c r="D3628" s="40" t="s">
        <v>1024</v>
      </c>
      <c r="E3628" s="40">
        <v>219670</v>
      </c>
      <c r="F3628" s="40" t="s">
        <v>892</v>
      </c>
      <c r="G3628" s="135">
        <v>12.38</v>
      </c>
      <c r="H3628" s="48">
        <v>18285.12</v>
      </c>
      <c r="I3628" s="48">
        <v>9766.69</v>
      </c>
    </row>
    <row r="3629" spans="1:9" x14ac:dyDescent="0.25">
      <c r="A3629" s="180" t="s">
        <v>77</v>
      </c>
      <c r="B3629" s="486"/>
      <c r="C3629" s="41">
        <v>43341</v>
      </c>
      <c r="D3629" s="40" t="s">
        <v>1025</v>
      </c>
      <c r="E3629" s="40">
        <v>219683</v>
      </c>
      <c r="F3629" s="40" t="s">
        <v>79</v>
      </c>
      <c r="G3629" s="135">
        <v>6.21</v>
      </c>
      <c r="H3629" s="48">
        <v>18285.12</v>
      </c>
      <c r="I3629" s="48">
        <v>9766.69</v>
      </c>
    </row>
    <row r="3630" spans="1:9" x14ac:dyDescent="0.25">
      <c r="A3630" s="180" t="s">
        <v>64</v>
      </c>
      <c r="B3630" s="486"/>
      <c r="C3630" s="41">
        <v>43341</v>
      </c>
      <c r="D3630" s="40" t="s">
        <v>1002</v>
      </c>
      <c r="E3630" s="40">
        <v>219686</v>
      </c>
      <c r="F3630" s="40" t="s">
        <v>985</v>
      </c>
      <c r="G3630" s="135">
        <v>10.199999999999999</v>
      </c>
      <c r="H3630" s="48">
        <v>18285.12</v>
      </c>
      <c r="I3630" s="48">
        <v>9766.69</v>
      </c>
    </row>
    <row r="3631" spans="1:9" x14ac:dyDescent="0.25">
      <c r="A3631" s="180" t="s">
        <v>86</v>
      </c>
      <c r="B3631" s="486"/>
      <c r="C3631" s="41">
        <v>43341</v>
      </c>
      <c r="D3631" s="40" t="s">
        <v>514</v>
      </c>
      <c r="E3631" s="40">
        <v>219688</v>
      </c>
      <c r="F3631" s="40" t="s">
        <v>344</v>
      </c>
      <c r="G3631" s="135">
        <v>7.22</v>
      </c>
      <c r="H3631" s="48">
        <v>18285.12</v>
      </c>
      <c r="I3631" s="48">
        <v>9766.69</v>
      </c>
    </row>
    <row r="3632" spans="1:9" x14ac:dyDescent="0.25">
      <c r="A3632" s="180" t="s">
        <v>86</v>
      </c>
      <c r="B3632" s="486"/>
      <c r="C3632" s="41">
        <v>43341</v>
      </c>
      <c r="D3632" s="40" t="s">
        <v>133</v>
      </c>
      <c r="E3632" s="40">
        <v>219689</v>
      </c>
      <c r="F3632" s="40" t="s">
        <v>418</v>
      </c>
      <c r="G3632" s="135">
        <v>7.18</v>
      </c>
      <c r="H3632" s="48">
        <v>18285.12</v>
      </c>
      <c r="I3632" s="48">
        <v>9766.69</v>
      </c>
    </row>
    <row r="3633" spans="1:9" x14ac:dyDescent="0.25">
      <c r="A3633" s="180" t="s">
        <v>86</v>
      </c>
      <c r="B3633" s="486"/>
      <c r="C3633" s="41">
        <v>43341</v>
      </c>
      <c r="D3633" s="40" t="s">
        <v>267</v>
      </c>
      <c r="E3633" s="40">
        <v>219690</v>
      </c>
      <c r="F3633" s="40" t="s">
        <v>218</v>
      </c>
      <c r="G3633" s="135">
        <v>6.74</v>
      </c>
      <c r="H3633" s="48">
        <v>18285.12</v>
      </c>
      <c r="I3633" s="48">
        <v>9766.69</v>
      </c>
    </row>
    <row r="3634" spans="1:9" x14ac:dyDescent="0.25">
      <c r="A3634" s="180" t="s">
        <v>86</v>
      </c>
      <c r="B3634" s="486"/>
      <c r="C3634" s="41">
        <v>43341</v>
      </c>
      <c r="D3634" s="40" t="s">
        <v>839</v>
      </c>
      <c r="E3634" s="40">
        <v>219691</v>
      </c>
      <c r="F3634" s="40" t="s">
        <v>140</v>
      </c>
      <c r="G3634" s="135">
        <v>8.02</v>
      </c>
      <c r="H3634" s="48">
        <v>18285.12</v>
      </c>
      <c r="I3634" s="48">
        <v>9766.69</v>
      </c>
    </row>
    <row r="3635" spans="1:9" x14ac:dyDescent="0.25">
      <c r="A3635" s="180" t="s">
        <v>66</v>
      </c>
      <c r="B3635" s="486"/>
      <c r="C3635" s="41">
        <v>43342</v>
      </c>
      <c r="D3635" s="40" t="s">
        <v>1026</v>
      </c>
      <c r="E3635" s="40">
        <v>219698</v>
      </c>
      <c r="F3635" s="40" t="s">
        <v>44</v>
      </c>
      <c r="G3635" s="135">
        <v>12.43</v>
      </c>
      <c r="H3635" s="48">
        <v>18285.12</v>
      </c>
      <c r="I3635" s="48">
        <v>9766.69</v>
      </c>
    </row>
    <row r="3636" spans="1:9" x14ac:dyDescent="0.25">
      <c r="A3636" s="180" t="s">
        <v>68</v>
      </c>
      <c r="B3636" s="486"/>
      <c r="C3636" s="41">
        <v>43342</v>
      </c>
      <c r="D3636" s="40" t="s">
        <v>1027</v>
      </c>
      <c r="E3636" s="40">
        <v>219702</v>
      </c>
      <c r="F3636" s="40" t="s">
        <v>53</v>
      </c>
      <c r="G3636" s="135">
        <v>14.62</v>
      </c>
      <c r="H3636" s="48">
        <v>18285.12</v>
      </c>
      <c r="I3636" s="48">
        <v>9766.69</v>
      </c>
    </row>
    <row r="3637" spans="1:9" x14ac:dyDescent="0.25">
      <c r="A3637" s="180" t="s">
        <v>66</v>
      </c>
      <c r="B3637" s="486"/>
      <c r="C3637" s="41">
        <v>43342</v>
      </c>
      <c r="D3637" s="40" t="s">
        <v>1012</v>
      </c>
      <c r="E3637" s="40">
        <v>219706</v>
      </c>
      <c r="F3637" s="40" t="s">
        <v>989</v>
      </c>
      <c r="G3637" s="135">
        <v>4.33</v>
      </c>
      <c r="H3637" s="48">
        <v>18285.12</v>
      </c>
      <c r="I3637" s="48">
        <v>9766.69</v>
      </c>
    </row>
    <row r="3638" spans="1:9" x14ac:dyDescent="0.25">
      <c r="A3638" s="180" t="s">
        <v>96</v>
      </c>
      <c r="B3638" s="486"/>
      <c r="C3638" s="41">
        <v>43342</v>
      </c>
      <c r="D3638" s="40" t="s">
        <v>479</v>
      </c>
      <c r="E3638" s="40">
        <v>219733</v>
      </c>
      <c r="F3638" s="40" t="s">
        <v>44</v>
      </c>
      <c r="G3638" s="135">
        <v>12.81</v>
      </c>
      <c r="H3638" s="48">
        <v>18285.12</v>
      </c>
      <c r="I3638" s="48">
        <v>9766.69</v>
      </c>
    </row>
    <row r="3639" spans="1:9" x14ac:dyDescent="0.25">
      <c r="A3639" s="180" t="s">
        <v>94</v>
      </c>
      <c r="B3639" s="486"/>
      <c r="C3639" s="41">
        <v>43342</v>
      </c>
      <c r="D3639" s="40" t="s">
        <v>387</v>
      </c>
      <c r="E3639" s="40">
        <v>219743</v>
      </c>
      <c r="F3639" s="40" t="s">
        <v>50</v>
      </c>
      <c r="G3639" s="135">
        <v>14.96</v>
      </c>
      <c r="H3639" s="48">
        <v>18285.12</v>
      </c>
      <c r="I3639" s="48">
        <v>9766.69</v>
      </c>
    </row>
    <row r="3640" spans="1:9" x14ac:dyDescent="0.25">
      <c r="A3640" s="180" t="s">
        <v>100</v>
      </c>
      <c r="B3640" s="486"/>
      <c r="C3640" s="41">
        <v>43342</v>
      </c>
      <c r="D3640" s="40" t="s">
        <v>1028</v>
      </c>
      <c r="E3640" s="40">
        <v>219751</v>
      </c>
      <c r="F3640" s="40" t="s">
        <v>53</v>
      </c>
      <c r="G3640" s="135">
        <v>14.36</v>
      </c>
      <c r="H3640" s="48">
        <v>18285.12</v>
      </c>
      <c r="I3640" s="48">
        <v>9766.69</v>
      </c>
    </row>
    <row r="3641" spans="1:9" x14ac:dyDescent="0.25">
      <c r="A3641" s="180" t="s">
        <v>273</v>
      </c>
      <c r="B3641" s="486"/>
      <c r="C3641" s="41">
        <v>43342</v>
      </c>
      <c r="D3641" s="40" t="s">
        <v>617</v>
      </c>
      <c r="E3641" s="40">
        <v>219777</v>
      </c>
      <c r="F3641" s="40" t="s">
        <v>1029</v>
      </c>
      <c r="G3641" s="135">
        <v>4.2699999999999996</v>
      </c>
      <c r="H3641" s="48">
        <v>18285.12</v>
      </c>
      <c r="I3641" s="48">
        <v>9766.69</v>
      </c>
    </row>
    <row r="3642" spans="1:9" x14ac:dyDescent="0.25">
      <c r="A3642" s="180" t="s">
        <v>273</v>
      </c>
      <c r="B3642" s="486"/>
      <c r="C3642" s="41">
        <v>43342</v>
      </c>
      <c r="D3642" s="40" t="s">
        <v>61</v>
      </c>
      <c r="E3642" s="40">
        <v>219806</v>
      </c>
      <c r="F3642" s="40" t="s">
        <v>985</v>
      </c>
      <c r="G3642" s="135">
        <v>3.61</v>
      </c>
      <c r="H3642" s="48">
        <v>18285.12</v>
      </c>
      <c r="I3642" s="48">
        <v>9766.69</v>
      </c>
    </row>
    <row r="3643" spans="1:9" x14ac:dyDescent="0.25">
      <c r="A3643" s="180" t="s">
        <v>273</v>
      </c>
      <c r="B3643" s="486"/>
      <c r="C3643" s="41">
        <v>43342</v>
      </c>
      <c r="D3643" s="40" t="s">
        <v>837</v>
      </c>
      <c r="E3643" s="40">
        <v>219807</v>
      </c>
      <c r="F3643" s="40" t="s">
        <v>50</v>
      </c>
      <c r="G3643" s="135">
        <v>11.11</v>
      </c>
      <c r="H3643" s="48">
        <v>18285.12</v>
      </c>
      <c r="I3643" s="48">
        <v>9766.69</v>
      </c>
    </row>
    <row r="3644" spans="1:9" x14ac:dyDescent="0.25">
      <c r="A3644" s="180" t="s">
        <v>96</v>
      </c>
      <c r="B3644" s="486"/>
      <c r="C3644" s="41">
        <v>43343</v>
      </c>
      <c r="D3644" s="40" t="s">
        <v>1026</v>
      </c>
      <c r="E3644" s="40">
        <v>219859</v>
      </c>
      <c r="F3644" s="40" t="s">
        <v>44</v>
      </c>
      <c r="G3644" s="135">
        <v>9.99</v>
      </c>
      <c r="H3644" s="48">
        <v>18285.12</v>
      </c>
      <c r="I3644" s="48">
        <v>9766.69</v>
      </c>
    </row>
    <row r="3645" spans="1:9" x14ac:dyDescent="0.25">
      <c r="A3645" s="180" t="s">
        <v>98</v>
      </c>
      <c r="B3645" s="486"/>
      <c r="C3645" s="41">
        <v>43343</v>
      </c>
      <c r="D3645" s="40" t="s">
        <v>1030</v>
      </c>
      <c r="E3645" s="40">
        <v>219863</v>
      </c>
      <c r="F3645" s="40" t="s">
        <v>193</v>
      </c>
      <c r="G3645" s="135">
        <v>13.43</v>
      </c>
      <c r="H3645" s="48">
        <v>18285.12</v>
      </c>
      <c r="I3645" s="48">
        <v>9766.69</v>
      </c>
    </row>
    <row r="3646" spans="1:9" x14ac:dyDescent="0.25">
      <c r="A3646" s="180" t="s">
        <v>98</v>
      </c>
      <c r="B3646" s="486"/>
      <c r="C3646" s="41">
        <v>43343</v>
      </c>
      <c r="D3646" s="40" t="s">
        <v>1031</v>
      </c>
      <c r="E3646" s="40">
        <v>219865</v>
      </c>
      <c r="F3646" s="40" t="s">
        <v>53</v>
      </c>
      <c r="G3646" s="135">
        <v>10.71</v>
      </c>
      <c r="H3646" s="48">
        <v>18285.12</v>
      </c>
      <c r="I3646" s="48">
        <v>9766.69</v>
      </c>
    </row>
    <row r="3647" spans="1:9" x14ac:dyDescent="0.25">
      <c r="A3647" s="180" t="s">
        <v>42</v>
      </c>
      <c r="B3647" s="486"/>
      <c r="C3647" s="41">
        <v>43343</v>
      </c>
      <c r="D3647" s="40" t="s">
        <v>49</v>
      </c>
      <c r="E3647" s="40">
        <v>219884</v>
      </c>
      <c r="F3647" s="40" t="s">
        <v>44</v>
      </c>
      <c r="G3647" s="135">
        <v>14.18</v>
      </c>
      <c r="H3647" s="48">
        <v>18285.12</v>
      </c>
      <c r="I3647" s="48">
        <v>9766.69</v>
      </c>
    </row>
    <row r="3648" spans="1:9" x14ac:dyDescent="0.25">
      <c r="A3648" s="180" t="s">
        <v>48</v>
      </c>
      <c r="B3648" s="486"/>
      <c r="C3648" s="41">
        <v>43343</v>
      </c>
      <c r="D3648" s="40" t="s">
        <v>160</v>
      </c>
      <c r="E3648" s="40">
        <v>219888</v>
      </c>
      <c r="F3648" s="40" t="s">
        <v>50</v>
      </c>
      <c r="G3648" s="135">
        <v>12.97</v>
      </c>
      <c r="H3648" s="48">
        <v>18285.12</v>
      </c>
      <c r="I3648" s="48">
        <v>9766.69</v>
      </c>
    </row>
    <row r="3649" spans="1:9" x14ac:dyDescent="0.25">
      <c r="A3649" s="180" t="s">
        <v>45</v>
      </c>
      <c r="B3649" s="486"/>
      <c r="C3649" s="41">
        <v>43343</v>
      </c>
      <c r="D3649" s="40" t="s">
        <v>52</v>
      </c>
      <c r="E3649" s="40">
        <v>219891</v>
      </c>
      <c r="F3649" s="40" t="s">
        <v>1032</v>
      </c>
      <c r="G3649" s="135">
        <v>15.19</v>
      </c>
      <c r="H3649" s="48">
        <v>18285.12</v>
      </c>
      <c r="I3649" s="48">
        <v>9766.69</v>
      </c>
    </row>
    <row r="3650" spans="1:9" x14ac:dyDescent="0.25">
      <c r="A3650" s="180" t="s">
        <v>51</v>
      </c>
      <c r="B3650" s="486"/>
      <c r="C3650" s="41">
        <v>43343</v>
      </c>
      <c r="D3650" s="40" t="s">
        <v>890</v>
      </c>
      <c r="E3650" s="40">
        <v>219900</v>
      </c>
      <c r="F3650" s="40" t="s">
        <v>53</v>
      </c>
      <c r="G3650" s="135">
        <v>15.5</v>
      </c>
      <c r="H3650" s="48">
        <v>18285.12</v>
      </c>
      <c r="I3650" s="48">
        <v>9766.69</v>
      </c>
    </row>
    <row r="3651" spans="1:9" x14ac:dyDescent="0.25">
      <c r="A3651" s="180" t="s">
        <v>45</v>
      </c>
      <c r="B3651" s="486"/>
      <c r="C3651" s="41">
        <v>43343</v>
      </c>
      <c r="D3651" s="40" t="s">
        <v>617</v>
      </c>
      <c r="E3651" s="40">
        <v>219938</v>
      </c>
      <c r="F3651" s="40" t="s">
        <v>342</v>
      </c>
      <c r="G3651" s="135">
        <v>11.63</v>
      </c>
      <c r="H3651" s="48">
        <v>18285.12</v>
      </c>
      <c r="I3651" s="48">
        <v>9766.69</v>
      </c>
    </row>
    <row r="3652" spans="1:9" x14ac:dyDescent="0.25">
      <c r="A3652" s="180" t="s">
        <v>42</v>
      </c>
      <c r="B3652" s="486"/>
      <c r="C3652" s="41">
        <v>43343</v>
      </c>
      <c r="D3652" s="40" t="s">
        <v>359</v>
      </c>
      <c r="E3652" s="40">
        <v>219954</v>
      </c>
      <c r="F3652" s="40" t="s">
        <v>44</v>
      </c>
      <c r="G3652" s="135">
        <v>13.57</v>
      </c>
      <c r="H3652" s="48">
        <v>18285.12</v>
      </c>
      <c r="I3652" s="48">
        <v>9766.69</v>
      </c>
    </row>
    <row r="3653" spans="1:9" x14ac:dyDescent="0.25">
      <c r="A3653" s="180" t="s">
        <v>51</v>
      </c>
      <c r="B3653" s="486"/>
      <c r="C3653" s="41">
        <v>43343</v>
      </c>
      <c r="D3653" s="40" t="s">
        <v>726</v>
      </c>
      <c r="E3653" s="40">
        <v>219963</v>
      </c>
      <c r="F3653" s="40" t="s">
        <v>953</v>
      </c>
      <c r="G3653" s="135">
        <v>10.49</v>
      </c>
      <c r="H3653" s="48">
        <v>18285.12</v>
      </c>
      <c r="I3653" s="48">
        <v>9766.69</v>
      </c>
    </row>
    <row r="3654" spans="1:9" x14ac:dyDescent="0.25">
      <c r="A3654" s="180" t="s">
        <v>48</v>
      </c>
      <c r="B3654" s="486"/>
      <c r="C3654" s="41">
        <v>43343</v>
      </c>
      <c r="D3654" s="40" t="s">
        <v>923</v>
      </c>
      <c r="E3654" s="40">
        <v>219964</v>
      </c>
      <c r="F3654" s="40" t="s">
        <v>50</v>
      </c>
      <c r="G3654" s="135">
        <v>14.34</v>
      </c>
      <c r="H3654" s="48">
        <v>18285.12</v>
      </c>
      <c r="I3654" s="48">
        <v>9766.69</v>
      </c>
    </row>
    <row r="3655" spans="1:9" x14ac:dyDescent="0.25">
      <c r="A3655" s="180" t="s">
        <v>86</v>
      </c>
      <c r="B3655" s="486"/>
      <c r="C3655" s="41">
        <v>43343</v>
      </c>
      <c r="D3655" s="40" t="s">
        <v>757</v>
      </c>
      <c r="E3655" s="40">
        <v>220005</v>
      </c>
      <c r="F3655" s="40" t="s">
        <v>140</v>
      </c>
      <c r="G3655" s="135">
        <v>7.71</v>
      </c>
      <c r="H3655" s="48">
        <v>18285.12</v>
      </c>
      <c r="I3655" s="48">
        <v>9766.69</v>
      </c>
    </row>
    <row r="3656" spans="1:9" x14ac:dyDescent="0.25">
      <c r="A3656" s="180" t="s">
        <v>86</v>
      </c>
      <c r="B3656" s="486"/>
      <c r="C3656" s="41">
        <v>43343</v>
      </c>
      <c r="D3656" s="40" t="s">
        <v>242</v>
      </c>
      <c r="E3656" s="40">
        <v>220006</v>
      </c>
      <c r="F3656" s="40" t="s">
        <v>450</v>
      </c>
      <c r="G3656" s="135">
        <v>7.58</v>
      </c>
      <c r="H3656" s="48">
        <v>18285.12</v>
      </c>
      <c r="I3656" s="48">
        <v>9766.69</v>
      </c>
    </row>
    <row r="3657" spans="1:9" x14ac:dyDescent="0.25">
      <c r="A3657" s="180" t="s">
        <v>86</v>
      </c>
      <c r="B3657" s="486"/>
      <c r="C3657" s="41">
        <v>43343</v>
      </c>
      <c r="D3657" s="40" t="s">
        <v>371</v>
      </c>
      <c r="E3657" s="40">
        <v>220007</v>
      </c>
      <c r="F3657" s="40" t="s">
        <v>418</v>
      </c>
      <c r="G3657" s="135">
        <v>8.48</v>
      </c>
      <c r="H3657" s="48">
        <v>18285.12</v>
      </c>
      <c r="I3657" s="48">
        <v>9766.69</v>
      </c>
    </row>
    <row r="3658" spans="1:9" ht="15.75" thickBot="1" x14ac:dyDescent="0.3">
      <c r="A3658" s="180" t="s">
        <v>86</v>
      </c>
      <c r="B3658" s="486"/>
      <c r="C3658" s="41">
        <v>43343</v>
      </c>
      <c r="D3658" s="40" t="s">
        <v>748</v>
      </c>
      <c r="E3658" s="40">
        <v>220008</v>
      </c>
      <c r="F3658" s="40" t="s">
        <v>437</v>
      </c>
      <c r="G3658" s="135">
        <v>8</v>
      </c>
      <c r="H3658" s="48">
        <v>18285.12</v>
      </c>
      <c r="I3658" s="48">
        <v>9766.69</v>
      </c>
    </row>
    <row r="3659" spans="1:9" ht="15.75" thickBot="1" x14ac:dyDescent="0.3">
      <c r="F3659" s="219" t="s">
        <v>590</v>
      </c>
      <c r="G3659" s="220">
        <f>SUM(G3578:G3658)</f>
        <v>849.86000000000024</v>
      </c>
      <c r="H3659" s="221">
        <f>+G3659*H3658</f>
        <v>15539792.083200004</v>
      </c>
      <c r="I3659" s="221">
        <f>+G3659*I3658</f>
        <v>8300319.1634000028</v>
      </c>
    </row>
    <row r="3660" spans="1:9" ht="21.75" thickBot="1" x14ac:dyDescent="0.4">
      <c r="F3660" s="222" t="s">
        <v>591</v>
      </c>
      <c r="G3660" s="223">
        <f>-G3612-G3583</f>
        <v>-4.04</v>
      </c>
      <c r="H3660" s="512">
        <f>+G3660*H3658</f>
        <v>-73871.8848</v>
      </c>
      <c r="I3660" s="513"/>
    </row>
    <row r="3661" spans="1:9" ht="19.5" thickBot="1" x14ac:dyDescent="0.35">
      <c r="F3661" s="226" t="s">
        <v>151</v>
      </c>
      <c r="G3661" s="220">
        <f>SUM(G3659:G3660)</f>
        <v>845.82000000000028</v>
      </c>
      <c r="H3661" s="514">
        <f>+H3659+I3659+H3660</f>
        <v>23766239.361800008</v>
      </c>
      <c r="I3661" s="515"/>
    </row>
    <row r="3664" spans="1:9" x14ac:dyDescent="0.25">
      <c r="A3664" t="s">
        <v>1044</v>
      </c>
    </row>
  </sheetData>
  <mergeCells count="406">
    <mergeCell ref="H3325:I3325"/>
    <mergeCell ref="A3330:H3330"/>
    <mergeCell ref="A3331:H3331"/>
    <mergeCell ref="B3336:D3336"/>
    <mergeCell ref="A3337:B3337"/>
    <mergeCell ref="H3437:I3437"/>
    <mergeCell ref="H3438:I3438"/>
    <mergeCell ref="A3161:H3161"/>
    <mergeCell ref="A3162:H3162"/>
    <mergeCell ref="B3167:D3167"/>
    <mergeCell ref="A3168:B3168"/>
    <mergeCell ref="A3210:H3210"/>
    <mergeCell ref="A3211:H3211"/>
    <mergeCell ref="B3216:D3216"/>
    <mergeCell ref="A3217:B3217"/>
    <mergeCell ref="H3324:I3324"/>
    <mergeCell ref="H3100:I3100"/>
    <mergeCell ref="A2732:H2732"/>
    <mergeCell ref="A2733:H2733"/>
    <mergeCell ref="B2738:D2738"/>
    <mergeCell ref="H2902:I2902"/>
    <mergeCell ref="H2903:I2903"/>
    <mergeCell ref="A2759:B2759"/>
    <mergeCell ref="H2807:I2807"/>
    <mergeCell ref="H2808:I2808"/>
    <mergeCell ref="A2814:H2814"/>
    <mergeCell ref="A2815:H2815"/>
    <mergeCell ref="B2820:D2820"/>
    <mergeCell ref="A2821:B2821"/>
    <mergeCell ref="A2908:H2908"/>
    <mergeCell ref="A2909:H2909"/>
    <mergeCell ref="B2914:D2914"/>
    <mergeCell ref="A2915:B2915"/>
    <mergeCell ref="H3000:I3000"/>
    <mergeCell ref="H3001:I3001"/>
    <mergeCell ref="A2708:H2708"/>
    <mergeCell ref="A2709:H2709"/>
    <mergeCell ref="H2729:I2729"/>
    <mergeCell ref="H2730:I2730"/>
    <mergeCell ref="A3006:H3006"/>
    <mergeCell ref="A3007:H3007"/>
    <mergeCell ref="B3012:D3012"/>
    <mergeCell ref="A3013:B3013"/>
    <mergeCell ref="H3099:I3099"/>
    <mergeCell ref="A2317:B2317"/>
    <mergeCell ref="H2399:I2399"/>
    <mergeCell ref="H2400:I2400"/>
    <mergeCell ref="A2408:H2408"/>
    <mergeCell ref="A2409:H2409"/>
    <mergeCell ref="B2414:D2414"/>
    <mergeCell ref="A2415:B2415"/>
    <mergeCell ref="A2739:B2739"/>
    <mergeCell ref="A2603:H2603"/>
    <mergeCell ref="A2604:H2604"/>
    <mergeCell ref="B2609:D2609"/>
    <mergeCell ref="A2610:B2610"/>
    <mergeCell ref="H2700:I2700"/>
    <mergeCell ref="H2701:I2701"/>
    <mergeCell ref="H2497:I2497"/>
    <mergeCell ref="H2498:I2498"/>
    <mergeCell ref="A2504:H2504"/>
    <mergeCell ref="A2505:H2505"/>
    <mergeCell ref="B2510:D2510"/>
    <mergeCell ref="A2511:B2511"/>
    <mergeCell ref="H2595:I2595"/>
    <mergeCell ref="H2596:I2596"/>
    <mergeCell ref="B2714:D2714"/>
    <mergeCell ref="A2715:B2715"/>
    <mergeCell ref="A1278:B1278"/>
    <mergeCell ref="A1452:B1452"/>
    <mergeCell ref="H1518:I1518"/>
    <mergeCell ref="H1519:I1519"/>
    <mergeCell ref="H1333:I1333"/>
    <mergeCell ref="H1334:I1334"/>
    <mergeCell ref="A1445:H1445"/>
    <mergeCell ref="A1446:H1446"/>
    <mergeCell ref="B1451:D1451"/>
    <mergeCell ref="A1341:H1341"/>
    <mergeCell ref="A1342:H1342"/>
    <mergeCell ref="B1345:D1345"/>
    <mergeCell ref="A1346:B1346"/>
    <mergeCell ref="H1438:I1438"/>
    <mergeCell ref="H1439:I1439"/>
    <mergeCell ref="A1171:H1171"/>
    <mergeCell ref="A1172:H1172"/>
    <mergeCell ref="B1177:D1177"/>
    <mergeCell ref="A1178:B1178"/>
    <mergeCell ref="H1264:I1264"/>
    <mergeCell ref="H1265:I1265"/>
    <mergeCell ref="A1271:H1271"/>
    <mergeCell ref="A1272:H1272"/>
    <mergeCell ref="B1277:D1277"/>
    <mergeCell ref="A979:H979"/>
    <mergeCell ref="A980:H980"/>
    <mergeCell ref="B985:D985"/>
    <mergeCell ref="A987:B987"/>
    <mergeCell ref="H1068:I1068"/>
    <mergeCell ref="A514:H514"/>
    <mergeCell ref="A515:H515"/>
    <mergeCell ref="B520:D520"/>
    <mergeCell ref="A522:B522"/>
    <mergeCell ref="H620:I620"/>
    <mergeCell ref="H856:I856"/>
    <mergeCell ref="A864:H864"/>
    <mergeCell ref="A865:H865"/>
    <mergeCell ref="B870:D870"/>
    <mergeCell ref="A872:B872"/>
    <mergeCell ref="H915:I915"/>
    <mergeCell ref="A923:H923"/>
    <mergeCell ref="A924:H924"/>
    <mergeCell ref="B929:D929"/>
    <mergeCell ref="A623:H623"/>
    <mergeCell ref="A624:H624"/>
    <mergeCell ref="B629:D629"/>
    <mergeCell ref="A5:H5"/>
    <mergeCell ref="A6:H6"/>
    <mergeCell ref="B11:D11"/>
    <mergeCell ref="A101:H101"/>
    <mergeCell ref="A102:H102"/>
    <mergeCell ref="A199:H199"/>
    <mergeCell ref="A200:H200"/>
    <mergeCell ref="B205:D205"/>
    <mergeCell ref="A207:B207"/>
    <mergeCell ref="B107:D107"/>
    <mergeCell ref="A109:B109"/>
    <mergeCell ref="A1547:B1547"/>
    <mergeCell ref="A1548:B1548"/>
    <mergeCell ref="A1549:B1549"/>
    <mergeCell ref="A1550:B1550"/>
    <mergeCell ref="A1526:H1526"/>
    <mergeCell ref="A1527:H1527"/>
    <mergeCell ref="A1542:B1542"/>
    <mergeCell ref="A1543:B1543"/>
    <mergeCell ref="A1544:B1544"/>
    <mergeCell ref="A1545:B1545"/>
    <mergeCell ref="A1546:B1546"/>
    <mergeCell ref="B1530:D1530"/>
    <mergeCell ref="A1532:B1532"/>
    <mergeCell ref="A1533:B1533"/>
    <mergeCell ref="A1534:B1534"/>
    <mergeCell ref="A1535:B1535"/>
    <mergeCell ref="A1536:B1536"/>
    <mergeCell ref="A1537:B1537"/>
    <mergeCell ref="A1538:B1538"/>
    <mergeCell ref="A1539:B1539"/>
    <mergeCell ref="A1540:B1540"/>
    <mergeCell ref="A1541:B1541"/>
    <mergeCell ref="A468:H468"/>
    <mergeCell ref="A295:H295"/>
    <mergeCell ref="A296:H296"/>
    <mergeCell ref="B301:D301"/>
    <mergeCell ref="A303:B303"/>
    <mergeCell ref="A392:I392"/>
    <mergeCell ref="A1560:B1560"/>
    <mergeCell ref="A1566:B1566"/>
    <mergeCell ref="A631:B631"/>
    <mergeCell ref="H735:I735"/>
    <mergeCell ref="A741:H741"/>
    <mergeCell ref="A742:H742"/>
    <mergeCell ref="B747:D747"/>
    <mergeCell ref="A749:B749"/>
    <mergeCell ref="A469:H469"/>
    <mergeCell ref="B474:D474"/>
    <mergeCell ref="A476:B476"/>
    <mergeCell ref="A405:H405"/>
    <mergeCell ref="A406:H406"/>
    <mergeCell ref="B411:D411"/>
    <mergeCell ref="A413:B413"/>
    <mergeCell ref="A931:B931"/>
    <mergeCell ref="H972:I972"/>
    <mergeCell ref="A1531:B1531"/>
    <mergeCell ref="A1568:B1568"/>
    <mergeCell ref="A1569:B1569"/>
    <mergeCell ref="A1561:B1561"/>
    <mergeCell ref="A1562:B1562"/>
    <mergeCell ref="A1563:B1563"/>
    <mergeCell ref="A1564:B1564"/>
    <mergeCell ref="A1565:B1565"/>
    <mergeCell ref="A1551:B1551"/>
    <mergeCell ref="A1552:B1552"/>
    <mergeCell ref="A1553:B1553"/>
    <mergeCell ref="A1554:B1554"/>
    <mergeCell ref="A1555:B1555"/>
    <mergeCell ref="A1556:B1556"/>
    <mergeCell ref="A1557:B1557"/>
    <mergeCell ref="A1558:B1558"/>
    <mergeCell ref="A1567:B1567"/>
    <mergeCell ref="A1559:B1559"/>
    <mergeCell ref="A1589:B1589"/>
    <mergeCell ref="A1590:B1590"/>
    <mergeCell ref="A1570:B1570"/>
    <mergeCell ref="A1571:B1571"/>
    <mergeCell ref="A1572:B1572"/>
    <mergeCell ref="A1573:B1573"/>
    <mergeCell ref="A1574:B1574"/>
    <mergeCell ref="A1575:B1575"/>
    <mergeCell ref="A1576:B1576"/>
    <mergeCell ref="A1577:B1577"/>
    <mergeCell ref="A1578:B1578"/>
    <mergeCell ref="A1579:B1579"/>
    <mergeCell ref="A1580:B1580"/>
    <mergeCell ref="A1581:B1581"/>
    <mergeCell ref="A1582:B1582"/>
    <mergeCell ref="A1583:B1583"/>
    <mergeCell ref="A1584:B1584"/>
    <mergeCell ref="A1585:B1585"/>
    <mergeCell ref="A1586:B1586"/>
    <mergeCell ref="A1587:B1587"/>
    <mergeCell ref="A1588:B1588"/>
    <mergeCell ref="A1591:B1591"/>
    <mergeCell ref="A1592:B1592"/>
    <mergeCell ref="H1612:I1612"/>
    <mergeCell ref="A1600:B1600"/>
    <mergeCell ref="A1601:B1601"/>
    <mergeCell ref="A1602:B1602"/>
    <mergeCell ref="A1603:B1603"/>
    <mergeCell ref="A1604:B1604"/>
    <mergeCell ref="A1605:B1605"/>
    <mergeCell ref="A1606:B1606"/>
    <mergeCell ref="A1607:B1607"/>
    <mergeCell ref="A1608:B1608"/>
    <mergeCell ref="A1597:B1597"/>
    <mergeCell ref="A1598:B1598"/>
    <mergeCell ref="A1599:B1599"/>
    <mergeCell ref="A1609:B1609"/>
    <mergeCell ref="A1593:B1593"/>
    <mergeCell ref="A1594:B1594"/>
    <mergeCell ref="A1595:B1595"/>
    <mergeCell ref="A1596:B1596"/>
    <mergeCell ref="A1694:B1694"/>
    <mergeCell ref="A1695:B1695"/>
    <mergeCell ref="A1696:B1696"/>
    <mergeCell ref="H1611:I1611"/>
    <mergeCell ref="H1712:I1712"/>
    <mergeCell ref="A1698:B1698"/>
    <mergeCell ref="A1699:B1699"/>
    <mergeCell ref="A1700:B1700"/>
    <mergeCell ref="A1701:B1701"/>
    <mergeCell ref="A1702:B1702"/>
    <mergeCell ref="A1703:B1703"/>
    <mergeCell ref="A1704:B1704"/>
    <mergeCell ref="A1705:B1705"/>
    <mergeCell ref="A1706:B1706"/>
    <mergeCell ref="A1697:B1697"/>
    <mergeCell ref="A1707:B1707"/>
    <mergeCell ref="A1708:B1708"/>
    <mergeCell ref="A1709:B1709"/>
    <mergeCell ref="H1711:I1711"/>
    <mergeCell ref="A1685:B1685"/>
    <mergeCell ref="A1686:B1686"/>
    <mergeCell ref="A1687:B1687"/>
    <mergeCell ref="A1688:B1688"/>
    <mergeCell ref="A1689:B1689"/>
    <mergeCell ref="A1690:B1690"/>
    <mergeCell ref="A1691:B1691"/>
    <mergeCell ref="A1692:B1692"/>
    <mergeCell ref="A1693:B1693"/>
    <mergeCell ref="A1676:B1676"/>
    <mergeCell ref="A1677:B1677"/>
    <mergeCell ref="A1678:B1678"/>
    <mergeCell ref="A1679:B1679"/>
    <mergeCell ref="A1680:B1680"/>
    <mergeCell ref="A1681:B1681"/>
    <mergeCell ref="A1682:B1682"/>
    <mergeCell ref="A1683:B1683"/>
    <mergeCell ref="A1684:B1684"/>
    <mergeCell ref="A1667:B1667"/>
    <mergeCell ref="A1668:B1668"/>
    <mergeCell ref="A1669:B1669"/>
    <mergeCell ref="A1670:B1670"/>
    <mergeCell ref="A1671:B1671"/>
    <mergeCell ref="A1672:B1672"/>
    <mergeCell ref="A1673:B1673"/>
    <mergeCell ref="A1674:B1674"/>
    <mergeCell ref="A1675:B1675"/>
    <mergeCell ref="A1658:B1658"/>
    <mergeCell ref="A1659:B1659"/>
    <mergeCell ref="A1660:B1660"/>
    <mergeCell ref="A1661:B1661"/>
    <mergeCell ref="A1662:B1662"/>
    <mergeCell ref="A1663:B1663"/>
    <mergeCell ref="A1664:B1664"/>
    <mergeCell ref="A1665:B1665"/>
    <mergeCell ref="A1666:B1666"/>
    <mergeCell ref="A1649:B1649"/>
    <mergeCell ref="A1650:B1650"/>
    <mergeCell ref="A1651:B1651"/>
    <mergeCell ref="A1652:B1652"/>
    <mergeCell ref="A1653:B1653"/>
    <mergeCell ref="A1654:B1654"/>
    <mergeCell ref="A1655:B1655"/>
    <mergeCell ref="A1656:B1656"/>
    <mergeCell ref="A1657:B1657"/>
    <mergeCell ref="A1640:B1640"/>
    <mergeCell ref="A1641:B1641"/>
    <mergeCell ref="A1642:B1642"/>
    <mergeCell ref="A1643:B1643"/>
    <mergeCell ref="A1644:B1644"/>
    <mergeCell ref="A1645:B1645"/>
    <mergeCell ref="A1646:B1646"/>
    <mergeCell ref="A1647:B1647"/>
    <mergeCell ref="A1648:B1648"/>
    <mergeCell ref="A1631:B1631"/>
    <mergeCell ref="A1632:B1632"/>
    <mergeCell ref="A1633:B1633"/>
    <mergeCell ref="A1634:B1634"/>
    <mergeCell ref="A1635:B1635"/>
    <mergeCell ref="A1636:B1636"/>
    <mergeCell ref="A1637:B1637"/>
    <mergeCell ref="A1638:B1638"/>
    <mergeCell ref="A1639:B1639"/>
    <mergeCell ref="A1618:H1618"/>
    <mergeCell ref="A1619:H1619"/>
    <mergeCell ref="B1624:D1624"/>
    <mergeCell ref="A1625:B1625"/>
    <mergeCell ref="A1626:B1626"/>
    <mergeCell ref="A1627:B1627"/>
    <mergeCell ref="A1628:B1628"/>
    <mergeCell ref="A1629:B1629"/>
    <mergeCell ref="A1630:B1630"/>
    <mergeCell ref="A1745:B1745"/>
    <mergeCell ref="A1743:B1743"/>
    <mergeCell ref="A1744:B1744"/>
    <mergeCell ref="A1733:B1733"/>
    <mergeCell ref="A1718:H1718"/>
    <mergeCell ref="A1719:H1719"/>
    <mergeCell ref="B1724:D1724"/>
    <mergeCell ref="A1725:B1725"/>
    <mergeCell ref="A1726:B1726"/>
    <mergeCell ref="A1727:B1727"/>
    <mergeCell ref="A1728:B1728"/>
    <mergeCell ref="A1729:B1729"/>
    <mergeCell ref="A1730:B1730"/>
    <mergeCell ref="A1731:B1731"/>
    <mergeCell ref="A1732:B1732"/>
    <mergeCell ref="A1734:B1734"/>
    <mergeCell ref="A1735:B1735"/>
    <mergeCell ref="A1736:B1736"/>
    <mergeCell ref="A1737:B1737"/>
    <mergeCell ref="A1738:B1738"/>
    <mergeCell ref="A1739:B1739"/>
    <mergeCell ref="A1740:B1740"/>
    <mergeCell ref="A1741:B1741"/>
    <mergeCell ref="A1742:B1742"/>
    <mergeCell ref="H1824:I1824"/>
    <mergeCell ref="A1762:H1762"/>
    <mergeCell ref="A1763:H1763"/>
    <mergeCell ref="B1768:D1768"/>
    <mergeCell ref="A1769:B1769"/>
    <mergeCell ref="H1823:I1823"/>
    <mergeCell ref="H1753:I1753"/>
    <mergeCell ref="H1754:I1754"/>
    <mergeCell ref="A1746:B1746"/>
    <mergeCell ref="A1747:B1747"/>
    <mergeCell ref="A1748:B1748"/>
    <mergeCell ref="A1749:B1749"/>
    <mergeCell ref="A1750:B1750"/>
    <mergeCell ref="A1751:B1751"/>
    <mergeCell ref="H1942:I1942"/>
    <mergeCell ref="A1830:H1830"/>
    <mergeCell ref="A1831:H1831"/>
    <mergeCell ref="B1836:D1836"/>
    <mergeCell ref="A1837:B1837"/>
    <mergeCell ref="H1941:I1941"/>
    <mergeCell ref="H2058:I2058"/>
    <mergeCell ref="A1949:H1949"/>
    <mergeCell ref="A1950:H1950"/>
    <mergeCell ref="B1955:D1955"/>
    <mergeCell ref="A1956:B1956"/>
    <mergeCell ref="H2057:I2057"/>
    <mergeCell ref="H3156:I3156"/>
    <mergeCell ref="A2065:H2065"/>
    <mergeCell ref="A2066:H2066"/>
    <mergeCell ref="B2071:D2071"/>
    <mergeCell ref="A2072:B2072"/>
    <mergeCell ref="H2188:I2188"/>
    <mergeCell ref="H2189:I2189"/>
    <mergeCell ref="A3106:I3106"/>
    <mergeCell ref="A3107:I3107"/>
    <mergeCell ref="H3155:I3155"/>
    <mergeCell ref="A2196:H2196"/>
    <mergeCell ref="A2197:H2197"/>
    <mergeCell ref="B2202:D2202"/>
    <mergeCell ref="A2203:B2203"/>
    <mergeCell ref="H2275:I2275"/>
    <mergeCell ref="H2276:I2276"/>
    <mergeCell ref="A2283:H2283"/>
    <mergeCell ref="A2284:H2284"/>
    <mergeCell ref="B2289:D2289"/>
    <mergeCell ref="A2290:B2290"/>
    <mergeCell ref="H2306:I2306"/>
    <mergeCell ref="A2310:H2310"/>
    <mergeCell ref="A2311:H2311"/>
    <mergeCell ref="B2316:D2316"/>
    <mergeCell ref="A3577:B3577"/>
    <mergeCell ref="H3660:I3660"/>
    <mergeCell ref="H3661:I3661"/>
    <mergeCell ref="A3444:H3444"/>
    <mergeCell ref="A3445:H3445"/>
    <mergeCell ref="B3450:D3450"/>
    <mergeCell ref="A3451:B3451"/>
    <mergeCell ref="H3563:I3563"/>
    <mergeCell ref="H3564:I3564"/>
    <mergeCell ref="A3570:H3570"/>
    <mergeCell ref="A3571:H3571"/>
    <mergeCell ref="B3576:D357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22"/>
  <sheetViews>
    <sheetView tabSelected="1" topLeftCell="F1" zoomScale="85" zoomScaleNormal="85" workbookViewId="0">
      <selection activeCell="Q41" sqref="Q41"/>
    </sheetView>
  </sheetViews>
  <sheetFormatPr baseColWidth="10" defaultColWidth="11.42578125" defaultRowHeight="15" x14ac:dyDescent="0.25"/>
  <cols>
    <col min="1" max="1" width="24.42578125" customWidth="1"/>
    <col min="2" max="2" width="16.85546875" bestFit="1" customWidth="1"/>
    <col min="3" max="3" width="21" bestFit="1" customWidth="1"/>
    <col min="4" max="4" width="21.7109375" bestFit="1" customWidth="1"/>
    <col min="5" max="5" width="13.85546875" customWidth="1"/>
    <col min="6" max="6" width="21.7109375" bestFit="1" customWidth="1"/>
    <col min="7" max="7" width="28.42578125" bestFit="1" customWidth="1"/>
    <col min="8" max="8" width="20.7109375" bestFit="1" customWidth="1"/>
    <col min="9" max="9" width="20.140625" bestFit="1" customWidth="1"/>
    <col min="10" max="10" width="19" bestFit="1" customWidth="1"/>
    <col min="11" max="11" width="17" bestFit="1" customWidth="1"/>
    <col min="12" max="12" width="17.42578125" bestFit="1" customWidth="1"/>
    <col min="13" max="13" width="12.140625" bestFit="1" customWidth="1"/>
    <col min="14" max="15" width="16" bestFit="1" customWidth="1"/>
    <col min="16" max="16" width="28.140625" bestFit="1" customWidth="1"/>
    <col min="17" max="17" width="23" bestFit="1" customWidth="1"/>
    <col min="18" max="18" width="22.5703125" bestFit="1" customWidth="1"/>
    <col min="19" max="19" width="25.42578125" customWidth="1"/>
    <col min="20" max="20" width="21.140625" bestFit="1" customWidth="1"/>
    <col min="21" max="21" width="17" bestFit="1" customWidth="1"/>
  </cols>
  <sheetData>
    <row r="1" spans="1:19" ht="19.5" x14ac:dyDescent="0.25">
      <c r="A1" s="593" t="s">
        <v>0</v>
      </c>
      <c r="B1" s="594"/>
      <c r="C1" s="594"/>
      <c r="D1" s="594"/>
      <c r="E1" s="594"/>
      <c r="F1" s="594"/>
      <c r="G1" s="594"/>
      <c r="H1" s="594"/>
      <c r="I1" s="594"/>
      <c r="J1" s="594"/>
      <c r="K1" s="595"/>
    </row>
    <row r="2" spans="1:19" x14ac:dyDescent="0.25">
      <c r="A2" s="596"/>
      <c r="B2" s="597"/>
      <c r="C2" s="597"/>
      <c r="D2" s="597"/>
      <c r="E2" s="597"/>
      <c r="F2" s="597"/>
      <c r="G2" s="597"/>
      <c r="H2" s="597"/>
      <c r="I2" s="597"/>
      <c r="J2" s="597"/>
      <c r="K2" s="598"/>
    </row>
    <row r="3" spans="1:19" ht="28.5" customHeight="1" x14ac:dyDescent="0.25">
      <c r="A3" s="599"/>
      <c r="B3" s="600"/>
      <c r="C3" s="600"/>
      <c r="D3" s="600"/>
      <c r="E3" s="600"/>
      <c r="F3" s="600"/>
      <c r="G3" s="600"/>
      <c r="H3" s="600"/>
      <c r="I3" s="600"/>
      <c r="J3" s="600"/>
      <c r="K3" s="601"/>
      <c r="O3" s="488"/>
    </row>
    <row r="4" spans="1:19" x14ac:dyDescent="0.25">
      <c r="A4" s="591" t="s">
        <v>1</v>
      </c>
      <c r="B4" s="591" t="s">
        <v>2</v>
      </c>
      <c r="C4" s="591" t="s">
        <v>3</v>
      </c>
      <c r="D4" s="591" t="s">
        <v>4</v>
      </c>
      <c r="E4" s="591" t="s">
        <v>5</v>
      </c>
      <c r="F4" s="591" t="s">
        <v>6</v>
      </c>
      <c r="G4" s="28" t="s">
        <v>7</v>
      </c>
      <c r="H4" s="28" t="s">
        <v>8</v>
      </c>
      <c r="I4" s="591" t="s">
        <v>9</v>
      </c>
      <c r="J4" s="591" t="s">
        <v>10</v>
      </c>
      <c r="K4" s="591" t="s">
        <v>11</v>
      </c>
    </row>
    <row r="5" spans="1:19" x14ac:dyDescent="0.25">
      <c r="A5" s="592"/>
      <c r="B5" s="592"/>
      <c r="C5" s="592" t="s">
        <v>12</v>
      </c>
      <c r="D5" s="592"/>
      <c r="E5" s="592" t="s">
        <v>13</v>
      </c>
      <c r="F5" s="592" t="s">
        <v>14</v>
      </c>
      <c r="G5" s="29">
        <v>18285.12</v>
      </c>
      <c r="H5" s="29">
        <v>9766.69</v>
      </c>
      <c r="I5" s="592"/>
      <c r="J5" s="592"/>
      <c r="K5" s="592"/>
    </row>
    <row r="6" spans="1:19" x14ac:dyDescent="0.25">
      <c r="A6" s="14"/>
      <c r="B6" s="14"/>
      <c r="C6" s="14"/>
      <c r="D6" s="14"/>
      <c r="E6" s="14"/>
      <c r="F6" s="14"/>
      <c r="G6" s="15"/>
      <c r="H6" s="15"/>
      <c r="I6" s="14"/>
      <c r="J6" s="14"/>
      <c r="K6" s="14"/>
    </row>
    <row r="7" spans="1:19" x14ac:dyDescent="0.25">
      <c r="A7" s="50" t="s">
        <v>152</v>
      </c>
      <c r="B7" s="19"/>
      <c r="C7" s="51">
        <v>1299976979</v>
      </c>
      <c r="D7" s="54"/>
      <c r="E7" s="55"/>
      <c r="F7" s="55"/>
      <c r="G7" s="55"/>
      <c r="H7" s="55"/>
      <c r="I7" s="55"/>
      <c r="J7" s="55"/>
      <c r="K7" s="56"/>
    </row>
    <row r="8" spans="1:19" x14ac:dyDescent="0.25">
      <c r="A8" s="18"/>
      <c r="B8" s="19" t="s">
        <v>153</v>
      </c>
      <c r="C8" s="20">
        <v>1640185.85</v>
      </c>
      <c r="D8" s="57" t="s">
        <v>155</v>
      </c>
      <c r="K8" s="58"/>
    </row>
    <row r="9" spans="1:19" x14ac:dyDescent="0.25">
      <c r="A9" s="18"/>
      <c r="B9" s="18" t="s">
        <v>154</v>
      </c>
      <c r="C9" s="20">
        <v>10516062.539999999</v>
      </c>
      <c r="D9" s="57" t="s">
        <v>156</v>
      </c>
      <c r="K9" s="58"/>
    </row>
    <row r="10" spans="1:19" ht="15.75" thickBot="1" x14ac:dyDescent="0.3">
      <c r="A10" s="18"/>
      <c r="B10" s="18">
        <v>2589</v>
      </c>
      <c r="C10" s="49">
        <v>22659691.079999998</v>
      </c>
      <c r="D10" s="57" t="s">
        <v>157</v>
      </c>
      <c r="K10" s="58"/>
      <c r="P10" s="471"/>
      <c r="Q10" s="471"/>
      <c r="R10" s="471"/>
      <c r="S10" s="471"/>
    </row>
    <row r="11" spans="1:19" x14ac:dyDescent="0.25">
      <c r="A11" s="18" t="s">
        <v>158</v>
      </c>
      <c r="C11" s="51">
        <f>+C7-C8-C9-C10</f>
        <v>1265161039.5300002</v>
      </c>
      <c r="D11" s="57"/>
      <c r="K11" s="58"/>
      <c r="M11" s="602" t="s">
        <v>292</v>
      </c>
      <c r="N11" s="603"/>
      <c r="O11" s="604"/>
      <c r="P11" s="471"/>
      <c r="Q11" s="471"/>
      <c r="R11" s="471"/>
      <c r="S11" s="471"/>
    </row>
    <row r="12" spans="1:19" ht="15.75" thickBot="1" x14ac:dyDescent="0.3">
      <c r="A12" s="16" t="s">
        <v>17</v>
      </c>
      <c r="B12" s="16" t="s">
        <v>18</v>
      </c>
      <c r="C12" s="13">
        <f>+G21</f>
        <v>22698122.061499998</v>
      </c>
      <c r="D12" s="59"/>
      <c r="E12" s="60"/>
      <c r="F12" s="60"/>
      <c r="G12" s="60"/>
      <c r="H12" s="60"/>
      <c r="I12" s="60"/>
      <c r="J12" s="60"/>
      <c r="K12" s="61"/>
      <c r="M12" s="605" t="s">
        <v>308</v>
      </c>
      <c r="N12" s="606"/>
      <c r="O12" s="607"/>
      <c r="P12" s="471"/>
      <c r="Q12" s="471"/>
      <c r="R12" s="471"/>
      <c r="S12" s="471"/>
    </row>
    <row r="13" spans="1:19" ht="15.75" thickBot="1" x14ac:dyDescent="0.3">
      <c r="A13" s="18" t="s">
        <v>20</v>
      </c>
      <c r="B13" s="53">
        <v>43106</v>
      </c>
      <c r="C13" s="51">
        <f>+C11-C12</f>
        <v>1242462917.4685001</v>
      </c>
      <c r="D13" s="21" t="s">
        <v>15</v>
      </c>
      <c r="E13" s="22">
        <v>43101</v>
      </c>
      <c r="F13" s="23">
        <v>0</v>
      </c>
      <c r="G13" s="24">
        <v>0</v>
      </c>
      <c r="H13" s="24">
        <v>0</v>
      </c>
      <c r="I13" s="26" t="s">
        <v>16</v>
      </c>
      <c r="J13" s="27"/>
      <c r="K13" s="27"/>
      <c r="M13" s="108" t="s">
        <v>293</v>
      </c>
      <c r="N13" s="109" t="s">
        <v>294</v>
      </c>
      <c r="O13" s="110" t="s">
        <v>295</v>
      </c>
      <c r="P13" s="472" t="s">
        <v>961</v>
      </c>
      <c r="Q13" s="472" t="s">
        <v>960</v>
      </c>
    </row>
    <row r="14" spans="1:19" ht="15.75" thickBot="1" x14ac:dyDescent="0.3">
      <c r="A14" s="52"/>
      <c r="B14" s="52"/>
      <c r="C14" s="52"/>
      <c r="D14" s="1" t="s">
        <v>19</v>
      </c>
      <c r="E14" s="2">
        <v>43102</v>
      </c>
      <c r="F14" s="3">
        <v>136.07000000000002</v>
      </c>
      <c r="G14" s="4">
        <f>+F14*$G$5</f>
        <v>2488056.2784000002</v>
      </c>
      <c r="H14" s="4">
        <f>+F14*$H$5</f>
        <v>1328953.5083000003</v>
      </c>
      <c r="I14" s="5" t="s">
        <v>16</v>
      </c>
      <c r="J14" s="6"/>
      <c r="K14" s="6"/>
      <c r="L14">
        <f>+N14*1000</f>
        <v>3813939.9999999995</v>
      </c>
      <c r="M14" s="111" t="s">
        <v>296</v>
      </c>
      <c r="N14" s="112">
        <f>+SUM(F20,F38,F54,F72,F89)</f>
        <v>3813.9399999999996</v>
      </c>
      <c r="O14" s="113">
        <f>+G21+G39+G55+G73+G90</f>
        <v>106987920.23139998</v>
      </c>
      <c r="P14" s="473">
        <f>+AVERAGE(N14:N24)</f>
        <v>3783.7727272727279</v>
      </c>
      <c r="Q14" s="474">
        <f>+AVERAGE(O14:O24)</f>
        <v>106700117.65346362</v>
      </c>
    </row>
    <row r="15" spans="1:19" ht="15.75" thickBot="1" x14ac:dyDescent="0.3">
      <c r="A15" s="52"/>
      <c r="B15" s="52"/>
      <c r="C15" s="52"/>
      <c r="D15" s="21" t="s">
        <v>21</v>
      </c>
      <c r="E15" s="22">
        <v>43103</v>
      </c>
      <c r="F15" s="23">
        <v>199.42</v>
      </c>
      <c r="G15" s="4">
        <f t="shared" ref="G15:G18" si="0">+F15*$G$5</f>
        <v>3646418.6303999997</v>
      </c>
      <c r="H15" s="4">
        <f t="shared" ref="H15:H18" si="1">+F15*$H$5</f>
        <v>1947673.3197999999</v>
      </c>
      <c r="I15" s="26" t="s">
        <v>16</v>
      </c>
      <c r="J15" s="27"/>
      <c r="K15" s="27"/>
      <c r="L15">
        <f t="shared" ref="L15:L26" si="2">+N15*1000</f>
        <v>3429810</v>
      </c>
      <c r="M15" s="114" t="s">
        <v>297</v>
      </c>
      <c r="N15" s="112">
        <f>+SUM(F106,F121,F139,F156,F171)</f>
        <v>3429.81</v>
      </c>
      <c r="O15" s="113">
        <f>+SUM(G107,G122,G140,G157,G172)</f>
        <v>96212378.454400003</v>
      </c>
      <c r="P15" s="473"/>
      <c r="Q15" s="471"/>
    </row>
    <row r="16" spans="1:19" ht="15.75" thickBot="1" x14ac:dyDescent="0.3">
      <c r="A16" s="16"/>
      <c r="B16" s="17"/>
      <c r="C16" s="13"/>
      <c r="D16" s="1" t="s">
        <v>22</v>
      </c>
      <c r="E16" s="2">
        <v>43104</v>
      </c>
      <c r="F16" s="3">
        <v>185.33999999999997</v>
      </c>
      <c r="G16" s="4">
        <f t="shared" si="0"/>
        <v>3388964.1407999992</v>
      </c>
      <c r="H16" s="4">
        <f t="shared" si="1"/>
        <v>1810158.3245999999</v>
      </c>
      <c r="I16" s="5" t="s">
        <v>16</v>
      </c>
      <c r="J16" s="6"/>
      <c r="K16" s="6"/>
      <c r="L16">
        <f t="shared" si="2"/>
        <v>3322990</v>
      </c>
      <c r="M16" s="114" t="s">
        <v>298</v>
      </c>
      <c r="N16" s="112">
        <f>+SUM(F186,F200,G216,G239,G255)</f>
        <v>3322.99</v>
      </c>
      <c r="O16" s="115">
        <f t="shared" ref="O16:O21" si="3">+N16*(18285.12+9766.69)</f>
        <v>93215884.111899987</v>
      </c>
      <c r="P16" s="475" t="s">
        <v>1043</v>
      </c>
      <c r="Q16" s="473">
        <f>+N14/4.33</f>
        <v>880.81755196304834</v>
      </c>
    </row>
    <row r="17" spans="1:19" ht="15.75" thickBot="1" x14ac:dyDescent="0.3">
      <c r="A17" s="18"/>
      <c r="B17" s="19"/>
      <c r="C17" s="20"/>
      <c r="D17" s="21" t="s">
        <v>23</v>
      </c>
      <c r="E17" s="22">
        <v>43105</v>
      </c>
      <c r="F17" s="23">
        <v>178.29</v>
      </c>
      <c r="G17" s="4">
        <f t="shared" si="0"/>
        <v>3260054.0447999998</v>
      </c>
      <c r="H17" s="4">
        <f t="shared" si="1"/>
        <v>1741303.1601</v>
      </c>
      <c r="I17" s="26" t="s">
        <v>16</v>
      </c>
      <c r="J17" s="27"/>
      <c r="K17" s="27"/>
      <c r="L17">
        <f t="shared" si="2"/>
        <v>3633580.0000000009</v>
      </c>
      <c r="M17" s="114" t="s">
        <v>299</v>
      </c>
      <c r="N17" s="112">
        <f>+SUM(G271,G289,G304,G320,G336)</f>
        <v>3633.5800000000008</v>
      </c>
      <c r="O17" s="115">
        <f t="shared" si="3"/>
        <v>101928495.77980001</v>
      </c>
      <c r="P17" s="473">
        <f>+AVERAGE(Q16:Q26)</f>
        <v>873.85051438169216</v>
      </c>
      <c r="Q17" s="473">
        <f t="shared" ref="Q17:Q26" si="4">+N15/4.33</f>
        <v>792.10392609699761</v>
      </c>
    </row>
    <row r="18" spans="1:19" ht="15.75" thickBot="1" x14ac:dyDescent="0.3">
      <c r="A18" s="16"/>
      <c r="B18" s="17"/>
      <c r="C18" s="13"/>
      <c r="D18" s="1" t="s">
        <v>24</v>
      </c>
      <c r="E18" s="2">
        <v>43106</v>
      </c>
      <c r="F18" s="3">
        <v>110.02999999999999</v>
      </c>
      <c r="G18" s="4">
        <f t="shared" si="0"/>
        <v>2011911.7535999997</v>
      </c>
      <c r="H18" s="4">
        <f t="shared" si="1"/>
        <v>1074628.9006999999</v>
      </c>
      <c r="I18" s="5" t="s">
        <v>16</v>
      </c>
      <c r="J18" s="6"/>
      <c r="K18" s="6"/>
      <c r="L18">
        <f t="shared" si="2"/>
        <v>4249360</v>
      </c>
      <c r="M18" s="114" t="s">
        <v>300</v>
      </c>
      <c r="N18" s="112">
        <f>+SUM(G352,G369,G393,G410,G427)</f>
        <v>4249.3599999999997</v>
      </c>
      <c r="O18" s="115">
        <f t="shared" si="3"/>
        <v>119202239.34159999</v>
      </c>
      <c r="P18" s="471"/>
      <c r="Q18" s="473">
        <f t="shared" si="4"/>
        <v>767.43418013856808</v>
      </c>
    </row>
    <row r="19" spans="1:19" ht="15.75" thickBot="1" x14ac:dyDescent="0.3">
      <c r="A19" s="18"/>
      <c r="B19" s="19"/>
      <c r="C19" s="20"/>
      <c r="D19" s="21" t="s">
        <v>25</v>
      </c>
      <c r="E19" s="22"/>
      <c r="F19" s="23">
        <v>0</v>
      </c>
      <c r="G19" s="24">
        <v>0</v>
      </c>
      <c r="H19" s="25">
        <v>0</v>
      </c>
      <c r="I19" s="26" t="s">
        <v>26</v>
      </c>
      <c r="J19" s="27"/>
      <c r="K19" s="27"/>
      <c r="L19">
        <f t="shared" si="2"/>
        <v>3843660</v>
      </c>
      <c r="M19" s="114" t="s">
        <v>301</v>
      </c>
      <c r="N19" s="112">
        <f>+SUM(G444,G460,G476,G492,G508,G524)</f>
        <v>3843.66</v>
      </c>
      <c r="O19" s="115">
        <f t="shared" si="3"/>
        <v>107821620.02459998</v>
      </c>
      <c r="Q19" s="473">
        <f t="shared" si="4"/>
        <v>839.16397228637436</v>
      </c>
    </row>
    <row r="20" spans="1:19" ht="15.75" thickBot="1" x14ac:dyDescent="0.3">
      <c r="A20" s="7"/>
      <c r="B20" s="8"/>
      <c r="C20" s="30"/>
      <c r="D20" s="8" t="s">
        <v>27</v>
      </c>
      <c r="E20" s="9"/>
      <c r="F20" s="10">
        <f>+SUM(F13:F19)</f>
        <v>809.14999999999986</v>
      </c>
      <c r="G20" s="11">
        <f>+SUM(G14:G18)</f>
        <v>14795404.847999999</v>
      </c>
      <c r="H20" s="11">
        <f>+SUM(H14:H18)</f>
        <v>7902717.2135000005</v>
      </c>
      <c r="I20" s="11"/>
      <c r="J20" s="11"/>
      <c r="K20" s="11"/>
      <c r="L20">
        <f t="shared" si="2"/>
        <v>3751670</v>
      </c>
      <c r="M20" s="114" t="s">
        <v>302</v>
      </c>
      <c r="N20" s="112">
        <f>+SUM(G539,G555,G572,G588,G604)</f>
        <v>3751.67</v>
      </c>
      <c r="O20" s="115">
        <f t="shared" si="3"/>
        <v>105241134.0227</v>
      </c>
      <c r="P20" s="471"/>
      <c r="Q20" s="473">
        <f t="shared" si="4"/>
        <v>981.37644341801376</v>
      </c>
    </row>
    <row r="21" spans="1:19" ht="15.75" thickBot="1" x14ac:dyDescent="0.3">
      <c r="A21" s="8"/>
      <c r="B21" s="8"/>
      <c r="C21" s="8"/>
      <c r="D21" s="8"/>
      <c r="E21" s="8"/>
      <c r="F21" s="12"/>
      <c r="G21" s="609">
        <f>+G20+H20</f>
        <v>22698122.061499998</v>
      </c>
      <c r="H21" s="610"/>
      <c r="I21" s="9"/>
      <c r="J21" s="9"/>
      <c r="K21" s="11"/>
      <c r="L21">
        <f t="shared" si="2"/>
        <v>4096180.0000000005</v>
      </c>
      <c r="M21" s="114" t="s">
        <v>303</v>
      </c>
      <c r="N21" s="112">
        <f>+SUM(G620,G637,G655,G671,G688)</f>
        <v>4096.18</v>
      </c>
      <c r="O21" s="115">
        <f t="shared" si="3"/>
        <v>114905263.08579999</v>
      </c>
      <c r="Q21" s="473">
        <f t="shared" si="4"/>
        <v>887.68129330254033</v>
      </c>
    </row>
    <row r="22" spans="1:19" ht="15.75" thickBot="1" x14ac:dyDescent="0.3">
      <c r="A22" s="18" t="s">
        <v>158</v>
      </c>
      <c r="B22" s="52"/>
      <c r="C22" s="51">
        <f>+C13</f>
        <v>1242462917.4685001</v>
      </c>
      <c r="D22" s="78">
        <v>813388604.63709998</v>
      </c>
      <c r="L22">
        <f t="shared" si="2"/>
        <v>3510580</v>
      </c>
      <c r="M22" s="114" t="s">
        <v>304</v>
      </c>
      <c r="N22" s="112">
        <f>+SUM('CUADRO HEREDIA'!G708,'CUADRO HEREDIA'!G724,'CUADRO HEREDIA'!G741,'CUADRO HEREDIA'!G758,'CUADRO HEREDIA'!G774)</f>
        <v>3510.58</v>
      </c>
      <c r="O22" s="115">
        <f>+N22*(18634.6+9952.29)</f>
        <v>100356564.29619999</v>
      </c>
      <c r="P22" t="s">
        <v>1038</v>
      </c>
      <c r="Q22" s="473">
        <f t="shared" si="4"/>
        <v>866.43648960739029</v>
      </c>
    </row>
    <row r="23" spans="1:19" ht="15.75" thickBot="1" x14ac:dyDescent="0.3">
      <c r="D23" s="371">
        <f>+C22-D22</f>
        <v>429074312.83140016</v>
      </c>
      <c r="E23" s="371">
        <f>+D23/4.3</f>
        <v>99784723.914279103</v>
      </c>
      <c r="F23" s="371">
        <f>+E23*7.7</f>
        <v>768342374.13994908</v>
      </c>
      <c r="L23">
        <f t="shared" si="2"/>
        <v>3952400.0000000005</v>
      </c>
      <c r="M23" s="114" t="s">
        <v>305</v>
      </c>
      <c r="N23" s="112">
        <f>+SUM(G790,G806,G823,G839,G856)</f>
        <v>3952.4000000000005</v>
      </c>
      <c r="O23" s="115">
        <f>+N23*(18634.6+9952.29)</f>
        <v>112986824.03600001</v>
      </c>
      <c r="P23" s="471"/>
      <c r="Q23" s="473">
        <f t="shared" si="4"/>
        <v>946</v>
      </c>
    </row>
    <row r="24" spans="1:19" ht="15.75" thickBot="1" x14ac:dyDescent="0.3">
      <c r="L24">
        <f t="shared" si="2"/>
        <v>4017330.0000000005</v>
      </c>
      <c r="M24" s="114" t="s">
        <v>306</v>
      </c>
      <c r="N24" s="112">
        <f>+SUM(G873,G890,G907,G923,G940)</f>
        <v>4017.3300000000004</v>
      </c>
      <c r="O24" s="115">
        <f t="shared" ref="O24:O25" si="5">+N24*(18634.6+9952.29)</f>
        <v>114842970.80370001</v>
      </c>
      <c r="P24" s="471"/>
      <c r="Q24" s="473">
        <f t="shared" si="4"/>
        <v>810.75750577367205</v>
      </c>
      <c r="R24" s="471"/>
      <c r="S24" s="471"/>
    </row>
    <row r="25" spans="1:19" ht="19.5" x14ac:dyDescent="0.25">
      <c r="A25" s="593" t="s">
        <v>0</v>
      </c>
      <c r="B25" s="594"/>
      <c r="C25" s="594"/>
      <c r="D25" s="594"/>
      <c r="E25" s="594"/>
      <c r="F25" s="594"/>
      <c r="G25" s="594"/>
      <c r="H25" s="594"/>
      <c r="I25" s="594"/>
      <c r="J25" s="594"/>
      <c r="K25" s="595"/>
      <c r="L25">
        <f t="shared" si="2"/>
        <v>3620030</v>
      </c>
      <c r="M25" s="114" t="s">
        <v>307</v>
      </c>
      <c r="N25" s="112">
        <f>+SUM(G957,G974,G991,G1006,G1021)</f>
        <v>3620.03</v>
      </c>
      <c r="O25" s="115">
        <f t="shared" si="5"/>
        <v>103485399.4067</v>
      </c>
      <c r="Q25" s="473">
        <f t="shared" si="4"/>
        <v>912.79445727482687</v>
      </c>
      <c r="S25" s="471"/>
    </row>
    <row r="26" spans="1:19" ht="15.75" thickBot="1" x14ac:dyDescent="0.3">
      <c r="A26" s="596"/>
      <c r="B26" s="597"/>
      <c r="C26" s="597"/>
      <c r="D26" s="597"/>
      <c r="E26" s="597"/>
      <c r="F26" s="597"/>
      <c r="G26" s="597"/>
      <c r="H26" s="597"/>
      <c r="I26" s="597"/>
      <c r="J26" s="597"/>
      <c r="K26" s="598"/>
      <c r="L26">
        <f t="shared" si="2"/>
        <v>45241530.000000007</v>
      </c>
      <c r="M26" s="116" t="s">
        <v>27</v>
      </c>
      <c r="N26" s="117">
        <f>+SUM(N14:N25)</f>
        <v>45241.530000000006</v>
      </c>
      <c r="O26" s="118">
        <f>+SUM(O14:O25)</f>
        <v>1277186693.5947998</v>
      </c>
      <c r="Q26" s="473">
        <f t="shared" si="4"/>
        <v>927.78983833718257</v>
      </c>
      <c r="S26" s="471"/>
    </row>
    <row r="27" spans="1:19" x14ac:dyDescent="0.25">
      <c r="A27" s="599"/>
      <c r="B27" s="600"/>
      <c r="C27" s="600"/>
      <c r="D27" s="600"/>
      <c r="E27" s="600"/>
      <c r="F27" s="600"/>
      <c r="G27" s="600"/>
      <c r="H27" s="600"/>
      <c r="I27" s="600"/>
      <c r="J27" s="600"/>
      <c r="K27" s="601"/>
      <c r="N27" s="476"/>
      <c r="O27" s="305"/>
      <c r="S27" s="471"/>
    </row>
    <row r="28" spans="1:19" x14ac:dyDescent="0.25">
      <c r="A28" s="590" t="s">
        <v>1</v>
      </c>
      <c r="B28" s="590" t="s">
        <v>2</v>
      </c>
      <c r="C28" s="590" t="s">
        <v>3</v>
      </c>
      <c r="D28" s="590" t="s">
        <v>4</v>
      </c>
      <c r="E28" s="590" t="s">
        <v>5</v>
      </c>
      <c r="F28" s="590" t="s">
        <v>6</v>
      </c>
      <c r="G28" s="72" t="s">
        <v>7</v>
      </c>
      <c r="H28" s="72" t="s">
        <v>8</v>
      </c>
      <c r="I28" s="590" t="s">
        <v>9</v>
      </c>
      <c r="J28" s="590" t="s">
        <v>10</v>
      </c>
      <c r="K28" s="590" t="s">
        <v>11</v>
      </c>
      <c r="P28" s="471"/>
      <c r="Q28" s="471"/>
      <c r="R28" s="471"/>
      <c r="S28" s="471"/>
    </row>
    <row r="29" spans="1:19" x14ac:dyDescent="0.25">
      <c r="A29" s="589"/>
      <c r="B29" s="589"/>
      <c r="C29" s="589" t="s">
        <v>12</v>
      </c>
      <c r="D29" s="589"/>
      <c r="E29" s="589" t="s">
        <v>13</v>
      </c>
      <c r="F29" s="589" t="s">
        <v>14</v>
      </c>
      <c r="G29" s="73">
        <v>18285.12</v>
      </c>
      <c r="H29" s="73">
        <v>9766.69</v>
      </c>
      <c r="I29" s="589"/>
      <c r="J29" s="589"/>
      <c r="K29" s="589"/>
    </row>
    <row r="30" spans="1:19" x14ac:dyDescent="0.25">
      <c r="A30" s="74"/>
      <c r="B30" s="74"/>
      <c r="C30" s="74"/>
      <c r="D30" s="74"/>
      <c r="E30" s="74"/>
      <c r="F30" s="74"/>
      <c r="G30" s="75"/>
      <c r="H30" s="75"/>
      <c r="I30" s="74"/>
      <c r="J30" s="74"/>
      <c r="K30" s="74"/>
    </row>
    <row r="31" spans="1:19" x14ac:dyDescent="0.25">
      <c r="A31" s="76" t="s">
        <v>232</v>
      </c>
      <c r="B31" s="77" t="s">
        <v>899</v>
      </c>
      <c r="C31" s="78">
        <f>+C22</f>
        <v>1242462917.4685001</v>
      </c>
      <c r="D31" s="79" t="s">
        <v>15</v>
      </c>
      <c r="E31" s="80">
        <v>43108</v>
      </c>
      <c r="F31" s="81">
        <v>154.84999999999997</v>
      </c>
      <c r="G31" s="82">
        <f>+F31*$G$29</f>
        <v>2831450.831999999</v>
      </c>
      <c r="H31" s="82">
        <f>+F31*$H$29</f>
        <v>1512371.9464999998</v>
      </c>
      <c r="I31" s="83" t="s">
        <v>16</v>
      </c>
      <c r="J31" s="84"/>
      <c r="K31" s="84"/>
    </row>
    <row r="32" spans="1:19" x14ac:dyDescent="0.25">
      <c r="A32" s="85" t="s">
        <v>17</v>
      </c>
      <c r="B32" s="86" t="s">
        <v>18</v>
      </c>
      <c r="C32" s="87">
        <f>+G39</f>
        <v>22852968.052699998</v>
      </c>
      <c r="D32" s="88" t="s">
        <v>19</v>
      </c>
      <c r="E32" s="89">
        <v>43109</v>
      </c>
      <c r="F32" s="90">
        <v>156.93000000000004</v>
      </c>
      <c r="G32" s="82">
        <f t="shared" ref="G32:G36" si="6">+F32*$G$29</f>
        <v>2869483.8816000004</v>
      </c>
      <c r="H32" s="82">
        <f t="shared" ref="H32:H36" si="7">+F32*$H$29</f>
        <v>1532686.6617000005</v>
      </c>
      <c r="I32" s="91" t="s">
        <v>16</v>
      </c>
      <c r="J32" s="92"/>
      <c r="K32" s="92"/>
    </row>
    <row r="33" spans="1:11" x14ac:dyDescent="0.25">
      <c r="A33" s="76" t="s">
        <v>20</v>
      </c>
      <c r="B33" s="93">
        <v>43106</v>
      </c>
      <c r="C33" s="78">
        <f>+C31-C32</f>
        <v>1219609949.4158001</v>
      </c>
      <c r="D33" s="79" t="s">
        <v>21</v>
      </c>
      <c r="E33" s="80">
        <v>43110</v>
      </c>
      <c r="F33" s="81">
        <v>163.24000000000004</v>
      </c>
      <c r="G33" s="82">
        <f t="shared" si="6"/>
        <v>2984862.9888000004</v>
      </c>
      <c r="H33" s="82">
        <f t="shared" si="7"/>
        <v>1594314.4756000005</v>
      </c>
      <c r="I33" s="83" t="s">
        <v>16</v>
      </c>
      <c r="J33" s="84"/>
      <c r="K33" s="84"/>
    </row>
    <row r="34" spans="1:11" x14ac:dyDescent="0.25">
      <c r="A34" s="85"/>
      <c r="B34" s="86"/>
      <c r="C34" s="87"/>
      <c r="D34" s="88" t="s">
        <v>22</v>
      </c>
      <c r="E34" s="89">
        <v>43111</v>
      </c>
      <c r="F34" s="90">
        <v>83.069999999999979</v>
      </c>
      <c r="G34" s="82">
        <f t="shared" si="6"/>
        <v>1518944.9183999996</v>
      </c>
      <c r="H34" s="82">
        <f t="shared" si="7"/>
        <v>811318.93829999981</v>
      </c>
      <c r="I34" s="91" t="s">
        <v>16</v>
      </c>
      <c r="J34" s="92"/>
      <c r="K34" s="92"/>
    </row>
    <row r="35" spans="1:11" x14ac:dyDescent="0.25">
      <c r="A35" s="76"/>
      <c r="B35" s="77"/>
      <c r="C35" s="78"/>
      <c r="D35" s="79" t="s">
        <v>23</v>
      </c>
      <c r="E35" s="80">
        <v>43112</v>
      </c>
      <c r="F35" s="81">
        <v>146.60000000000002</v>
      </c>
      <c r="G35" s="82">
        <f t="shared" si="6"/>
        <v>2680598.5920000002</v>
      </c>
      <c r="H35" s="82">
        <f t="shared" si="7"/>
        <v>1431796.7540000002</v>
      </c>
      <c r="I35" s="83" t="s">
        <v>16</v>
      </c>
      <c r="J35" s="84"/>
      <c r="K35" s="84"/>
    </row>
    <row r="36" spans="1:11" x14ac:dyDescent="0.25">
      <c r="A36" s="85"/>
      <c r="B36" s="86"/>
      <c r="C36" s="87"/>
      <c r="D36" s="88" t="s">
        <v>24</v>
      </c>
      <c r="E36" s="89">
        <v>43113</v>
      </c>
      <c r="F36" s="90">
        <v>109.97999999999999</v>
      </c>
      <c r="G36" s="82">
        <f t="shared" si="6"/>
        <v>2010997.4975999997</v>
      </c>
      <c r="H36" s="82">
        <f t="shared" si="7"/>
        <v>1074140.5662</v>
      </c>
      <c r="I36" s="91" t="s">
        <v>16</v>
      </c>
      <c r="J36" s="92"/>
      <c r="K36" s="92"/>
    </row>
    <row r="37" spans="1:11" x14ac:dyDescent="0.25">
      <c r="A37" s="76"/>
      <c r="B37" s="77"/>
      <c r="C37" s="78"/>
      <c r="D37" s="79" t="s">
        <v>25</v>
      </c>
      <c r="E37" s="80">
        <v>43114</v>
      </c>
      <c r="F37" s="81"/>
      <c r="G37" s="82">
        <v>0</v>
      </c>
      <c r="H37" s="94">
        <v>0</v>
      </c>
      <c r="I37" s="83" t="s">
        <v>26</v>
      </c>
      <c r="J37" s="84"/>
      <c r="K37" s="84"/>
    </row>
    <row r="38" spans="1:11" x14ac:dyDescent="0.25">
      <c r="A38" s="95"/>
      <c r="B38" s="96"/>
      <c r="C38" s="97">
        <f>+C32-G39</f>
        <v>0</v>
      </c>
      <c r="D38" s="96" t="s">
        <v>27</v>
      </c>
      <c r="E38" s="98"/>
      <c r="F38" s="99">
        <f>SUM(F31:F37)</f>
        <v>814.67</v>
      </c>
      <c r="G38" s="100">
        <f>SUM(G31:G37)</f>
        <v>14896338.710399998</v>
      </c>
      <c r="H38" s="100">
        <f>SUM(H31:H37)</f>
        <v>7956629.3423000006</v>
      </c>
      <c r="I38" s="100"/>
      <c r="J38" s="100"/>
      <c r="K38" s="100"/>
    </row>
    <row r="39" spans="1:11" x14ac:dyDescent="0.25">
      <c r="A39" s="96"/>
      <c r="B39" s="96"/>
      <c r="C39" s="96"/>
      <c r="D39" s="96"/>
      <c r="E39" s="96"/>
      <c r="F39" s="101"/>
      <c r="G39" s="568">
        <f>SUM(G38:H38)</f>
        <v>22852968.052699998</v>
      </c>
      <c r="H39" s="568"/>
      <c r="I39" s="98"/>
      <c r="J39" s="98"/>
      <c r="K39" s="100"/>
    </row>
    <row r="41" spans="1:11" ht="19.5" x14ac:dyDescent="0.25">
      <c r="A41" s="593" t="s">
        <v>0</v>
      </c>
      <c r="B41" s="594"/>
      <c r="C41" s="594"/>
      <c r="D41" s="594"/>
      <c r="E41" s="594"/>
      <c r="F41" s="594"/>
      <c r="G41" s="594"/>
      <c r="H41" s="594"/>
      <c r="I41" s="594"/>
      <c r="J41" s="594"/>
      <c r="K41" s="595"/>
    </row>
    <row r="42" spans="1:11" x14ac:dyDescent="0.25">
      <c r="A42" s="596"/>
      <c r="B42" s="597"/>
      <c r="C42" s="597"/>
      <c r="D42" s="597"/>
      <c r="E42" s="597"/>
      <c r="F42" s="597"/>
      <c r="G42" s="597"/>
      <c r="H42" s="597"/>
      <c r="I42" s="597"/>
      <c r="J42" s="597"/>
      <c r="K42" s="598"/>
    </row>
    <row r="43" spans="1:11" x14ac:dyDescent="0.25">
      <c r="A43" s="599"/>
      <c r="B43" s="600"/>
      <c r="C43" s="600"/>
      <c r="D43" s="600"/>
      <c r="E43" s="600"/>
      <c r="F43" s="600"/>
      <c r="G43" s="600"/>
      <c r="H43" s="600"/>
      <c r="I43" s="600"/>
      <c r="J43" s="600"/>
      <c r="K43" s="601"/>
    </row>
    <row r="44" spans="1:11" ht="25.5" x14ac:dyDescent="0.25">
      <c r="A44" s="608" t="s">
        <v>1</v>
      </c>
      <c r="B44" s="608" t="s">
        <v>2</v>
      </c>
      <c r="C44" s="62" t="s">
        <v>3</v>
      </c>
      <c r="D44" s="608" t="s">
        <v>4</v>
      </c>
      <c r="E44" s="62" t="s">
        <v>5</v>
      </c>
      <c r="F44" s="62" t="s">
        <v>6</v>
      </c>
      <c r="G44" s="28" t="s">
        <v>7</v>
      </c>
      <c r="H44" s="28" t="s">
        <v>8</v>
      </c>
      <c r="I44" s="608" t="s">
        <v>9</v>
      </c>
      <c r="J44" s="608" t="s">
        <v>10</v>
      </c>
      <c r="K44" s="608" t="s">
        <v>11</v>
      </c>
    </row>
    <row r="45" spans="1:11" x14ac:dyDescent="0.25">
      <c r="A45" s="592"/>
      <c r="B45" s="592"/>
      <c r="C45" s="63" t="s">
        <v>12</v>
      </c>
      <c r="D45" s="592"/>
      <c r="E45" s="63" t="s">
        <v>13</v>
      </c>
      <c r="F45" s="63" t="s">
        <v>14</v>
      </c>
      <c r="G45" s="104">
        <v>18285.12</v>
      </c>
      <c r="H45" s="104">
        <v>9766.69</v>
      </c>
      <c r="I45" s="592"/>
      <c r="J45" s="592"/>
      <c r="K45" s="592"/>
    </row>
    <row r="46" spans="1:11" x14ac:dyDescent="0.25">
      <c r="A46" s="14"/>
      <c r="B46" s="14"/>
      <c r="C46" s="14"/>
      <c r="D46" s="14"/>
      <c r="E46" s="14"/>
      <c r="F46" s="14"/>
      <c r="G46" s="105"/>
      <c r="H46" s="105"/>
      <c r="I46" s="14"/>
      <c r="J46" s="14"/>
      <c r="K46" s="14"/>
    </row>
    <row r="47" spans="1:11" x14ac:dyDescent="0.25">
      <c r="A47" s="18" t="s">
        <v>232</v>
      </c>
      <c r="B47" s="19" t="s">
        <v>899</v>
      </c>
      <c r="C47" s="20">
        <f>+C33</f>
        <v>1219609949.4158001</v>
      </c>
      <c r="D47" s="21" t="s">
        <v>15</v>
      </c>
      <c r="E47" s="22">
        <v>43115</v>
      </c>
      <c r="F47" s="23">
        <v>153.01000000000002</v>
      </c>
      <c r="G47" s="82">
        <f>+F47*$G$29</f>
        <v>2797806.2112000003</v>
      </c>
      <c r="H47" s="82">
        <f>+F47*$H$29</f>
        <v>1494401.2369000004</v>
      </c>
      <c r="I47" s="26" t="s">
        <v>16</v>
      </c>
      <c r="J47" s="27"/>
      <c r="K47" s="27"/>
    </row>
    <row r="48" spans="1:11" x14ac:dyDescent="0.25">
      <c r="A48" s="16" t="s">
        <v>17</v>
      </c>
      <c r="B48" s="17" t="s">
        <v>291</v>
      </c>
      <c r="C48" s="13">
        <f>+G55</f>
        <v>23703498.931899998</v>
      </c>
      <c r="D48" s="1" t="s">
        <v>19</v>
      </c>
      <c r="E48" s="2">
        <v>43116</v>
      </c>
      <c r="F48" s="3">
        <v>153.76999999999998</v>
      </c>
      <c r="G48" s="82">
        <f t="shared" ref="G48:G52" si="8">+F48*$G$29</f>
        <v>2811702.9023999996</v>
      </c>
      <c r="H48" s="82">
        <f t="shared" ref="H48:H52" si="9">+F48*$H$29</f>
        <v>1501823.9212999998</v>
      </c>
      <c r="I48" s="5" t="s">
        <v>16</v>
      </c>
      <c r="J48" s="6"/>
      <c r="K48" s="6"/>
    </row>
    <row r="49" spans="1:11" x14ac:dyDescent="0.25">
      <c r="A49" s="18" t="s">
        <v>20</v>
      </c>
      <c r="B49" s="106">
        <v>43120</v>
      </c>
      <c r="C49" s="20">
        <f>+C47-C48</f>
        <v>1195906450.4839001</v>
      </c>
      <c r="D49" s="21" t="s">
        <v>21</v>
      </c>
      <c r="E49" s="22">
        <v>43117</v>
      </c>
      <c r="F49" s="23">
        <v>175.07999999999998</v>
      </c>
      <c r="G49" s="82">
        <f t="shared" si="8"/>
        <v>3201358.8095999993</v>
      </c>
      <c r="H49" s="82">
        <f t="shared" si="9"/>
        <v>1709952.0851999999</v>
      </c>
      <c r="I49" s="26" t="s">
        <v>16</v>
      </c>
      <c r="J49" s="27"/>
      <c r="K49" s="27"/>
    </row>
    <row r="50" spans="1:11" x14ac:dyDescent="0.25">
      <c r="A50" s="16"/>
      <c r="B50" s="17"/>
      <c r="C50" s="13"/>
      <c r="D50" s="1" t="s">
        <v>22</v>
      </c>
      <c r="E50" s="2">
        <v>43118</v>
      </c>
      <c r="F50" s="3">
        <v>97.03</v>
      </c>
      <c r="G50" s="82">
        <f t="shared" si="8"/>
        <v>1774205.1935999999</v>
      </c>
      <c r="H50" s="82">
        <f t="shared" si="9"/>
        <v>947661.93070000003</v>
      </c>
      <c r="I50" s="5" t="s">
        <v>16</v>
      </c>
      <c r="J50" s="6"/>
      <c r="K50" s="6"/>
    </row>
    <row r="51" spans="1:11" x14ac:dyDescent="0.25">
      <c r="A51" s="18"/>
      <c r="B51" s="19"/>
      <c r="C51" s="20"/>
      <c r="D51" s="21" t="s">
        <v>23</v>
      </c>
      <c r="E51" s="22">
        <v>43119</v>
      </c>
      <c r="F51" s="23">
        <v>141.38</v>
      </c>
      <c r="G51" s="82">
        <f t="shared" si="8"/>
        <v>2585150.2655999996</v>
      </c>
      <c r="H51" s="82">
        <f t="shared" si="9"/>
        <v>1380814.6322000001</v>
      </c>
      <c r="I51" s="26" t="s">
        <v>16</v>
      </c>
      <c r="J51" s="27"/>
      <c r="K51" s="27"/>
    </row>
    <row r="52" spans="1:11" x14ac:dyDescent="0.25">
      <c r="A52" s="16"/>
      <c r="B52" s="17"/>
      <c r="C52" s="13"/>
      <c r="D52" s="1" t="s">
        <v>24</v>
      </c>
      <c r="E52" s="2">
        <v>43120</v>
      </c>
      <c r="F52" s="3">
        <v>124.72</v>
      </c>
      <c r="G52" s="82">
        <f t="shared" si="8"/>
        <v>2280520.1664</v>
      </c>
      <c r="H52" s="82">
        <f t="shared" si="9"/>
        <v>1218101.5768000002</v>
      </c>
      <c r="I52" s="5" t="s">
        <v>16</v>
      </c>
      <c r="J52" s="6"/>
      <c r="K52" s="6"/>
    </row>
    <row r="53" spans="1:11" x14ac:dyDescent="0.25">
      <c r="A53" s="18"/>
      <c r="B53" s="19"/>
      <c r="C53" s="20"/>
      <c r="D53" s="21" t="s">
        <v>25</v>
      </c>
      <c r="E53" s="22">
        <v>43121</v>
      </c>
      <c r="F53" s="23"/>
      <c r="G53" s="24">
        <v>0</v>
      </c>
      <c r="H53" s="107">
        <v>0</v>
      </c>
      <c r="I53" s="26" t="s">
        <v>26</v>
      </c>
      <c r="J53" s="27"/>
      <c r="K53" s="27"/>
    </row>
    <row r="54" spans="1:11" x14ac:dyDescent="0.25">
      <c r="A54" s="7"/>
      <c r="B54" s="8"/>
      <c r="C54" s="30">
        <v>0</v>
      </c>
      <c r="D54" s="8" t="s">
        <v>27</v>
      </c>
      <c r="E54" s="9"/>
      <c r="F54" s="99">
        <f>SUM(F47:F53)</f>
        <v>844.99</v>
      </c>
      <c r="G54" s="100">
        <f>SUM(G47:G53)</f>
        <v>15450743.548799999</v>
      </c>
      <c r="H54" s="100">
        <f>SUM(H47:H53)</f>
        <v>8252755.3831000002</v>
      </c>
      <c r="I54" s="11"/>
      <c r="J54" s="11"/>
      <c r="K54" s="11"/>
    </row>
    <row r="55" spans="1:11" x14ac:dyDescent="0.25">
      <c r="A55" s="8"/>
      <c r="B55" s="8"/>
      <c r="C55" s="8"/>
      <c r="D55" s="8"/>
      <c r="E55" s="8"/>
      <c r="F55" s="12"/>
      <c r="G55" s="568">
        <f>SUM(G54:H54)</f>
        <v>23703498.931899998</v>
      </c>
      <c r="H55" s="568"/>
      <c r="I55" s="9"/>
      <c r="J55" s="9"/>
      <c r="K55" s="11"/>
    </row>
    <row r="58" spans="1:11" ht="19.5" x14ac:dyDescent="0.25">
      <c r="A58" s="579" t="s">
        <v>0</v>
      </c>
      <c r="B58" s="580"/>
      <c r="C58" s="580"/>
      <c r="D58" s="580"/>
      <c r="E58" s="580"/>
      <c r="F58" s="580"/>
      <c r="G58" s="580"/>
      <c r="H58" s="580"/>
      <c r="I58" s="580"/>
      <c r="J58" s="580"/>
      <c r="K58" s="581"/>
    </row>
    <row r="59" spans="1:11" x14ac:dyDescent="0.25">
      <c r="A59" s="582"/>
      <c r="B59" s="583"/>
      <c r="C59" s="583"/>
      <c r="D59" s="583"/>
      <c r="E59" s="583"/>
      <c r="F59" s="583"/>
      <c r="G59" s="583"/>
      <c r="H59" s="583"/>
      <c r="I59" s="583"/>
      <c r="J59" s="583"/>
      <c r="K59" s="584"/>
    </row>
    <row r="60" spans="1:11" x14ac:dyDescent="0.25">
      <c r="A60" s="585"/>
      <c r="B60" s="586"/>
      <c r="C60" s="586"/>
      <c r="D60" s="586"/>
      <c r="E60" s="586"/>
      <c r="F60" s="586"/>
      <c r="G60" s="586"/>
      <c r="H60" s="586"/>
      <c r="I60" s="586"/>
      <c r="J60" s="586"/>
      <c r="K60" s="587"/>
    </row>
    <row r="61" spans="1:11" ht="25.5" x14ac:dyDescent="0.25">
      <c r="A61" s="588" t="s">
        <v>1</v>
      </c>
      <c r="B61" s="588" t="s">
        <v>2</v>
      </c>
      <c r="C61" s="102" t="s">
        <v>3</v>
      </c>
      <c r="D61" s="588" t="s">
        <v>4</v>
      </c>
      <c r="E61" s="102" t="s">
        <v>5</v>
      </c>
      <c r="F61" s="102" t="s">
        <v>6</v>
      </c>
      <c r="G61" s="72" t="s">
        <v>7</v>
      </c>
      <c r="H61" s="72" t="s">
        <v>8</v>
      </c>
      <c r="I61" s="588" t="s">
        <v>9</v>
      </c>
      <c r="J61" s="588" t="s">
        <v>10</v>
      </c>
      <c r="K61" s="588" t="s">
        <v>11</v>
      </c>
    </row>
    <row r="62" spans="1:11" x14ac:dyDescent="0.25">
      <c r="A62" s="589"/>
      <c r="B62" s="589"/>
      <c r="C62" s="103" t="s">
        <v>12</v>
      </c>
      <c r="D62" s="589"/>
      <c r="E62" s="103" t="s">
        <v>13</v>
      </c>
      <c r="F62" s="103" t="s">
        <v>14</v>
      </c>
      <c r="G62" s="73">
        <v>18285.12</v>
      </c>
      <c r="H62" s="73">
        <v>9766.69</v>
      </c>
      <c r="I62" s="589"/>
      <c r="J62" s="589"/>
      <c r="K62" s="589"/>
    </row>
    <row r="63" spans="1:11" x14ac:dyDescent="0.25">
      <c r="A63" s="74"/>
      <c r="B63" s="74"/>
      <c r="C63" s="74"/>
      <c r="D63" s="74"/>
      <c r="E63" s="74"/>
      <c r="F63" s="74"/>
      <c r="G63" s="75"/>
      <c r="H63" s="75"/>
      <c r="I63" s="74"/>
      <c r="J63" s="74"/>
      <c r="K63" s="74"/>
    </row>
    <row r="64" spans="1:11" x14ac:dyDescent="0.25">
      <c r="A64" s="76" t="s">
        <v>232</v>
      </c>
      <c r="B64" s="77" t="s">
        <v>899</v>
      </c>
      <c r="C64" s="78">
        <f>+C49</f>
        <v>1195906450.4839001</v>
      </c>
      <c r="D64" s="79" t="s">
        <v>15</v>
      </c>
      <c r="E64" s="80">
        <v>43122</v>
      </c>
      <c r="F64" s="81">
        <v>150.99</v>
      </c>
      <c r="G64" s="82">
        <v>2760870.2688000002</v>
      </c>
      <c r="H64" s="82">
        <v>1474672.5231000001</v>
      </c>
      <c r="I64" s="126" t="s">
        <v>16</v>
      </c>
      <c r="J64" s="84"/>
      <c r="K64" s="84"/>
    </row>
    <row r="65" spans="1:11" x14ac:dyDescent="0.25">
      <c r="A65" s="85" t="s">
        <v>17</v>
      </c>
      <c r="B65" s="86" t="s">
        <v>362</v>
      </c>
      <c r="C65" s="87">
        <f>+G73</f>
        <v>23467863.727900002</v>
      </c>
      <c r="D65" s="88" t="s">
        <v>19</v>
      </c>
      <c r="E65" s="89">
        <v>43123</v>
      </c>
      <c r="F65" s="90">
        <v>166.70000000000002</v>
      </c>
      <c r="G65" s="127">
        <v>3048129.5040000002</v>
      </c>
      <c r="H65" s="127">
        <v>1628107.2230000002</v>
      </c>
      <c r="I65" s="128" t="s">
        <v>16</v>
      </c>
      <c r="J65" s="92"/>
      <c r="K65" s="92"/>
    </row>
    <row r="66" spans="1:11" x14ac:dyDescent="0.25">
      <c r="A66" s="76" t="s">
        <v>20</v>
      </c>
      <c r="B66" s="93">
        <v>43127</v>
      </c>
      <c r="C66" s="78">
        <f>+C64-C65</f>
        <v>1172438586.756</v>
      </c>
      <c r="D66" s="79" t="s">
        <v>21</v>
      </c>
      <c r="E66" s="80">
        <v>43124</v>
      </c>
      <c r="F66" s="81">
        <v>160.48000000000005</v>
      </c>
      <c r="G66" s="82">
        <v>2934396.0576000009</v>
      </c>
      <c r="H66" s="82">
        <v>1567358.4112000004</v>
      </c>
      <c r="I66" s="126" t="s">
        <v>16</v>
      </c>
      <c r="J66" s="84"/>
      <c r="K66" s="84"/>
    </row>
    <row r="67" spans="1:11" x14ac:dyDescent="0.25">
      <c r="A67" s="85"/>
      <c r="B67" s="86"/>
      <c r="C67" s="87"/>
      <c r="D67" s="88" t="s">
        <v>22</v>
      </c>
      <c r="E67" s="89">
        <v>43125</v>
      </c>
      <c r="F67" s="90">
        <v>72.170000000000016</v>
      </c>
      <c r="G67" s="127">
        <v>1319637.1104000001</v>
      </c>
      <c r="H67" s="129">
        <v>704862.01730000018</v>
      </c>
      <c r="I67" s="128" t="s">
        <v>16</v>
      </c>
      <c r="J67" s="92"/>
      <c r="K67" s="92"/>
    </row>
    <row r="68" spans="1:11" x14ac:dyDescent="0.25">
      <c r="A68" s="85"/>
      <c r="B68" s="86"/>
      <c r="C68" s="87"/>
      <c r="D68" s="130" t="s">
        <v>22</v>
      </c>
      <c r="E68" s="131">
        <v>43125</v>
      </c>
      <c r="F68" s="132">
        <v>37.519999999999996</v>
      </c>
      <c r="G68" s="127">
        <v>686057.70239999983</v>
      </c>
      <c r="H68" s="129">
        <v>366446.20879999996</v>
      </c>
      <c r="I68" s="133" t="s">
        <v>26</v>
      </c>
      <c r="J68" s="92"/>
      <c r="K68" s="92"/>
    </row>
    <row r="69" spans="1:11" x14ac:dyDescent="0.25">
      <c r="A69" s="76"/>
      <c r="B69" s="77"/>
      <c r="C69" s="78"/>
      <c r="D69" s="88" t="s">
        <v>23</v>
      </c>
      <c r="E69" s="89">
        <v>43126</v>
      </c>
      <c r="F69" s="81">
        <v>140.93</v>
      </c>
      <c r="G69" s="82">
        <v>2576921.9616</v>
      </c>
      <c r="H69" s="94">
        <v>1376419.6217000003</v>
      </c>
      <c r="I69" s="126" t="s">
        <v>16</v>
      </c>
      <c r="J69" s="84"/>
      <c r="K69" s="84"/>
    </row>
    <row r="70" spans="1:11" x14ac:dyDescent="0.25">
      <c r="A70" s="85"/>
      <c r="B70" s="86"/>
      <c r="C70" s="87"/>
      <c r="D70" s="79" t="s">
        <v>24</v>
      </c>
      <c r="E70" s="80">
        <v>43127</v>
      </c>
      <c r="F70" s="90">
        <v>107.79999999999998</v>
      </c>
      <c r="G70" s="127">
        <v>1971135.9359999995</v>
      </c>
      <c r="H70" s="129">
        <v>1052849.1819999998</v>
      </c>
      <c r="I70" s="128" t="s">
        <v>16</v>
      </c>
      <c r="J70" s="92"/>
      <c r="K70" s="92"/>
    </row>
    <row r="71" spans="1:11" x14ac:dyDescent="0.25">
      <c r="A71" s="76"/>
      <c r="B71" s="77"/>
      <c r="C71" s="78"/>
      <c r="D71" s="88" t="s">
        <v>25</v>
      </c>
      <c r="E71" s="89">
        <v>43128</v>
      </c>
      <c r="F71" s="81">
        <v>0</v>
      </c>
      <c r="G71" s="82">
        <v>0</v>
      </c>
      <c r="H71" s="94">
        <v>0</v>
      </c>
      <c r="I71" s="126" t="s">
        <v>26</v>
      </c>
      <c r="J71" s="84"/>
      <c r="K71" s="84"/>
    </row>
    <row r="72" spans="1:11" x14ac:dyDescent="0.25">
      <c r="A72" s="95"/>
      <c r="B72" s="96"/>
      <c r="C72" s="97">
        <f>+G73-C65</f>
        <v>0</v>
      </c>
      <c r="D72" s="96" t="s">
        <v>27</v>
      </c>
      <c r="E72" s="98"/>
      <c r="F72" s="99">
        <f>SUM(F64:F71)</f>
        <v>836.59000000000015</v>
      </c>
      <c r="G72" s="100">
        <f>SUM(G64:G71)</f>
        <v>15297148.540800001</v>
      </c>
      <c r="H72" s="100">
        <f>SUM(H64:H71)</f>
        <v>8170715.1871000016</v>
      </c>
      <c r="I72" s="100"/>
      <c r="J72" s="100"/>
      <c r="K72" s="100"/>
    </row>
    <row r="73" spans="1:11" x14ac:dyDescent="0.25">
      <c r="A73" s="96"/>
      <c r="B73" s="96"/>
      <c r="C73" s="96"/>
      <c r="D73" s="96"/>
      <c r="E73" s="96"/>
      <c r="F73" s="101"/>
      <c r="G73" s="571">
        <f>SUM(G72:H72)</f>
        <v>23467863.727900002</v>
      </c>
      <c r="H73" s="572"/>
      <c r="I73" s="98"/>
      <c r="J73" s="98"/>
      <c r="K73" s="100"/>
    </row>
    <row r="76" spans="1:11" ht="19.5" x14ac:dyDescent="0.25">
      <c r="A76" s="579" t="s">
        <v>0</v>
      </c>
      <c r="B76" s="580"/>
      <c r="C76" s="580"/>
      <c r="D76" s="580"/>
      <c r="E76" s="580"/>
      <c r="F76" s="580"/>
      <c r="G76" s="580"/>
      <c r="H76" s="580"/>
      <c r="I76" s="580"/>
      <c r="J76" s="580"/>
      <c r="K76" s="581"/>
    </row>
    <row r="77" spans="1:11" ht="15" customHeight="1" x14ac:dyDescent="0.25">
      <c r="A77" s="582"/>
      <c r="B77" s="583"/>
      <c r="C77" s="583"/>
      <c r="D77" s="583"/>
      <c r="E77" s="583"/>
      <c r="F77" s="583"/>
      <c r="G77" s="583"/>
      <c r="H77" s="583"/>
      <c r="I77" s="583"/>
      <c r="J77" s="583"/>
      <c r="K77" s="584"/>
    </row>
    <row r="78" spans="1:11" ht="15" customHeight="1" x14ac:dyDescent="0.25">
      <c r="A78" s="585"/>
      <c r="B78" s="586"/>
      <c r="C78" s="586"/>
      <c r="D78" s="586"/>
      <c r="E78" s="586"/>
      <c r="F78" s="586"/>
      <c r="G78" s="586"/>
      <c r="H78" s="586"/>
      <c r="I78" s="586"/>
      <c r="J78" s="586"/>
      <c r="K78" s="587"/>
    </row>
    <row r="79" spans="1:11" ht="25.5" x14ac:dyDescent="0.25">
      <c r="A79" s="588" t="s">
        <v>1</v>
      </c>
      <c r="B79" s="588" t="s">
        <v>2</v>
      </c>
      <c r="C79" s="102" t="s">
        <v>3</v>
      </c>
      <c r="D79" s="588" t="s">
        <v>4</v>
      </c>
      <c r="E79" s="102" t="s">
        <v>5</v>
      </c>
      <c r="F79" s="102" t="s">
        <v>6</v>
      </c>
      <c r="G79" s="72" t="s">
        <v>7</v>
      </c>
      <c r="H79" s="72" t="s">
        <v>8</v>
      </c>
      <c r="I79" s="588" t="s">
        <v>9</v>
      </c>
      <c r="J79" s="588" t="s">
        <v>10</v>
      </c>
      <c r="K79" s="588" t="s">
        <v>11</v>
      </c>
    </row>
    <row r="80" spans="1:11" x14ac:dyDescent="0.25">
      <c r="A80" s="589"/>
      <c r="B80" s="589"/>
      <c r="C80" s="103" t="s">
        <v>12</v>
      </c>
      <c r="D80" s="589"/>
      <c r="E80" s="103" t="s">
        <v>13</v>
      </c>
      <c r="F80" s="103" t="s">
        <v>14</v>
      </c>
      <c r="G80" s="73">
        <v>18285.12</v>
      </c>
      <c r="H80" s="73">
        <v>9766.69</v>
      </c>
      <c r="I80" s="589"/>
      <c r="J80" s="589"/>
      <c r="K80" s="589"/>
    </row>
    <row r="81" spans="1:11" x14ac:dyDescent="0.25">
      <c r="A81" s="74"/>
      <c r="B81" s="74"/>
      <c r="C81" s="74"/>
      <c r="D81" s="74"/>
      <c r="E81" s="74"/>
      <c r="F81" s="74"/>
      <c r="G81" s="75"/>
      <c r="H81" s="75"/>
      <c r="I81" s="74"/>
      <c r="J81" s="74"/>
      <c r="K81" s="74"/>
    </row>
    <row r="82" spans="1:11" x14ac:dyDescent="0.25">
      <c r="A82" s="76" t="s">
        <v>232</v>
      </c>
      <c r="B82" s="77" t="s">
        <v>899</v>
      </c>
      <c r="C82" s="78">
        <f>+C66</f>
        <v>1172438586.756</v>
      </c>
      <c r="D82" s="79" t="s">
        <v>15</v>
      </c>
      <c r="E82" s="80">
        <v>43129</v>
      </c>
      <c r="F82" s="81">
        <v>151.33000000000001</v>
      </c>
      <c r="G82" s="82">
        <v>2767087.2096000002</v>
      </c>
      <c r="H82" s="82">
        <v>1477993.1977000001</v>
      </c>
      <c r="I82" s="83" t="s">
        <v>16</v>
      </c>
      <c r="J82" s="84"/>
      <c r="K82" s="84"/>
    </row>
    <row r="83" spans="1:11" x14ac:dyDescent="0.25">
      <c r="A83" s="85" t="s">
        <v>17</v>
      </c>
      <c r="B83" s="86" t="s">
        <v>405</v>
      </c>
      <c r="C83" s="87">
        <f>+G90</f>
        <v>14265467.457400002</v>
      </c>
      <c r="D83" s="88" t="s">
        <v>19</v>
      </c>
      <c r="E83" s="89">
        <v>43130</v>
      </c>
      <c r="F83" s="90">
        <v>168.74</v>
      </c>
      <c r="G83" s="127">
        <v>3085431.1488000001</v>
      </c>
      <c r="H83" s="127">
        <v>1648031.2706000002</v>
      </c>
      <c r="I83" s="91" t="s">
        <v>16</v>
      </c>
      <c r="J83" s="92"/>
      <c r="K83" s="92"/>
    </row>
    <row r="84" spans="1:11" x14ac:dyDescent="0.25">
      <c r="A84" s="76" t="s">
        <v>20</v>
      </c>
      <c r="B84" s="93">
        <v>43131</v>
      </c>
      <c r="C84" s="78">
        <f>+C82-C83</f>
        <v>1158173119.2986</v>
      </c>
      <c r="D84" s="79" t="s">
        <v>21</v>
      </c>
      <c r="E84" s="80">
        <v>43131</v>
      </c>
      <c r="F84" s="81">
        <v>188.47</v>
      </c>
      <c r="G84" s="82">
        <v>3446196.5663999999</v>
      </c>
      <c r="H84" s="82">
        <v>1840728.0643</v>
      </c>
      <c r="I84" s="83" t="s">
        <v>16</v>
      </c>
      <c r="J84" s="84"/>
      <c r="K84" s="84"/>
    </row>
    <row r="85" spans="1:11" x14ac:dyDescent="0.25">
      <c r="A85" s="85"/>
      <c r="B85" s="86"/>
      <c r="C85" s="87"/>
      <c r="D85" s="88" t="s">
        <v>22</v>
      </c>
      <c r="E85" s="89"/>
      <c r="F85" s="90"/>
      <c r="G85" s="127">
        <v>0</v>
      </c>
      <c r="H85" s="129">
        <v>0</v>
      </c>
      <c r="I85" s="91" t="s">
        <v>16</v>
      </c>
      <c r="J85" s="92"/>
      <c r="K85" s="92"/>
    </row>
    <row r="86" spans="1:11" x14ac:dyDescent="0.25">
      <c r="A86" s="76"/>
      <c r="B86" s="77"/>
      <c r="C86" s="78"/>
      <c r="D86" s="88" t="s">
        <v>23</v>
      </c>
      <c r="E86" s="131"/>
      <c r="F86" s="81"/>
      <c r="G86" s="82">
        <v>0</v>
      </c>
      <c r="H86" s="94">
        <v>0</v>
      </c>
      <c r="I86" s="83" t="s">
        <v>16</v>
      </c>
      <c r="J86" s="84"/>
      <c r="K86" s="84"/>
    </row>
    <row r="87" spans="1:11" x14ac:dyDescent="0.25">
      <c r="A87" s="85"/>
      <c r="B87" s="86"/>
      <c r="C87" s="87"/>
      <c r="D87" s="79" t="s">
        <v>24</v>
      </c>
      <c r="E87" s="89"/>
      <c r="F87" s="90"/>
      <c r="G87" s="127">
        <v>0</v>
      </c>
      <c r="H87" s="129">
        <v>0</v>
      </c>
      <c r="I87" s="91" t="s">
        <v>16</v>
      </c>
      <c r="J87" s="92"/>
      <c r="K87" s="92"/>
    </row>
    <row r="88" spans="1:11" x14ac:dyDescent="0.25">
      <c r="A88" s="76"/>
      <c r="B88" s="77"/>
      <c r="C88" s="78"/>
      <c r="D88" s="88" t="s">
        <v>25</v>
      </c>
      <c r="E88" s="80"/>
      <c r="F88" s="81"/>
      <c r="G88" s="82">
        <v>0</v>
      </c>
      <c r="H88" s="94">
        <v>0</v>
      </c>
      <c r="I88" s="83" t="s">
        <v>26</v>
      </c>
      <c r="J88" s="84"/>
      <c r="K88" s="84"/>
    </row>
    <row r="89" spans="1:11" x14ac:dyDescent="0.25">
      <c r="A89" s="95"/>
      <c r="B89" s="96"/>
      <c r="C89" s="97">
        <f>+C83-G90</f>
        <v>0</v>
      </c>
      <c r="D89" s="96" t="s">
        <v>27</v>
      </c>
      <c r="E89" s="98"/>
      <c r="F89" s="99">
        <f>SUM(F82:F88)</f>
        <v>508.54000000000008</v>
      </c>
      <c r="G89" s="100">
        <f>SUM(G82:G88)</f>
        <v>9298714.9248000011</v>
      </c>
      <c r="H89" s="100">
        <f>SUM(H82:H88)</f>
        <v>4966752.5326000005</v>
      </c>
      <c r="I89" s="100"/>
      <c r="J89" s="100"/>
      <c r="K89" s="100"/>
    </row>
    <row r="90" spans="1:11" x14ac:dyDescent="0.25">
      <c r="A90" s="96"/>
      <c r="B90" s="96"/>
      <c r="C90" s="96"/>
      <c r="D90" s="96"/>
      <c r="E90" s="96"/>
      <c r="F90" s="101"/>
      <c r="G90" s="571">
        <f>SUM(G89:H89)</f>
        <v>14265467.457400002</v>
      </c>
      <c r="H90" s="572"/>
      <c r="I90" s="98"/>
      <c r="J90" s="98"/>
      <c r="K90" s="100"/>
    </row>
    <row r="93" spans="1:11" ht="19.5" x14ac:dyDescent="0.25">
      <c r="A93" s="579" t="s">
        <v>0</v>
      </c>
      <c r="B93" s="580"/>
      <c r="C93" s="580"/>
      <c r="D93" s="580"/>
      <c r="E93" s="580"/>
      <c r="F93" s="580"/>
      <c r="G93" s="580"/>
      <c r="H93" s="580"/>
      <c r="I93" s="580"/>
      <c r="J93" s="580"/>
      <c r="K93" s="581"/>
    </row>
    <row r="94" spans="1:11" x14ac:dyDescent="0.25">
      <c r="A94" s="582"/>
      <c r="B94" s="583"/>
      <c r="C94" s="583"/>
      <c r="D94" s="583"/>
      <c r="E94" s="583"/>
      <c r="F94" s="583"/>
      <c r="G94" s="583"/>
      <c r="H94" s="583"/>
      <c r="I94" s="583"/>
      <c r="J94" s="583"/>
      <c r="K94" s="584"/>
    </row>
    <row r="95" spans="1:11" x14ac:dyDescent="0.25">
      <c r="A95" s="585"/>
      <c r="B95" s="586"/>
      <c r="C95" s="586"/>
      <c r="D95" s="586"/>
      <c r="E95" s="586"/>
      <c r="F95" s="586"/>
      <c r="G95" s="586"/>
      <c r="H95" s="586"/>
      <c r="I95" s="586"/>
      <c r="J95" s="586"/>
      <c r="K95" s="587"/>
    </row>
    <row r="96" spans="1:11" ht="25.5" x14ac:dyDescent="0.25">
      <c r="A96" s="588" t="s">
        <v>1</v>
      </c>
      <c r="B96" s="588" t="s">
        <v>2</v>
      </c>
      <c r="C96" s="102" t="s">
        <v>3</v>
      </c>
      <c r="D96" s="588" t="s">
        <v>4</v>
      </c>
      <c r="E96" s="102" t="s">
        <v>5</v>
      </c>
      <c r="F96" s="102" t="s">
        <v>6</v>
      </c>
      <c r="G96" s="72" t="s">
        <v>7</v>
      </c>
      <c r="H96" s="72" t="s">
        <v>8</v>
      </c>
      <c r="I96" s="588" t="s">
        <v>9</v>
      </c>
      <c r="J96" s="588" t="s">
        <v>10</v>
      </c>
      <c r="K96" s="588" t="s">
        <v>11</v>
      </c>
    </row>
    <row r="97" spans="1:11" x14ac:dyDescent="0.25">
      <c r="A97" s="589"/>
      <c r="B97" s="589"/>
      <c r="C97" s="103" t="s">
        <v>12</v>
      </c>
      <c r="D97" s="589"/>
      <c r="E97" s="103" t="s">
        <v>13</v>
      </c>
      <c r="F97" s="103" t="s">
        <v>14</v>
      </c>
      <c r="G97" s="73">
        <v>18285.12</v>
      </c>
      <c r="H97" s="73">
        <v>9766.69</v>
      </c>
      <c r="I97" s="589"/>
      <c r="J97" s="589"/>
      <c r="K97" s="589"/>
    </row>
    <row r="98" spans="1:11" x14ac:dyDescent="0.25">
      <c r="A98" s="74"/>
      <c r="B98" s="74"/>
      <c r="C98" s="74"/>
      <c r="D98" s="74"/>
      <c r="E98" s="74"/>
      <c r="F98" s="74"/>
      <c r="G98" s="75"/>
      <c r="H98" s="75"/>
      <c r="I98" s="74"/>
      <c r="J98" s="74"/>
      <c r="K98" s="74"/>
    </row>
    <row r="99" spans="1:11" x14ac:dyDescent="0.25">
      <c r="A99" s="76" t="s">
        <v>232</v>
      </c>
      <c r="B99" s="77" t="s">
        <v>899</v>
      </c>
      <c r="C99" s="78">
        <f>+C84</f>
        <v>1158173119.2986</v>
      </c>
      <c r="D99" s="79" t="s">
        <v>15</v>
      </c>
      <c r="E99" s="80">
        <v>43132</v>
      </c>
      <c r="F99" s="81">
        <v>75.319999999999993</v>
      </c>
      <c r="G99" s="82">
        <v>1377235.2383999999</v>
      </c>
      <c r="H99" s="82">
        <v>735627.09080000001</v>
      </c>
      <c r="I99" s="83" t="s">
        <v>16</v>
      </c>
      <c r="J99" s="84"/>
      <c r="K99" s="84"/>
    </row>
    <row r="100" spans="1:11" x14ac:dyDescent="0.25">
      <c r="A100" s="85" t="s">
        <v>17</v>
      </c>
      <c r="B100" s="86" t="s">
        <v>404</v>
      </c>
      <c r="C100" s="87">
        <f>+G107</f>
        <v>9233814.2977000009</v>
      </c>
      <c r="D100" s="88" t="s">
        <v>19</v>
      </c>
      <c r="E100" s="89">
        <v>43133</v>
      </c>
      <c r="F100" s="90">
        <v>143.83000000000001</v>
      </c>
      <c r="G100" s="127">
        <v>2629948.8096000003</v>
      </c>
      <c r="H100" s="127">
        <v>1404743.0227000001</v>
      </c>
      <c r="I100" s="91" t="s">
        <v>16</v>
      </c>
      <c r="J100" s="92"/>
      <c r="K100" s="92"/>
    </row>
    <row r="101" spans="1:11" x14ac:dyDescent="0.25">
      <c r="A101" s="76" t="s">
        <v>20</v>
      </c>
      <c r="B101" s="93">
        <v>43134</v>
      </c>
      <c r="C101" s="78">
        <f>+C99-C100</f>
        <v>1148939305.0009</v>
      </c>
      <c r="D101" s="79" t="s">
        <v>21</v>
      </c>
      <c r="E101" s="80">
        <v>43134</v>
      </c>
      <c r="F101" s="81">
        <v>110.02</v>
      </c>
      <c r="G101" s="82">
        <v>2011728.9023999998</v>
      </c>
      <c r="H101" s="82">
        <v>1074531.2338</v>
      </c>
      <c r="I101" s="83" t="s">
        <v>16</v>
      </c>
      <c r="J101" s="84"/>
      <c r="K101" s="84"/>
    </row>
    <row r="102" spans="1:11" x14ac:dyDescent="0.25">
      <c r="A102" s="85"/>
      <c r="B102" s="86"/>
      <c r="C102" s="87"/>
      <c r="D102" s="88" t="s">
        <v>22</v>
      </c>
      <c r="E102" s="89"/>
      <c r="F102" s="90"/>
      <c r="G102" s="127">
        <v>0</v>
      </c>
      <c r="H102" s="129">
        <v>0</v>
      </c>
      <c r="I102" s="91" t="s">
        <v>16</v>
      </c>
      <c r="J102" s="92"/>
      <c r="K102" s="92"/>
    </row>
    <row r="103" spans="1:11" x14ac:dyDescent="0.25">
      <c r="A103" s="76"/>
      <c r="B103" s="77"/>
      <c r="C103" s="78"/>
      <c r="D103" s="88" t="s">
        <v>23</v>
      </c>
      <c r="E103" s="131"/>
      <c r="F103" s="81"/>
      <c r="G103" s="82">
        <v>0</v>
      </c>
      <c r="H103" s="94">
        <v>0</v>
      </c>
      <c r="I103" s="83" t="s">
        <v>16</v>
      </c>
      <c r="J103" s="84"/>
      <c r="K103" s="84"/>
    </row>
    <row r="104" spans="1:11" x14ac:dyDescent="0.25">
      <c r="A104" s="85"/>
      <c r="B104" s="86"/>
      <c r="C104" s="87"/>
      <c r="D104" s="79" t="s">
        <v>24</v>
      </c>
      <c r="E104" s="89"/>
      <c r="F104" s="90"/>
      <c r="G104" s="127">
        <v>0</v>
      </c>
      <c r="H104" s="129">
        <v>0</v>
      </c>
      <c r="I104" s="91" t="s">
        <v>16</v>
      </c>
      <c r="J104" s="92"/>
      <c r="K104" s="92"/>
    </row>
    <row r="105" spans="1:11" x14ac:dyDescent="0.25">
      <c r="A105" s="76"/>
      <c r="B105" s="77"/>
      <c r="C105" s="78"/>
      <c r="D105" s="88" t="s">
        <v>25</v>
      </c>
      <c r="E105" s="80"/>
      <c r="F105" s="81"/>
      <c r="G105" s="82">
        <v>0</v>
      </c>
      <c r="H105" s="94">
        <v>0</v>
      </c>
      <c r="I105" s="83" t="s">
        <v>26</v>
      </c>
      <c r="J105" s="84"/>
      <c r="K105" s="84"/>
    </row>
    <row r="106" spans="1:11" x14ac:dyDescent="0.25">
      <c r="A106" s="95"/>
      <c r="B106" s="96"/>
      <c r="C106" s="97">
        <f>+C100-G107</f>
        <v>0</v>
      </c>
      <c r="D106" s="96" t="s">
        <v>27</v>
      </c>
      <c r="E106" s="98"/>
      <c r="F106" s="99">
        <f>SUM(F99:F105)</f>
        <v>329.17</v>
      </c>
      <c r="G106" s="100">
        <f>SUM(G99:G105)</f>
        <v>6018912.9504000004</v>
      </c>
      <c r="H106" s="100">
        <f>SUM(H99:H105)</f>
        <v>3214901.3473</v>
      </c>
      <c r="I106" s="100"/>
      <c r="J106" s="100"/>
      <c r="K106" s="100"/>
    </row>
    <row r="107" spans="1:11" x14ac:dyDescent="0.25">
      <c r="A107" s="96"/>
      <c r="B107" s="96"/>
      <c r="C107" s="96"/>
      <c r="D107" s="96"/>
      <c r="E107" s="96"/>
      <c r="F107" s="101"/>
      <c r="G107" s="571">
        <f>SUM(G106:H106)</f>
        <v>9233814.2977000009</v>
      </c>
      <c r="H107" s="572"/>
      <c r="I107" s="98"/>
      <c r="J107" s="98"/>
      <c r="K107" s="100"/>
    </row>
    <row r="110" spans="1:11" ht="19.5" x14ac:dyDescent="0.25">
      <c r="A110" s="579" t="s">
        <v>0</v>
      </c>
      <c r="B110" s="580"/>
      <c r="C110" s="580"/>
      <c r="D110" s="580"/>
      <c r="E110" s="580"/>
      <c r="F110" s="580"/>
      <c r="G110" s="580"/>
      <c r="H110" s="580"/>
      <c r="I110" s="580"/>
      <c r="J110" s="580"/>
      <c r="K110" s="581"/>
    </row>
    <row r="111" spans="1:11" ht="25.5" x14ac:dyDescent="0.25">
      <c r="A111" s="588" t="s">
        <v>1</v>
      </c>
      <c r="B111" s="588" t="s">
        <v>2</v>
      </c>
      <c r="C111" s="102" t="s">
        <v>3</v>
      </c>
      <c r="D111" s="588" t="s">
        <v>4</v>
      </c>
      <c r="E111" s="102" t="s">
        <v>5</v>
      </c>
      <c r="F111" s="102" t="s">
        <v>6</v>
      </c>
      <c r="G111" s="72" t="s">
        <v>7</v>
      </c>
      <c r="H111" s="72" t="s">
        <v>8</v>
      </c>
      <c r="I111" s="588" t="s">
        <v>9</v>
      </c>
      <c r="J111" s="588" t="s">
        <v>10</v>
      </c>
      <c r="K111" s="588" t="s">
        <v>11</v>
      </c>
    </row>
    <row r="112" spans="1:11" x14ac:dyDescent="0.25">
      <c r="A112" s="589"/>
      <c r="B112" s="589"/>
      <c r="C112" s="103" t="s">
        <v>12</v>
      </c>
      <c r="D112" s="589"/>
      <c r="E112" s="103" t="s">
        <v>13</v>
      </c>
      <c r="F112" s="103" t="s">
        <v>14</v>
      </c>
      <c r="G112" s="73">
        <v>18285.12</v>
      </c>
      <c r="H112" s="73">
        <v>9766.69</v>
      </c>
      <c r="I112" s="589"/>
      <c r="J112" s="589"/>
      <c r="K112" s="589"/>
    </row>
    <row r="113" spans="1:11" x14ac:dyDescent="0.25">
      <c r="A113" s="74"/>
      <c r="B113" s="74"/>
      <c r="C113" s="74"/>
      <c r="D113" s="74"/>
      <c r="E113" s="74"/>
      <c r="F113" s="74"/>
      <c r="G113" s="75"/>
      <c r="H113" s="75"/>
      <c r="I113" s="74"/>
      <c r="J113" s="74"/>
      <c r="K113" s="74"/>
    </row>
    <row r="114" spans="1:11" x14ac:dyDescent="0.25">
      <c r="A114" s="76" t="s">
        <v>232</v>
      </c>
      <c r="B114" s="77" t="s">
        <v>899</v>
      </c>
      <c r="C114" s="78">
        <v>1148939305.02</v>
      </c>
      <c r="D114" s="79" t="s">
        <v>15</v>
      </c>
      <c r="E114" s="80">
        <v>43136</v>
      </c>
      <c r="F114" s="81">
        <v>146.80000000000001</v>
      </c>
      <c r="G114" s="82">
        <v>2684255.62</v>
      </c>
      <c r="H114" s="82">
        <v>1433750.09</v>
      </c>
      <c r="I114" s="83" t="s">
        <v>16</v>
      </c>
      <c r="J114" s="84"/>
      <c r="K114" s="84"/>
    </row>
    <row r="115" spans="1:11" x14ac:dyDescent="0.25">
      <c r="A115" s="85" t="s">
        <v>17</v>
      </c>
      <c r="B115" s="86" t="s">
        <v>536</v>
      </c>
      <c r="C115" s="87">
        <v>24845768.6351</v>
      </c>
      <c r="D115" s="88" t="s">
        <v>19</v>
      </c>
      <c r="E115" s="89">
        <v>43137</v>
      </c>
      <c r="F115" s="90">
        <v>152.34</v>
      </c>
      <c r="G115" s="127">
        <v>2785555.18</v>
      </c>
      <c r="H115" s="127">
        <v>1487857.55</v>
      </c>
      <c r="I115" s="91" t="s">
        <v>16</v>
      </c>
      <c r="J115" s="92"/>
      <c r="K115" s="92"/>
    </row>
    <row r="116" spans="1:11" x14ac:dyDescent="0.25">
      <c r="A116" s="76" t="s">
        <v>20</v>
      </c>
      <c r="B116" s="93">
        <v>43141</v>
      </c>
      <c r="C116" s="78">
        <v>1124093536.3800001</v>
      </c>
      <c r="D116" s="79" t="s">
        <v>21</v>
      </c>
      <c r="E116" s="80">
        <v>43138</v>
      </c>
      <c r="F116" s="81">
        <v>158.58000000000001</v>
      </c>
      <c r="G116" s="82">
        <v>2899654.33</v>
      </c>
      <c r="H116" s="82">
        <v>1548801.7</v>
      </c>
      <c r="I116" s="83" t="s">
        <v>16</v>
      </c>
      <c r="J116" s="84"/>
      <c r="K116" s="84"/>
    </row>
    <row r="117" spans="1:11" x14ac:dyDescent="0.25">
      <c r="A117" s="85"/>
      <c r="B117" s="86"/>
      <c r="C117" s="87"/>
      <c r="D117" s="88" t="s">
        <v>22</v>
      </c>
      <c r="E117" s="89">
        <v>43139</v>
      </c>
      <c r="F117" s="90">
        <v>72.91</v>
      </c>
      <c r="G117" s="127">
        <v>1333168.1000000001</v>
      </c>
      <c r="H117" s="199">
        <v>712089.37</v>
      </c>
      <c r="I117" s="91" t="s">
        <v>16</v>
      </c>
      <c r="J117" s="92"/>
      <c r="K117" s="92"/>
    </row>
    <row r="118" spans="1:11" x14ac:dyDescent="0.25">
      <c r="A118" s="76"/>
      <c r="B118" s="77"/>
      <c r="C118" s="78"/>
      <c r="D118" s="88" t="s">
        <v>23</v>
      </c>
      <c r="E118" s="131">
        <v>43140</v>
      </c>
      <c r="F118" s="81">
        <v>149.32</v>
      </c>
      <c r="G118" s="82">
        <v>2730334.12</v>
      </c>
      <c r="H118" s="200">
        <v>1458362.15</v>
      </c>
      <c r="I118" s="83" t="s">
        <v>16</v>
      </c>
      <c r="J118" s="84"/>
      <c r="K118" s="84"/>
    </row>
    <row r="119" spans="1:11" x14ac:dyDescent="0.25">
      <c r="A119" s="85"/>
      <c r="B119" s="86"/>
      <c r="C119" s="87"/>
      <c r="D119" s="79" t="s">
        <v>24</v>
      </c>
      <c r="E119" s="89">
        <v>43141</v>
      </c>
      <c r="F119" s="90">
        <v>107.68</v>
      </c>
      <c r="G119" s="127">
        <v>1968941.72</v>
      </c>
      <c r="H119" s="199">
        <v>1051677.18</v>
      </c>
      <c r="I119" s="91" t="s">
        <v>16</v>
      </c>
      <c r="J119" s="92"/>
      <c r="K119" s="92"/>
    </row>
    <row r="120" spans="1:11" x14ac:dyDescent="0.25">
      <c r="A120" s="76"/>
      <c r="B120" s="77"/>
      <c r="C120" s="78"/>
      <c r="D120" s="88" t="s">
        <v>25</v>
      </c>
      <c r="E120" s="80">
        <v>43142</v>
      </c>
      <c r="F120" s="81">
        <v>98.08</v>
      </c>
      <c r="G120" s="82">
        <v>1793404.57</v>
      </c>
      <c r="H120" s="200">
        <v>957916.96</v>
      </c>
      <c r="I120" s="83" t="s">
        <v>26</v>
      </c>
      <c r="J120" s="84"/>
      <c r="K120" s="84"/>
    </row>
    <row r="121" spans="1:11" x14ac:dyDescent="0.25">
      <c r="A121" s="95"/>
      <c r="B121" s="96"/>
      <c r="C121" s="97">
        <f>+C115-G122</f>
        <v>-4.9000009894371033E-3</v>
      </c>
      <c r="D121" s="96" t="s">
        <v>27</v>
      </c>
      <c r="E121" s="98"/>
      <c r="F121" s="99">
        <f>SUM(F114:F120)</f>
        <v>885.71000000000015</v>
      </c>
      <c r="G121" s="100">
        <f>SUM(G114:G120)</f>
        <v>16195313.640000002</v>
      </c>
      <c r="H121" s="100">
        <f>SUM(H114:H120)</f>
        <v>8650455</v>
      </c>
      <c r="I121" s="100"/>
      <c r="J121" s="100"/>
      <c r="K121" s="100"/>
    </row>
    <row r="122" spans="1:11" x14ac:dyDescent="0.25">
      <c r="A122" s="96"/>
      <c r="B122" s="96"/>
      <c r="C122" s="96"/>
      <c r="D122" s="96"/>
      <c r="E122" s="96"/>
      <c r="F122" s="101"/>
      <c r="G122" s="571">
        <f>SUM(G121:H121)</f>
        <v>24845768.640000001</v>
      </c>
      <c r="H122" s="572"/>
      <c r="I122" s="98"/>
      <c r="J122" s="98"/>
      <c r="K122" s="100"/>
    </row>
    <row r="126" spans="1:11" ht="19.5" x14ac:dyDescent="0.25">
      <c r="A126" s="579" t="s">
        <v>0</v>
      </c>
      <c r="B126" s="580"/>
      <c r="C126" s="580"/>
      <c r="D126" s="580"/>
      <c r="E126" s="580"/>
      <c r="F126" s="580"/>
      <c r="G126" s="580"/>
      <c r="H126" s="580"/>
      <c r="I126" s="580"/>
      <c r="J126" s="580"/>
      <c r="K126" s="581"/>
    </row>
    <row r="127" spans="1:11" x14ac:dyDescent="0.25">
      <c r="A127" s="582"/>
      <c r="B127" s="583"/>
      <c r="C127" s="583"/>
      <c r="D127" s="583"/>
      <c r="E127" s="583"/>
      <c r="F127" s="583"/>
      <c r="G127" s="583"/>
      <c r="H127" s="583"/>
      <c r="I127" s="583"/>
      <c r="J127" s="583"/>
      <c r="K127" s="584"/>
    </row>
    <row r="128" spans="1:11" x14ac:dyDescent="0.25">
      <c r="A128" s="585"/>
      <c r="B128" s="586"/>
      <c r="C128" s="586"/>
      <c r="D128" s="586"/>
      <c r="E128" s="586"/>
      <c r="F128" s="586"/>
      <c r="G128" s="586"/>
      <c r="H128" s="586"/>
      <c r="I128" s="586"/>
      <c r="J128" s="586"/>
      <c r="K128" s="587"/>
    </row>
    <row r="129" spans="1:11" ht="25.5" x14ac:dyDescent="0.25">
      <c r="A129" s="588" t="s">
        <v>1</v>
      </c>
      <c r="B129" s="588" t="s">
        <v>2</v>
      </c>
      <c r="C129" s="102" t="s">
        <v>3</v>
      </c>
      <c r="D129" s="588" t="s">
        <v>4</v>
      </c>
      <c r="E129" s="102" t="s">
        <v>5</v>
      </c>
      <c r="F129" s="102" t="s">
        <v>6</v>
      </c>
      <c r="G129" s="72" t="s">
        <v>7</v>
      </c>
      <c r="H129" s="72" t="s">
        <v>8</v>
      </c>
      <c r="I129" s="588" t="s">
        <v>9</v>
      </c>
      <c r="J129" s="588" t="s">
        <v>10</v>
      </c>
      <c r="K129" s="588" t="s">
        <v>11</v>
      </c>
    </row>
    <row r="130" spans="1:11" x14ac:dyDescent="0.25">
      <c r="A130" s="589"/>
      <c r="B130" s="589"/>
      <c r="C130" s="103" t="s">
        <v>12</v>
      </c>
      <c r="D130" s="589"/>
      <c r="E130" s="103" t="s">
        <v>13</v>
      </c>
      <c r="F130" s="103" t="s">
        <v>14</v>
      </c>
      <c r="G130" s="73">
        <v>18285.12</v>
      </c>
      <c r="H130" s="73">
        <v>9766.69</v>
      </c>
      <c r="I130" s="589"/>
      <c r="J130" s="589"/>
      <c r="K130" s="589"/>
    </row>
    <row r="131" spans="1:11" x14ac:dyDescent="0.25">
      <c r="A131" s="74"/>
      <c r="B131" s="74"/>
      <c r="C131" s="74"/>
      <c r="D131" s="74"/>
      <c r="E131" s="74"/>
      <c r="F131" s="74"/>
      <c r="G131" s="75"/>
      <c r="H131" s="75"/>
      <c r="I131" s="74"/>
      <c r="J131" s="74"/>
      <c r="K131" s="74"/>
    </row>
    <row r="132" spans="1:11" x14ac:dyDescent="0.25">
      <c r="A132" s="76" t="s">
        <v>232</v>
      </c>
      <c r="B132" s="77" t="s">
        <v>899</v>
      </c>
      <c r="C132" s="78">
        <v>1124093536.3812001</v>
      </c>
      <c r="D132" s="79" t="s">
        <v>15</v>
      </c>
      <c r="E132" s="80">
        <v>43143</v>
      </c>
      <c r="F132" s="81">
        <v>149.81</v>
      </c>
      <c r="G132" s="82">
        <v>2739293.8271999997</v>
      </c>
      <c r="H132" s="82">
        <v>1463147.8289000001</v>
      </c>
      <c r="I132" s="83" t="s">
        <v>16</v>
      </c>
      <c r="J132" s="84"/>
      <c r="K132" s="84"/>
    </row>
    <row r="133" spans="1:11" x14ac:dyDescent="0.25">
      <c r="A133" s="85" t="s">
        <v>17</v>
      </c>
      <c r="B133" s="86" t="s">
        <v>451</v>
      </c>
      <c r="C133" s="87">
        <v>24426955.111800008</v>
      </c>
      <c r="D133" s="88" t="s">
        <v>19</v>
      </c>
      <c r="E133" s="89">
        <v>43144</v>
      </c>
      <c r="F133" s="90">
        <v>156.65000000000003</v>
      </c>
      <c r="G133" s="127">
        <v>2864364.0480000004</v>
      </c>
      <c r="H133" s="127">
        <v>1529951.9885000004</v>
      </c>
      <c r="I133" s="91" t="s">
        <v>16</v>
      </c>
      <c r="J133" s="92"/>
      <c r="K133" s="92"/>
    </row>
    <row r="134" spans="1:11" x14ac:dyDescent="0.25">
      <c r="A134" s="76" t="s">
        <v>20</v>
      </c>
      <c r="B134" s="93">
        <v>43148</v>
      </c>
      <c r="C134" s="78">
        <v>1099666581.2694001</v>
      </c>
      <c r="D134" s="79" t="s">
        <v>21</v>
      </c>
      <c r="E134" s="80">
        <v>43145</v>
      </c>
      <c r="F134" s="81">
        <v>157.94999999999999</v>
      </c>
      <c r="G134" s="82">
        <v>2888134.7039999994</v>
      </c>
      <c r="H134" s="82">
        <v>1542648.6854999999</v>
      </c>
      <c r="I134" s="83" t="s">
        <v>16</v>
      </c>
      <c r="J134" s="84"/>
      <c r="K134" s="84"/>
    </row>
    <row r="135" spans="1:11" x14ac:dyDescent="0.25">
      <c r="A135" s="85"/>
      <c r="B135" s="86"/>
      <c r="C135" s="87"/>
      <c r="D135" s="88" t="s">
        <v>22</v>
      </c>
      <c r="E135" s="89">
        <v>43146</v>
      </c>
      <c r="F135" s="90">
        <v>82.919999999999987</v>
      </c>
      <c r="G135" s="127">
        <v>1516202.1503999997</v>
      </c>
      <c r="H135" s="129">
        <v>809853.93479999993</v>
      </c>
      <c r="I135" s="91" t="s">
        <v>16</v>
      </c>
      <c r="J135" s="92"/>
      <c r="K135" s="92"/>
    </row>
    <row r="136" spans="1:11" x14ac:dyDescent="0.25">
      <c r="A136" s="76"/>
      <c r="B136" s="77"/>
      <c r="C136" s="78"/>
      <c r="D136" s="88" t="s">
        <v>23</v>
      </c>
      <c r="E136" s="80">
        <v>43147</v>
      </c>
      <c r="F136" s="81">
        <v>142.55999999999997</v>
      </c>
      <c r="G136" s="82">
        <v>2606726.7071999996</v>
      </c>
      <c r="H136" s="94">
        <v>1392339.3263999999</v>
      </c>
      <c r="I136" s="83" t="s">
        <v>16</v>
      </c>
      <c r="J136" s="84"/>
      <c r="K136" s="84"/>
    </row>
    <row r="137" spans="1:11" x14ac:dyDescent="0.25">
      <c r="A137" s="85"/>
      <c r="B137" s="86"/>
      <c r="C137" s="87"/>
      <c r="D137" s="79" t="s">
        <v>24</v>
      </c>
      <c r="E137" s="89">
        <v>43148</v>
      </c>
      <c r="F137" s="90">
        <v>105.21</v>
      </c>
      <c r="G137" s="127">
        <v>1923777.4751999998</v>
      </c>
      <c r="H137" s="129">
        <v>1027553.4549</v>
      </c>
      <c r="I137" s="91" t="s">
        <v>16</v>
      </c>
      <c r="J137" s="92"/>
      <c r="K137" s="92"/>
    </row>
    <row r="138" spans="1:11" x14ac:dyDescent="0.25">
      <c r="A138" s="76"/>
      <c r="B138" s="77"/>
      <c r="C138" s="78"/>
      <c r="D138" s="88" t="s">
        <v>25</v>
      </c>
      <c r="E138" s="80">
        <v>43149</v>
      </c>
      <c r="F138" s="81">
        <v>75.679999999999978</v>
      </c>
      <c r="G138" s="82">
        <v>1383817.8815999995</v>
      </c>
      <c r="H138" s="94">
        <v>739143.09919999982</v>
      </c>
      <c r="I138" s="83" t="s">
        <v>26</v>
      </c>
      <c r="J138" s="84"/>
      <c r="K138" s="84"/>
    </row>
    <row r="139" spans="1:11" x14ac:dyDescent="0.25">
      <c r="A139" s="95"/>
      <c r="B139" s="96"/>
      <c r="C139" s="97">
        <f>+G140-C133</f>
        <v>0</v>
      </c>
      <c r="D139" s="96" t="s">
        <v>27</v>
      </c>
      <c r="E139" s="98"/>
      <c r="F139" s="99">
        <f>SUM(F132:F138)</f>
        <v>870.78</v>
      </c>
      <c r="G139" s="100">
        <f>SUM(G132:G138)</f>
        <v>15922316.793599999</v>
      </c>
      <c r="H139" s="100">
        <f>SUM(H132:H138)</f>
        <v>8504638.3181999996</v>
      </c>
      <c r="I139" s="100"/>
      <c r="J139" s="100"/>
      <c r="K139" s="100"/>
    </row>
    <row r="140" spans="1:11" x14ac:dyDescent="0.25">
      <c r="A140" s="96"/>
      <c r="B140" s="96"/>
      <c r="C140" s="96"/>
      <c r="D140" s="96"/>
      <c r="E140" s="96"/>
      <c r="F140" s="101"/>
      <c r="G140" s="571">
        <f>SUM(G139:H139)</f>
        <v>24426955.1118</v>
      </c>
      <c r="H140" s="572"/>
      <c r="I140" s="98"/>
      <c r="J140" s="98"/>
      <c r="K140" s="100"/>
    </row>
    <row r="143" spans="1:11" ht="19.5" x14ac:dyDescent="0.25">
      <c r="A143" s="593" t="s">
        <v>0</v>
      </c>
      <c r="B143" s="594"/>
      <c r="C143" s="594"/>
      <c r="D143" s="594"/>
      <c r="E143" s="594"/>
      <c r="F143" s="594"/>
      <c r="G143" s="594"/>
      <c r="H143" s="594"/>
      <c r="I143" s="594"/>
      <c r="J143" s="594"/>
      <c r="K143" s="595"/>
    </row>
    <row r="144" spans="1:11" x14ac:dyDescent="0.25">
      <c r="A144" s="596"/>
      <c r="B144" s="597"/>
      <c r="C144" s="597"/>
      <c r="D144" s="597"/>
      <c r="E144" s="597"/>
      <c r="F144" s="597"/>
      <c r="G144" s="597"/>
      <c r="H144" s="597"/>
      <c r="I144" s="597"/>
      <c r="J144" s="597"/>
      <c r="K144" s="598"/>
    </row>
    <row r="145" spans="1:11" x14ac:dyDescent="0.25">
      <c r="A145" s="599"/>
      <c r="B145" s="600"/>
      <c r="C145" s="600"/>
      <c r="D145" s="600"/>
      <c r="E145" s="600"/>
      <c r="F145" s="600"/>
      <c r="G145" s="600"/>
      <c r="H145" s="600"/>
      <c r="I145" s="600"/>
      <c r="J145" s="600"/>
      <c r="K145" s="601"/>
    </row>
    <row r="146" spans="1:11" ht="25.5" x14ac:dyDescent="0.25">
      <c r="A146" s="608" t="s">
        <v>1</v>
      </c>
      <c r="B146" s="608" t="s">
        <v>2</v>
      </c>
      <c r="C146" s="62" t="s">
        <v>3</v>
      </c>
      <c r="D146" s="608" t="s">
        <v>4</v>
      </c>
      <c r="E146" s="62" t="s">
        <v>5</v>
      </c>
      <c r="F146" s="62" t="s">
        <v>6</v>
      </c>
      <c r="G146" s="28" t="s">
        <v>7</v>
      </c>
      <c r="H146" s="28" t="s">
        <v>8</v>
      </c>
      <c r="I146" s="608" t="s">
        <v>9</v>
      </c>
      <c r="J146" s="608" t="s">
        <v>10</v>
      </c>
      <c r="K146" s="608" t="s">
        <v>11</v>
      </c>
    </row>
    <row r="147" spans="1:11" x14ac:dyDescent="0.25">
      <c r="A147" s="592"/>
      <c r="B147" s="592"/>
      <c r="C147" s="63" t="s">
        <v>12</v>
      </c>
      <c r="D147" s="592"/>
      <c r="E147" s="63" t="s">
        <v>13</v>
      </c>
      <c r="F147" s="63" t="s">
        <v>14</v>
      </c>
      <c r="G147" s="104">
        <v>18285.12</v>
      </c>
      <c r="H147" s="104">
        <v>9766.69</v>
      </c>
      <c r="I147" s="592"/>
      <c r="J147" s="592"/>
      <c r="K147" s="592"/>
    </row>
    <row r="148" spans="1:11" x14ac:dyDescent="0.25">
      <c r="A148" s="14"/>
      <c r="B148" s="14"/>
      <c r="C148" s="14"/>
      <c r="D148" s="14"/>
      <c r="E148" s="14"/>
      <c r="F148" s="14"/>
      <c r="G148" s="105"/>
      <c r="H148" s="105"/>
      <c r="I148" s="14"/>
      <c r="J148" s="14"/>
      <c r="K148" s="14"/>
    </row>
    <row r="149" spans="1:11" x14ac:dyDescent="0.25">
      <c r="A149" s="18" t="s">
        <v>232</v>
      </c>
      <c r="B149" s="19" t="s">
        <v>899</v>
      </c>
      <c r="C149" s="20">
        <v>1099666581.2694001</v>
      </c>
      <c r="D149" s="21" t="s">
        <v>15</v>
      </c>
      <c r="E149" s="22">
        <v>43150</v>
      </c>
      <c r="F149" s="23">
        <v>149.19</v>
      </c>
      <c r="G149" s="24">
        <v>2727957.0527999997</v>
      </c>
      <c r="H149" s="24">
        <v>1457092.4811</v>
      </c>
      <c r="I149" s="26" t="s">
        <v>16</v>
      </c>
      <c r="J149" s="27"/>
      <c r="K149" s="27"/>
    </row>
    <row r="150" spans="1:11" x14ac:dyDescent="0.25">
      <c r="A150" s="16" t="s">
        <v>17</v>
      </c>
      <c r="B150" s="17" t="s">
        <v>452</v>
      </c>
      <c r="C150" s="13">
        <v>25635427.0766</v>
      </c>
      <c r="D150" s="1" t="s">
        <v>19</v>
      </c>
      <c r="E150" s="2">
        <v>43151</v>
      </c>
      <c r="F150" s="3">
        <v>151.65</v>
      </c>
      <c r="G150" s="4">
        <v>2772938.4479999999</v>
      </c>
      <c r="H150" s="4">
        <v>1481118.5385</v>
      </c>
      <c r="I150" s="5" t="s">
        <v>16</v>
      </c>
      <c r="J150" s="6"/>
      <c r="K150" s="6"/>
    </row>
    <row r="151" spans="1:11" x14ac:dyDescent="0.25">
      <c r="A151" s="18" t="s">
        <v>20</v>
      </c>
      <c r="B151" s="106">
        <v>43155</v>
      </c>
      <c r="C151" s="20">
        <v>1074031154.1928</v>
      </c>
      <c r="D151" s="21" t="s">
        <v>21</v>
      </c>
      <c r="E151" s="22">
        <v>43152</v>
      </c>
      <c r="F151" s="23">
        <v>158.1</v>
      </c>
      <c r="G151" s="24">
        <v>2890877.4719999996</v>
      </c>
      <c r="H151" s="24">
        <v>1544113.689</v>
      </c>
      <c r="I151" s="26" t="s">
        <v>16</v>
      </c>
      <c r="J151" s="27"/>
      <c r="K151" s="27"/>
    </row>
    <row r="152" spans="1:11" x14ac:dyDescent="0.25">
      <c r="A152" s="16"/>
      <c r="B152" s="17"/>
      <c r="C152" s="13"/>
      <c r="D152" s="1" t="s">
        <v>22</v>
      </c>
      <c r="E152" s="2">
        <v>43153</v>
      </c>
      <c r="F152" s="3">
        <v>80.760000000000005</v>
      </c>
      <c r="G152" s="4">
        <v>1476706.2912000001</v>
      </c>
      <c r="H152" s="176">
        <v>788757.8844000001</v>
      </c>
      <c r="I152" s="5" t="s">
        <v>16</v>
      </c>
      <c r="J152" s="6"/>
      <c r="K152" s="6"/>
    </row>
    <row r="153" spans="1:11" x14ac:dyDescent="0.25">
      <c r="A153" s="18"/>
      <c r="B153" s="19"/>
      <c r="C153" s="20"/>
      <c r="D153" s="1" t="s">
        <v>23</v>
      </c>
      <c r="E153" s="22">
        <v>43154</v>
      </c>
      <c r="F153" s="23">
        <v>140.97</v>
      </c>
      <c r="G153" s="24">
        <v>2577653.3663999997</v>
      </c>
      <c r="H153" s="177">
        <v>1376810.2893000001</v>
      </c>
      <c r="I153" s="26" t="s">
        <v>16</v>
      </c>
      <c r="J153" s="27"/>
      <c r="K153" s="27"/>
    </row>
    <row r="154" spans="1:11" x14ac:dyDescent="0.25">
      <c r="A154" s="16"/>
      <c r="B154" s="17"/>
      <c r="C154" s="13"/>
      <c r="D154" s="21" t="s">
        <v>24</v>
      </c>
      <c r="E154" s="2">
        <v>43155</v>
      </c>
      <c r="F154" s="3">
        <v>104.69</v>
      </c>
      <c r="G154" s="4">
        <v>1914269.2127999999</v>
      </c>
      <c r="H154" s="176">
        <v>1022474.7761</v>
      </c>
      <c r="I154" s="5" t="s">
        <v>16</v>
      </c>
      <c r="J154" s="6"/>
      <c r="K154" s="6"/>
    </row>
    <row r="155" spans="1:11" x14ac:dyDescent="0.25">
      <c r="A155" s="18"/>
      <c r="B155" s="19"/>
      <c r="C155" s="20"/>
      <c r="D155" s="1" t="s">
        <v>25</v>
      </c>
      <c r="E155" s="22">
        <v>43156</v>
      </c>
      <c r="F155" s="23">
        <v>128.49999999999997</v>
      </c>
      <c r="G155" s="24">
        <v>2349637.9199999995</v>
      </c>
      <c r="H155" s="177">
        <v>1255019.6649999998</v>
      </c>
      <c r="I155" s="26" t="s">
        <v>26</v>
      </c>
      <c r="J155" s="27"/>
      <c r="K155" s="27"/>
    </row>
    <row r="156" spans="1:11" x14ac:dyDescent="0.25">
      <c r="A156" s="7"/>
      <c r="B156" s="8"/>
      <c r="C156" s="30">
        <f>+G157-C150</f>
        <v>3.3999979496002197E-3</v>
      </c>
      <c r="D156" s="8" t="s">
        <v>27</v>
      </c>
      <c r="E156" s="9"/>
      <c r="F156" s="10">
        <v>913.86000000000013</v>
      </c>
      <c r="G156" s="11">
        <v>16710039.7632</v>
      </c>
      <c r="H156" s="11">
        <v>8925387.3234000001</v>
      </c>
      <c r="I156" s="11"/>
      <c r="J156" s="11"/>
      <c r="K156" s="11"/>
    </row>
    <row r="157" spans="1:11" x14ac:dyDescent="0.25">
      <c r="A157" s="8"/>
      <c r="B157" s="8"/>
      <c r="C157" s="8"/>
      <c r="D157" s="8"/>
      <c r="E157" s="8"/>
      <c r="F157" s="12"/>
      <c r="G157" s="609">
        <v>25635427.079999998</v>
      </c>
      <c r="H157" s="610"/>
      <c r="I157" s="9"/>
      <c r="J157" s="9"/>
      <c r="K157" s="11"/>
    </row>
    <row r="160" spans="1:11" ht="19.5" x14ac:dyDescent="0.25">
      <c r="A160" s="575" t="s">
        <v>0</v>
      </c>
      <c r="B160" s="575"/>
      <c r="C160" s="575"/>
      <c r="D160" s="575"/>
      <c r="E160" s="575"/>
      <c r="F160" s="575"/>
      <c r="G160" s="575"/>
      <c r="H160" s="575"/>
      <c r="I160" s="575"/>
      <c r="J160" s="575"/>
      <c r="K160" s="575"/>
    </row>
    <row r="161" spans="1:11" ht="25.5" x14ac:dyDescent="0.25">
      <c r="A161" s="573" t="s">
        <v>1</v>
      </c>
      <c r="B161" s="573" t="s">
        <v>2</v>
      </c>
      <c r="C161" s="196" t="s">
        <v>3</v>
      </c>
      <c r="D161" s="573" t="s">
        <v>4</v>
      </c>
      <c r="E161" s="196" t="s">
        <v>5</v>
      </c>
      <c r="F161" s="196" t="s">
        <v>6</v>
      </c>
      <c r="G161" s="197" t="s">
        <v>7</v>
      </c>
      <c r="H161" s="197" t="s">
        <v>8</v>
      </c>
      <c r="I161" s="573" t="s">
        <v>9</v>
      </c>
      <c r="J161" s="573" t="s">
        <v>10</v>
      </c>
      <c r="K161" s="573" t="s">
        <v>11</v>
      </c>
    </row>
    <row r="162" spans="1:11" x14ac:dyDescent="0.25">
      <c r="A162" s="573"/>
      <c r="B162" s="573"/>
      <c r="C162" s="196" t="s">
        <v>12</v>
      </c>
      <c r="D162" s="573"/>
      <c r="E162" s="196" t="s">
        <v>13</v>
      </c>
      <c r="F162" s="196" t="s">
        <v>14</v>
      </c>
      <c r="G162" s="29">
        <v>18285.12</v>
      </c>
      <c r="H162" s="29">
        <v>9766.69</v>
      </c>
      <c r="I162" s="573"/>
      <c r="J162" s="573"/>
      <c r="K162" s="573"/>
    </row>
    <row r="163" spans="1:11" x14ac:dyDescent="0.25">
      <c r="A163" s="198"/>
      <c r="B163" s="198"/>
      <c r="C163" s="198"/>
      <c r="D163" s="198"/>
      <c r="E163" s="198"/>
      <c r="F163" s="198"/>
      <c r="G163" s="15"/>
      <c r="H163" s="15"/>
      <c r="I163" s="198"/>
      <c r="J163" s="198"/>
      <c r="K163" s="198"/>
    </row>
    <row r="164" spans="1:11" x14ac:dyDescent="0.25">
      <c r="A164" s="76" t="s">
        <v>232</v>
      </c>
      <c r="B164" s="77" t="s">
        <v>899</v>
      </c>
      <c r="C164" s="78">
        <v>1074031154.1928</v>
      </c>
      <c r="D164" s="79" t="s">
        <v>15</v>
      </c>
      <c r="E164" s="80">
        <v>43157</v>
      </c>
      <c r="F164" s="81">
        <v>150.44999999999999</v>
      </c>
      <c r="G164" s="82">
        <v>2750996.3039999995</v>
      </c>
      <c r="H164" s="82">
        <v>1469398.5104999999</v>
      </c>
      <c r="I164" s="83" t="s">
        <v>16</v>
      </c>
      <c r="J164" s="84"/>
      <c r="K164" s="84"/>
    </row>
    <row r="165" spans="1:11" x14ac:dyDescent="0.25">
      <c r="A165" s="85" t="s">
        <v>17</v>
      </c>
      <c r="B165" s="86" t="s">
        <v>533</v>
      </c>
      <c r="C165" s="87">
        <v>12070413.324900001</v>
      </c>
      <c r="D165" s="88" t="s">
        <v>19</v>
      </c>
      <c r="E165" s="89">
        <v>43158</v>
      </c>
      <c r="F165" s="90">
        <v>130.91999999999999</v>
      </c>
      <c r="G165" s="127">
        <v>2393887.9103999995</v>
      </c>
      <c r="H165" s="127">
        <v>1278655.0548</v>
      </c>
      <c r="I165" s="91" t="s">
        <v>16</v>
      </c>
      <c r="J165" s="92"/>
      <c r="K165" s="92"/>
    </row>
    <row r="166" spans="1:11" x14ac:dyDescent="0.25">
      <c r="A166" s="76" t="s">
        <v>20</v>
      </c>
      <c r="B166" s="93">
        <v>43159</v>
      </c>
      <c r="C166" s="78">
        <v>1061960740.8679</v>
      </c>
      <c r="D166" s="79" t="s">
        <v>21</v>
      </c>
      <c r="E166" s="80">
        <v>43159</v>
      </c>
      <c r="F166" s="81">
        <v>148.91999999999999</v>
      </c>
      <c r="G166" s="82">
        <v>2723020.0703999996</v>
      </c>
      <c r="H166" s="82">
        <v>1454455.4748</v>
      </c>
      <c r="I166" s="83" t="s">
        <v>16</v>
      </c>
      <c r="J166" s="84"/>
      <c r="K166" s="84"/>
    </row>
    <row r="167" spans="1:11" x14ac:dyDescent="0.25">
      <c r="A167" s="85"/>
      <c r="B167" s="86"/>
      <c r="C167" s="87"/>
      <c r="D167" s="88" t="s">
        <v>22</v>
      </c>
      <c r="E167" s="89"/>
      <c r="F167" s="90"/>
      <c r="G167" s="127"/>
      <c r="H167" s="199"/>
      <c r="I167" s="91"/>
      <c r="J167" s="92"/>
      <c r="K167" s="92"/>
    </row>
    <row r="168" spans="1:11" x14ac:dyDescent="0.25">
      <c r="A168" s="76"/>
      <c r="B168" s="77"/>
      <c r="C168" s="78"/>
      <c r="D168" s="88" t="s">
        <v>23</v>
      </c>
      <c r="E168" s="80"/>
      <c r="F168" s="81"/>
      <c r="G168" s="82"/>
      <c r="H168" s="200"/>
      <c r="I168" s="83"/>
      <c r="J168" s="84"/>
      <c r="K168" s="84"/>
    </row>
    <row r="169" spans="1:11" x14ac:dyDescent="0.25">
      <c r="A169" s="85"/>
      <c r="B169" s="86"/>
      <c r="C169" s="87"/>
      <c r="D169" s="79" t="s">
        <v>24</v>
      </c>
      <c r="E169" s="89"/>
      <c r="F169" s="90"/>
      <c r="G169" s="127"/>
      <c r="H169" s="199"/>
      <c r="I169" s="91"/>
      <c r="J169" s="92"/>
      <c r="K169" s="92"/>
    </row>
    <row r="170" spans="1:11" x14ac:dyDescent="0.25">
      <c r="A170" s="76"/>
      <c r="B170" s="77"/>
      <c r="C170" s="78"/>
      <c r="D170" s="88" t="s">
        <v>25</v>
      </c>
      <c r="E170" s="80"/>
      <c r="F170" s="81"/>
      <c r="G170" s="82"/>
      <c r="H170" s="200"/>
      <c r="I170" s="83"/>
      <c r="J170" s="84"/>
      <c r="K170" s="84"/>
    </row>
    <row r="171" spans="1:11" x14ac:dyDescent="0.25">
      <c r="A171" s="95"/>
      <c r="B171" s="96"/>
      <c r="C171" s="97">
        <f>+G172-C165</f>
        <v>0</v>
      </c>
      <c r="D171" s="96" t="s">
        <v>27</v>
      </c>
      <c r="E171" s="98"/>
      <c r="F171" s="99">
        <f>SUM(F164:F170)</f>
        <v>430.28999999999996</v>
      </c>
      <c r="G171" s="100">
        <f>SUM(G164:G170)</f>
        <v>7867904.2847999986</v>
      </c>
      <c r="H171" s="100">
        <f>SUM(H164:H170)</f>
        <v>4202509.0400999999</v>
      </c>
      <c r="I171" s="100"/>
      <c r="J171" s="100"/>
      <c r="K171" s="100"/>
    </row>
    <row r="172" spans="1:11" x14ac:dyDescent="0.25">
      <c r="A172" s="96"/>
      <c r="B172" s="96"/>
      <c r="C172" s="96"/>
      <c r="D172" s="96"/>
      <c r="E172" s="96"/>
      <c r="F172" s="101"/>
      <c r="G172" s="568">
        <f>SUM(G171:H171)</f>
        <v>12070413.324899998</v>
      </c>
      <c r="H172" s="568"/>
      <c r="I172" s="98"/>
      <c r="J172" s="98"/>
      <c r="K172" s="100"/>
    </row>
    <row r="173" spans="1:11" x14ac:dyDescent="0.25">
      <c r="A173" s="201"/>
      <c r="B173" s="201"/>
      <c r="C173" s="201"/>
      <c r="D173" s="201"/>
      <c r="E173" s="201"/>
      <c r="F173" s="201"/>
      <c r="G173" s="201"/>
      <c r="H173" s="201"/>
      <c r="I173" s="201"/>
      <c r="J173" s="201"/>
      <c r="K173" s="201"/>
    </row>
    <row r="174" spans="1:11" x14ac:dyDescent="0.25">
      <c r="A174" s="201"/>
      <c r="B174" s="201"/>
      <c r="C174" s="201"/>
      <c r="D174" s="201"/>
      <c r="E174" s="201"/>
      <c r="F174" s="201"/>
      <c r="G174" s="201"/>
      <c r="H174" s="201"/>
      <c r="I174" s="201"/>
      <c r="J174" s="201"/>
      <c r="K174" s="201"/>
    </row>
    <row r="175" spans="1:11" ht="19.5" x14ac:dyDescent="0.25">
      <c r="A175" s="575" t="s">
        <v>0</v>
      </c>
      <c r="B175" s="575"/>
      <c r="C175" s="575"/>
      <c r="D175" s="575"/>
      <c r="E175" s="575"/>
      <c r="F175" s="575"/>
      <c r="G175" s="575"/>
      <c r="H175" s="575"/>
      <c r="I175" s="575"/>
      <c r="J175" s="575"/>
      <c r="K175" s="575"/>
    </row>
    <row r="176" spans="1:11" ht="25.5" x14ac:dyDescent="0.25">
      <c r="A176" s="573" t="s">
        <v>1</v>
      </c>
      <c r="B176" s="573" t="s">
        <v>2</v>
      </c>
      <c r="C176" s="196" t="s">
        <v>3</v>
      </c>
      <c r="D176" s="573" t="s">
        <v>4</v>
      </c>
      <c r="E176" s="196" t="s">
        <v>5</v>
      </c>
      <c r="F176" s="196" t="s">
        <v>6</v>
      </c>
      <c r="G176" s="197" t="s">
        <v>7</v>
      </c>
      <c r="H176" s="197" t="s">
        <v>8</v>
      </c>
      <c r="I176" s="573" t="s">
        <v>9</v>
      </c>
      <c r="J176" s="573" t="s">
        <v>10</v>
      </c>
      <c r="K176" s="573" t="s">
        <v>11</v>
      </c>
    </row>
    <row r="177" spans="1:11" x14ac:dyDescent="0.25">
      <c r="A177" s="573"/>
      <c r="B177" s="573"/>
      <c r="C177" s="196" t="s">
        <v>12</v>
      </c>
      <c r="D177" s="573"/>
      <c r="E177" s="196" t="s">
        <v>13</v>
      </c>
      <c r="F177" s="196" t="s">
        <v>14</v>
      </c>
      <c r="G177" s="29">
        <v>18285.12</v>
      </c>
      <c r="H177" s="29">
        <v>9766.69</v>
      </c>
      <c r="I177" s="573"/>
      <c r="J177" s="573"/>
      <c r="K177" s="573"/>
    </row>
    <row r="178" spans="1:11" x14ac:dyDescent="0.25">
      <c r="A178" s="198"/>
      <c r="B178" s="198"/>
      <c r="C178" s="198"/>
      <c r="D178" s="198"/>
      <c r="E178" s="198"/>
      <c r="F178" s="198"/>
      <c r="G178" s="15"/>
      <c r="H178" s="15"/>
      <c r="I178" s="198"/>
      <c r="J178" s="198"/>
      <c r="K178" s="198"/>
    </row>
    <row r="179" spans="1:11" x14ac:dyDescent="0.25">
      <c r="A179" s="76" t="s">
        <v>232</v>
      </c>
      <c r="B179" s="77" t="s">
        <v>899</v>
      </c>
      <c r="C179" s="78">
        <v>1061960740.8679</v>
      </c>
      <c r="D179" s="79" t="s">
        <v>15</v>
      </c>
      <c r="E179" s="80"/>
      <c r="F179" s="81">
        <v>0</v>
      </c>
      <c r="G179" s="82">
        <v>0</v>
      </c>
      <c r="H179" s="82">
        <v>0</v>
      </c>
      <c r="I179" s="83" t="s">
        <v>16</v>
      </c>
      <c r="J179" s="84"/>
      <c r="K179" s="84"/>
    </row>
    <row r="180" spans="1:11" x14ac:dyDescent="0.25">
      <c r="A180" s="85" t="s">
        <v>17</v>
      </c>
      <c r="B180" s="86" t="s">
        <v>534</v>
      </c>
      <c r="C180" s="87">
        <v>9670861.4975000024</v>
      </c>
      <c r="D180" s="88" t="s">
        <v>19</v>
      </c>
      <c r="E180" s="89"/>
      <c r="F180" s="90">
        <v>0</v>
      </c>
      <c r="G180" s="127">
        <v>0</v>
      </c>
      <c r="H180" s="127">
        <v>0</v>
      </c>
      <c r="I180" s="91" t="s">
        <v>16</v>
      </c>
      <c r="J180" s="92"/>
      <c r="K180" s="92"/>
    </row>
    <row r="181" spans="1:11" x14ac:dyDescent="0.25">
      <c r="A181" s="76" t="s">
        <v>20</v>
      </c>
      <c r="B181" s="93">
        <v>43162</v>
      </c>
      <c r="C181" s="78">
        <v>1052289879.3704</v>
      </c>
      <c r="D181" s="79" t="s">
        <v>21</v>
      </c>
      <c r="E181" s="80"/>
      <c r="F181" s="81">
        <v>0</v>
      </c>
      <c r="G181" s="82">
        <v>0</v>
      </c>
      <c r="H181" s="82">
        <v>0</v>
      </c>
      <c r="I181" s="83" t="s">
        <v>16</v>
      </c>
      <c r="J181" s="84"/>
      <c r="K181" s="84"/>
    </row>
    <row r="182" spans="1:11" x14ac:dyDescent="0.25">
      <c r="A182" s="85"/>
      <c r="B182" s="86"/>
      <c r="C182" s="87"/>
      <c r="D182" s="88" t="s">
        <v>22</v>
      </c>
      <c r="E182" s="89">
        <v>43160</v>
      </c>
      <c r="F182" s="90">
        <v>91</v>
      </c>
      <c r="G182" s="127">
        <v>1663945.92</v>
      </c>
      <c r="H182" s="127">
        <v>888768.79</v>
      </c>
      <c r="I182" s="91" t="s">
        <v>16</v>
      </c>
      <c r="J182" s="92"/>
      <c r="K182" s="92"/>
    </row>
    <row r="183" spans="1:11" x14ac:dyDescent="0.25">
      <c r="A183" s="76"/>
      <c r="B183" s="77"/>
      <c r="C183" s="78"/>
      <c r="D183" s="88" t="s">
        <v>23</v>
      </c>
      <c r="E183" s="80">
        <v>43161</v>
      </c>
      <c r="F183" s="81">
        <v>148.29</v>
      </c>
      <c r="G183" s="82">
        <v>2711500.4447999997</v>
      </c>
      <c r="H183" s="82">
        <v>1448302.4601</v>
      </c>
      <c r="I183" s="83" t="s">
        <v>16</v>
      </c>
      <c r="J183" s="84"/>
      <c r="K183" s="84"/>
    </row>
    <row r="184" spans="1:11" x14ac:dyDescent="0.25">
      <c r="A184" s="85"/>
      <c r="B184" s="86"/>
      <c r="C184" s="87"/>
      <c r="D184" s="79" t="s">
        <v>24</v>
      </c>
      <c r="E184" s="89">
        <v>43163</v>
      </c>
      <c r="F184" s="90">
        <v>105.46</v>
      </c>
      <c r="G184" s="127">
        <v>1928348.7551999998</v>
      </c>
      <c r="H184" s="127">
        <v>1029995.1274</v>
      </c>
      <c r="I184" s="91" t="s">
        <v>16</v>
      </c>
      <c r="J184" s="92"/>
      <c r="K184" s="92"/>
    </row>
    <row r="185" spans="1:11" x14ac:dyDescent="0.25">
      <c r="A185" s="76"/>
      <c r="B185" s="77"/>
      <c r="C185" s="78"/>
      <c r="D185" s="88" t="s">
        <v>25</v>
      </c>
      <c r="E185" s="80"/>
      <c r="F185" s="81"/>
      <c r="G185" s="82">
        <v>0</v>
      </c>
      <c r="H185" s="82">
        <v>0</v>
      </c>
      <c r="I185" s="83" t="s">
        <v>26</v>
      </c>
      <c r="J185" s="84"/>
      <c r="K185" s="84"/>
    </row>
    <row r="186" spans="1:11" x14ac:dyDescent="0.25">
      <c r="A186" s="7"/>
      <c r="B186" s="8"/>
      <c r="C186" s="30">
        <f>+G187-C180</f>
        <v>0</v>
      </c>
      <c r="D186" s="8" t="s">
        <v>27</v>
      </c>
      <c r="E186" s="9"/>
      <c r="F186" s="10">
        <f>SUM(F179:F185)</f>
        <v>344.75</v>
      </c>
      <c r="G186" s="11">
        <f>SUM(G179:G185)</f>
        <v>6303795.1199999992</v>
      </c>
      <c r="H186" s="11">
        <f>SUM(H179:H185)</f>
        <v>3367066.3774999999</v>
      </c>
      <c r="I186" s="11"/>
      <c r="J186" s="11"/>
      <c r="K186" s="11"/>
    </row>
    <row r="187" spans="1:11" x14ac:dyDescent="0.25">
      <c r="A187" s="8"/>
      <c r="B187" s="8"/>
      <c r="C187" s="8"/>
      <c r="D187" s="8"/>
      <c r="E187" s="8"/>
      <c r="F187" s="12"/>
      <c r="G187" s="574">
        <f>SUM(G186:H186)</f>
        <v>9670861.4974999987</v>
      </c>
      <c r="H187" s="574"/>
      <c r="I187" s="9"/>
      <c r="J187" s="9"/>
      <c r="K187" s="11"/>
    </row>
    <row r="188" spans="1:11" x14ac:dyDescent="0.25">
      <c r="A188" s="201"/>
      <c r="B188" s="201"/>
      <c r="C188" s="201"/>
      <c r="D188" s="201"/>
      <c r="E188" s="201"/>
      <c r="F188" s="201"/>
      <c r="G188" s="201"/>
      <c r="H188" s="201"/>
      <c r="I188" s="201"/>
      <c r="J188" s="201"/>
      <c r="K188" s="201"/>
    </row>
    <row r="189" spans="1:11" ht="19.5" x14ac:dyDescent="0.25">
      <c r="A189" s="575" t="s">
        <v>0</v>
      </c>
      <c r="B189" s="575"/>
      <c r="C189" s="575"/>
      <c r="D189" s="575"/>
      <c r="E189" s="575"/>
      <c r="F189" s="575"/>
      <c r="G189" s="575"/>
      <c r="H189" s="575"/>
      <c r="I189" s="575"/>
      <c r="J189" s="575"/>
      <c r="K189" s="575"/>
    </row>
    <row r="190" spans="1:11" ht="25.5" x14ac:dyDescent="0.25">
      <c r="A190" s="573" t="s">
        <v>1</v>
      </c>
      <c r="B190" s="573" t="s">
        <v>2</v>
      </c>
      <c r="C190" s="196" t="s">
        <v>3</v>
      </c>
      <c r="D190" s="573" t="s">
        <v>4</v>
      </c>
      <c r="E190" s="196" t="s">
        <v>5</v>
      </c>
      <c r="F190" s="196" t="s">
        <v>6</v>
      </c>
      <c r="G190" s="197" t="s">
        <v>7</v>
      </c>
      <c r="H190" s="197" t="s">
        <v>8</v>
      </c>
      <c r="I190" s="573" t="s">
        <v>9</v>
      </c>
      <c r="J190" s="573" t="s">
        <v>10</v>
      </c>
      <c r="K190" s="573" t="s">
        <v>11</v>
      </c>
    </row>
    <row r="191" spans="1:11" x14ac:dyDescent="0.25">
      <c r="A191" s="573"/>
      <c r="B191" s="573"/>
      <c r="C191" s="196" t="s">
        <v>12</v>
      </c>
      <c r="D191" s="573"/>
      <c r="E191" s="196" t="s">
        <v>13</v>
      </c>
      <c r="F191" s="196" t="s">
        <v>14</v>
      </c>
      <c r="G191" s="29">
        <v>18285.12</v>
      </c>
      <c r="H191" s="29">
        <v>9766.69</v>
      </c>
      <c r="I191" s="573"/>
      <c r="J191" s="573"/>
      <c r="K191" s="573"/>
    </row>
    <row r="192" spans="1:11" x14ac:dyDescent="0.25">
      <c r="A192" s="198"/>
      <c r="B192" s="198"/>
      <c r="C192" s="198"/>
      <c r="D192" s="198"/>
      <c r="E192" s="198"/>
      <c r="F192" s="198"/>
      <c r="G192" s="15"/>
      <c r="H192" s="15"/>
      <c r="I192" s="198"/>
      <c r="J192" s="198"/>
      <c r="K192" s="198"/>
    </row>
    <row r="193" spans="1:12" x14ac:dyDescent="0.25">
      <c r="A193" s="76" t="s">
        <v>232</v>
      </c>
      <c r="B193" s="77" t="s">
        <v>899</v>
      </c>
      <c r="C193" s="78">
        <v>1052289879.3704</v>
      </c>
      <c r="D193" s="79" t="s">
        <v>15</v>
      </c>
      <c r="E193" s="80">
        <v>43164</v>
      </c>
      <c r="F193" s="81">
        <v>149.82</v>
      </c>
      <c r="G193" s="127">
        <v>2739476.6783999996</v>
      </c>
      <c r="H193" s="82">
        <v>1463245.4957999999</v>
      </c>
      <c r="I193" s="83" t="s">
        <v>16</v>
      </c>
      <c r="J193" s="84"/>
      <c r="K193" s="84"/>
    </row>
    <row r="194" spans="1:12" x14ac:dyDescent="0.25">
      <c r="A194" s="85" t="s">
        <v>17</v>
      </c>
      <c r="B194" s="86" t="s">
        <v>535</v>
      </c>
      <c r="C194" s="87">
        <v>22360097.750999995</v>
      </c>
      <c r="D194" s="88" t="s">
        <v>19</v>
      </c>
      <c r="E194" s="89">
        <v>43165</v>
      </c>
      <c r="F194" s="90">
        <v>149.20000000000002</v>
      </c>
      <c r="G194" s="127">
        <v>2728139.9040000001</v>
      </c>
      <c r="H194" s="127">
        <v>1457190.1480000003</v>
      </c>
      <c r="I194" s="91" t="s">
        <v>16</v>
      </c>
      <c r="J194" s="92"/>
      <c r="K194" s="92"/>
    </row>
    <row r="195" spans="1:12" x14ac:dyDescent="0.25">
      <c r="A195" s="76" t="s">
        <v>20</v>
      </c>
      <c r="B195" s="93">
        <v>43169</v>
      </c>
      <c r="C195" s="78">
        <v>1029929781.6193999</v>
      </c>
      <c r="D195" s="79" t="s">
        <v>21</v>
      </c>
      <c r="E195" s="80">
        <v>43166</v>
      </c>
      <c r="F195" s="81">
        <v>154.98999999999998</v>
      </c>
      <c r="G195" s="82">
        <v>2834010.7487999997</v>
      </c>
      <c r="H195" s="82">
        <v>1513739.2830999999</v>
      </c>
      <c r="I195" s="83" t="s">
        <v>16</v>
      </c>
      <c r="J195" s="84"/>
      <c r="K195" s="84"/>
    </row>
    <row r="196" spans="1:12" x14ac:dyDescent="0.25">
      <c r="A196" s="85"/>
      <c r="B196" s="86"/>
      <c r="C196" s="87"/>
      <c r="D196" s="88" t="s">
        <v>22</v>
      </c>
      <c r="E196" s="89">
        <v>43167</v>
      </c>
      <c r="F196" s="90">
        <v>87.47999999999999</v>
      </c>
      <c r="G196" s="127">
        <v>1599582.2975999997</v>
      </c>
      <c r="H196" s="127">
        <v>854390.04119999998</v>
      </c>
      <c r="I196" s="91" t="s">
        <v>16</v>
      </c>
      <c r="J196" s="92"/>
      <c r="K196" s="92"/>
    </row>
    <row r="197" spans="1:12" x14ac:dyDescent="0.25">
      <c r="A197" s="76"/>
      <c r="B197" s="77"/>
      <c r="C197" s="78"/>
      <c r="D197" s="88" t="s">
        <v>23</v>
      </c>
      <c r="E197" s="80">
        <v>43168</v>
      </c>
      <c r="F197" s="81">
        <v>147.77999999999997</v>
      </c>
      <c r="G197" s="82">
        <v>2702175.0335999993</v>
      </c>
      <c r="H197" s="82">
        <v>1443321.4481999998</v>
      </c>
      <c r="I197" s="83" t="s">
        <v>16</v>
      </c>
      <c r="J197" s="84"/>
      <c r="K197" s="84"/>
    </row>
    <row r="198" spans="1:12" x14ac:dyDescent="0.25">
      <c r="A198" s="85"/>
      <c r="B198" s="86"/>
      <c r="C198" s="87"/>
      <c r="D198" s="79" t="s">
        <v>24</v>
      </c>
      <c r="E198" s="89">
        <v>43169</v>
      </c>
      <c r="F198" s="90">
        <v>107.83</v>
      </c>
      <c r="G198" s="127">
        <v>1971684.4896</v>
      </c>
      <c r="H198" s="127">
        <v>1053142.1827</v>
      </c>
      <c r="I198" s="91" t="s">
        <v>16</v>
      </c>
      <c r="J198" s="92"/>
      <c r="K198" s="92"/>
    </row>
    <row r="199" spans="1:12" x14ac:dyDescent="0.25">
      <c r="A199" s="76"/>
      <c r="B199" s="77"/>
      <c r="C199" s="78"/>
      <c r="D199" s="88" t="s">
        <v>25</v>
      </c>
      <c r="E199" s="80"/>
      <c r="F199" s="81"/>
      <c r="G199" s="82">
        <v>0</v>
      </c>
      <c r="H199" s="82">
        <v>0</v>
      </c>
      <c r="I199" s="83" t="s">
        <v>26</v>
      </c>
      <c r="J199" s="84"/>
      <c r="K199" s="84"/>
    </row>
    <row r="200" spans="1:12" x14ac:dyDescent="0.25">
      <c r="A200" s="7"/>
      <c r="B200" s="8"/>
      <c r="C200" s="30">
        <f>+G201-C194</f>
        <v>0</v>
      </c>
      <c r="D200" s="8" t="s">
        <v>27</v>
      </c>
      <c r="E200" s="9"/>
      <c r="F200" s="10">
        <f>SUM(F193:F199)</f>
        <v>797.1</v>
      </c>
      <c r="G200" s="11">
        <f>SUM(G193:G199)</f>
        <v>14575069.151999999</v>
      </c>
      <c r="H200" s="11">
        <f>SUM(H193:H199)</f>
        <v>7785028.5989999995</v>
      </c>
      <c r="I200" s="11"/>
      <c r="J200" s="11"/>
      <c r="K200" s="11"/>
    </row>
    <row r="201" spans="1:12" x14ac:dyDescent="0.25">
      <c r="A201" s="8"/>
      <c r="B201" s="8"/>
      <c r="C201" s="8"/>
      <c r="D201" s="8"/>
      <c r="E201" s="8"/>
      <c r="F201" s="12"/>
      <c r="G201" s="574">
        <f>SUM(G200:H200)</f>
        <v>22360097.750999998</v>
      </c>
      <c r="H201" s="574"/>
      <c r="I201" s="9"/>
      <c r="J201" s="9"/>
      <c r="K201" s="11"/>
    </row>
    <row r="204" spans="1:12" ht="19.5" x14ac:dyDescent="0.25">
      <c r="B204" s="575" t="s">
        <v>0</v>
      </c>
      <c r="C204" s="575"/>
      <c r="D204" s="575"/>
      <c r="E204" s="575"/>
      <c r="F204" s="575"/>
      <c r="G204" s="575"/>
      <c r="H204" s="575"/>
      <c r="I204" s="575"/>
      <c r="J204" s="575"/>
      <c r="K204" s="575"/>
      <c r="L204" s="575"/>
    </row>
    <row r="205" spans="1:12" x14ac:dyDescent="0.25">
      <c r="B205" s="573" t="s">
        <v>1</v>
      </c>
      <c r="C205" s="573" t="s">
        <v>2</v>
      </c>
      <c r="D205" s="196" t="s">
        <v>3</v>
      </c>
      <c r="E205" s="573" t="s">
        <v>4</v>
      </c>
      <c r="F205" s="196" t="s">
        <v>5</v>
      </c>
      <c r="G205" s="196" t="s">
        <v>6</v>
      </c>
      <c r="H205" s="197" t="s">
        <v>7</v>
      </c>
      <c r="I205" s="197" t="s">
        <v>8</v>
      </c>
      <c r="J205" s="573" t="s">
        <v>9</v>
      </c>
      <c r="K205" s="573" t="s">
        <v>10</v>
      </c>
      <c r="L205" s="573" t="s">
        <v>11</v>
      </c>
    </row>
    <row r="206" spans="1:12" x14ac:dyDescent="0.25">
      <c r="B206" s="573"/>
      <c r="C206" s="573"/>
      <c r="D206" s="196" t="s">
        <v>12</v>
      </c>
      <c r="E206" s="573"/>
      <c r="F206" s="196" t="s">
        <v>13</v>
      </c>
      <c r="G206" s="196" t="s">
        <v>14</v>
      </c>
      <c r="H206" s="29">
        <v>18285.12</v>
      </c>
      <c r="I206" s="29">
        <v>9766.69</v>
      </c>
      <c r="J206" s="573"/>
      <c r="K206" s="573"/>
      <c r="L206" s="573"/>
    </row>
    <row r="207" spans="1:12" x14ac:dyDescent="0.25">
      <c r="B207" s="198"/>
      <c r="C207" s="198"/>
      <c r="D207" s="198"/>
      <c r="E207" s="198"/>
      <c r="F207" s="198"/>
      <c r="G207" s="198"/>
      <c r="H207" s="15"/>
      <c r="I207" s="15"/>
      <c r="J207" s="198"/>
      <c r="K207" s="198"/>
      <c r="L207" s="198"/>
    </row>
    <row r="208" spans="1:12" x14ac:dyDescent="0.25">
      <c r="B208" s="76" t="s">
        <v>232</v>
      </c>
      <c r="C208" s="77" t="s">
        <v>899</v>
      </c>
      <c r="D208" s="78">
        <v>1029929781.6193999</v>
      </c>
      <c r="E208" s="79" t="s">
        <v>15</v>
      </c>
      <c r="F208" s="80">
        <v>43171</v>
      </c>
      <c r="G208" s="81">
        <v>152.94000000000003</v>
      </c>
      <c r="H208" s="127">
        <v>2796526.2528000004</v>
      </c>
      <c r="I208" s="82">
        <v>1493717.5686000003</v>
      </c>
      <c r="J208" s="83" t="s">
        <v>16</v>
      </c>
      <c r="K208" s="84"/>
      <c r="L208" s="84"/>
    </row>
    <row r="209" spans="2:12" x14ac:dyDescent="0.25">
      <c r="B209" s="85" t="s">
        <v>17</v>
      </c>
      <c r="C209" s="86" t="s">
        <v>558</v>
      </c>
      <c r="D209" s="87">
        <v>22353242.543000013</v>
      </c>
      <c r="E209" s="88" t="s">
        <v>19</v>
      </c>
      <c r="F209" s="89">
        <v>43172</v>
      </c>
      <c r="G209" s="90">
        <v>159.73000000000002</v>
      </c>
      <c r="H209" s="127">
        <v>2920682.2176000001</v>
      </c>
      <c r="I209" s="127">
        <v>1560033.3937000004</v>
      </c>
      <c r="J209" s="91" t="s">
        <v>16</v>
      </c>
      <c r="K209" s="92"/>
      <c r="L209" s="92"/>
    </row>
    <row r="210" spans="2:12" x14ac:dyDescent="0.25">
      <c r="B210" s="76" t="s">
        <v>20</v>
      </c>
      <c r="C210" s="93">
        <v>43176</v>
      </c>
      <c r="D210" s="78">
        <v>1007576539.0763999</v>
      </c>
      <c r="E210" s="79" t="s">
        <v>21</v>
      </c>
      <c r="F210" s="80">
        <v>43173</v>
      </c>
      <c r="G210" s="81">
        <v>154.23999999999998</v>
      </c>
      <c r="H210" s="82">
        <v>2820296.9087999994</v>
      </c>
      <c r="I210" s="82">
        <v>1506414.2655999998</v>
      </c>
      <c r="J210" s="83" t="s">
        <v>16</v>
      </c>
      <c r="K210" s="84"/>
      <c r="L210" s="84"/>
    </row>
    <row r="211" spans="2:12" x14ac:dyDescent="0.25">
      <c r="B211" s="85"/>
      <c r="C211" s="86"/>
      <c r="D211" s="87"/>
      <c r="E211" s="88" t="s">
        <v>22</v>
      </c>
      <c r="F211" s="89">
        <v>43174</v>
      </c>
      <c r="G211" s="90">
        <v>76.990000000000009</v>
      </c>
      <c r="H211" s="127">
        <v>1407771.3888000001</v>
      </c>
      <c r="I211" s="127">
        <v>751937.46310000017</v>
      </c>
      <c r="J211" s="91" t="s">
        <v>16</v>
      </c>
      <c r="K211" s="92"/>
      <c r="L211" s="92"/>
    </row>
    <row r="212" spans="2:12" x14ac:dyDescent="0.25">
      <c r="B212" s="76"/>
      <c r="C212" s="77"/>
      <c r="D212" s="78"/>
      <c r="E212" s="88" t="s">
        <v>23</v>
      </c>
      <c r="F212" s="80">
        <v>43175</v>
      </c>
      <c r="G212" s="81">
        <v>144.95000000000002</v>
      </c>
      <c r="H212" s="82">
        <v>2650428.1440000003</v>
      </c>
      <c r="I212" s="82">
        <v>1415681.7155000002</v>
      </c>
      <c r="J212" s="83" t="s">
        <v>16</v>
      </c>
      <c r="K212" s="84"/>
      <c r="L212" s="84"/>
    </row>
    <row r="213" spans="2:12" x14ac:dyDescent="0.25">
      <c r="B213" s="85"/>
      <c r="C213" s="86"/>
      <c r="D213" s="87"/>
      <c r="E213" s="79" t="s">
        <v>24</v>
      </c>
      <c r="F213" s="89">
        <v>43176</v>
      </c>
      <c r="G213" s="90">
        <v>110.45000000000003</v>
      </c>
      <c r="H213" s="127">
        <f>+G213*H206</f>
        <v>2019591.5040000004</v>
      </c>
      <c r="I213" s="127">
        <v>1078730.9105000005</v>
      </c>
      <c r="J213" s="91" t="s">
        <v>16</v>
      </c>
      <c r="K213" s="92"/>
      <c r="L213" s="92"/>
    </row>
    <row r="214" spans="2:12" x14ac:dyDescent="0.25">
      <c r="B214" s="85"/>
      <c r="C214" s="86"/>
      <c r="D214" s="87"/>
      <c r="E214" s="79" t="s">
        <v>24</v>
      </c>
      <c r="F214" s="89">
        <v>43176</v>
      </c>
      <c r="G214" s="90"/>
      <c r="H214" s="207">
        <v>-68569.2</v>
      </c>
      <c r="I214" s="127">
        <v>0</v>
      </c>
      <c r="J214" s="91" t="s">
        <v>16</v>
      </c>
      <c r="K214" s="92"/>
      <c r="L214" s="92"/>
    </row>
    <row r="215" spans="2:12" x14ac:dyDescent="0.25">
      <c r="B215" s="76"/>
      <c r="C215" s="77"/>
      <c r="D215" s="78"/>
      <c r="E215" s="88" t="s">
        <v>25</v>
      </c>
      <c r="F215" s="80"/>
      <c r="G215" s="81"/>
      <c r="H215" s="82">
        <v>0</v>
      </c>
      <c r="I215" s="82">
        <v>0</v>
      </c>
      <c r="J215" s="83" t="s">
        <v>26</v>
      </c>
      <c r="K215" s="84"/>
      <c r="L215" s="84"/>
    </row>
    <row r="216" spans="2:12" x14ac:dyDescent="0.25">
      <c r="B216" s="7"/>
      <c r="C216" s="8"/>
      <c r="D216" s="30">
        <v>0</v>
      </c>
      <c r="E216" s="8" t="s">
        <v>27</v>
      </c>
      <c r="F216" s="9"/>
      <c r="G216" s="10">
        <v>799.30000000000018</v>
      </c>
      <c r="H216" s="11">
        <v>14546727.216</v>
      </c>
      <c r="I216" s="11">
        <v>7806515.3170000007</v>
      </c>
      <c r="J216" s="11"/>
      <c r="K216" s="11"/>
      <c r="L216" s="11"/>
    </row>
    <row r="217" spans="2:12" x14ac:dyDescent="0.25">
      <c r="B217" s="8"/>
      <c r="C217" s="8"/>
      <c r="D217" s="8"/>
      <c r="E217" s="8"/>
      <c r="F217" s="8"/>
      <c r="G217" s="12"/>
      <c r="H217" s="147">
        <f>+H216+I216</f>
        <v>22353242.533</v>
      </c>
      <c r="I217" s="148"/>
      <c r="J217" s="9"/>
      <c r="K217" s="9"/>
      <c r="L217" s="11"/>
    </row>
    <row r="218" spans="2:12" x14ac:dyDescent="0.25">
      <c r="I218" s="228"/>
      <c r="J218" s="208"/>
    </row>
    <row r="219" spans="2:12" ht="19.5" x14ac:dyDescent="0.25">
      <c r="B219" s="611" t="s">
        <v>592</v>
      </c>
      <c r="C219" s="611"/>
      <c r="D219" s="611"/>
      <c r="E219" s="611"/>
      <c r="F219" s="611"/>
      <c r="G219" s="611"/>
      <c r="H219" s="611"/>
      <c r="I219" s="611"/>
      <c r="J219" s="611"/>
      <c r="K219" s="611"/>
      <c r="L219" s="611"/>
    </row>
    <row r="220" spans="2:12" x14ac:dyDescent="0.25">
      <c r="D220" s="196" t="s">
        <v>3</v>
      </c>
      <c r="E220" s="573" t="s">
        <v>4</v>
      </c>
      <c r="F220" s="196" t="s">
        <v>5</v>
      </c>
      <c r="G220" s="196" t="s">
        <v>6</v>
      </c>
      <c r="H220" s="197" t="s">
        <v>7</v>
      </c>
    </row>
    <row r="221" spans="2:12" x14ac:dyDescent="0.25">
      <c r="D221" s="196" t="s">
        <v>12</v>
      </c>
      <c r="E221" s="573"/>
      <c r="F221" s="196" t="s">
        <v>13</v>
      </c>
      <c r="G221" s="196" t="s">
        <v>14</v>
      </c>
      <c r="H221" s="29">
        <v>75000</v>
      </c>
    </row>
    <row r="222" spans="2:12" x14ac:dyDescent="0.25">
      <c r="D222" s="79" t="s">
        <v>593</v>
      </c>
      <c r="E222" s="79" t="s">
        <v>559</v>
      </c>
      <c r="F222" s="80">
        <v>77</v>
      </c>
      <c r="G222" s="90">
        <f>1240/1000</f>
        <v>1.24</v>
      </c>
      <c r="H222" s="127">
        <f>+G222*H221</f>
        <v>93000</v>
      </c>
    </row>
    <row r="223" spans="2:12" x14ac:dyDescent="0.25">
      <c r="G223" s="90">
        <f>2510/1000</f>
        <v>2.5099999999999998</v>
      </c>
      <c r="H223" s="127">
        <f>+G223*H221</f>
        <v>188249.99999999997</v>
      </c>
    </row>
    <row r="224" spans="2:12" x14ac:dyDescent="0.25">
      <c r="G224" s="10">
        <f>+G223+G222</f>
        <v>3.75</v>
      </c>
      <c r="H224" s="11">
        <f>+H223+H222</f>
        <v>281250</v>
      </c>
      <c r="I224" s="208"/>
      <c r="J224" s="208"/>
    </row>
    <row r="226" spans="2:12" x14ac:dyDescent="0.25">
      <c r="G226" s="183"/>
    </row>
    <row r="227" spans="2:12" ht="19.5" x14ac:dyDescent="0.25">
      <c r="B227" s="575" t="s">
        <v>0</v>
      </c>
      <c r="C227" s="575"/>
      <c r="D227" s="575"/>
      <c r="E227" s="575"/>
      <c r="F227" s="575"/>
      <c r="G227" s="575"/>
      <c r="H227" s="575"/>
      <c r="I227" s="575"/>
      <c r="J227" s="575"/>
      <c r="K227" s="575"/>
      <c r="L227" s="575"/>
    </row>
    <row r="228" spans="2:12" x14ac:dyDescent="0.25">
      <c r="B228" s="573" t="s">
        <v>1</v>
      </c>
      <c r="C228" s="573" t="s">
        <v>2</v>
      </c>
      <c r="D228" s="196" t="s">
        <v>3</v>
      </c>
      <c r="E228" s="573" t="s">
        <v>4</v>
      </c>
      <c r="F228" s="196" t="s">
        <v>5</v>
      </c>
      <c r="G228" s="196" t="s">
        <v>6</v>
      </c>
      <c r="H228" s="197" t="s">
        <v>7</v>
      </c>
      <c r="I228" s="197" t="s">
        <v>8</v>
      </c>
      <c r="J228" s="573" t="s">
        <v>9</v>
      </c>
      <c r="K228" s="573" t="s">
        <v>10</v>
      </c>
      <c r="L228" s="573" t="s">
        <v>11</v>
      </c>
    </row>
    <row r="229" spans="2:12" x14ac:dyDescent="0.25">
      <c r="B229" s="573"/>
      <c r="C229" s="573"/>
      <c r="D229" s="196" t="s">
        <v>12</v>
      </c>
      <c r="E229" s="573"/>
      <c r="F229" s="196" t="s">
        <v>13</v>
      </c>
      <c r="G229" s="196" t="s">
        <v>14</v>
      </c>
      <c r="H229" s="29">
        <v>18285.12</v>
      </c>
      <c r="I229" s="29">
        <v>9766.69</v>
      </c>
      <c r="J229" s="573"/>
      <c r="K229" s="573"/>
      <c r="L229" s="573"/>
    </row>
    <row r="230" spans="2:12" x14ac:dyDescent="0.25">
      <c r="B230" s="198"/>
      <c r="C230" s="198"/>
      <c r="D230" s="198"/>
      <c r="E230" s="198"/>
      <c r="F230" s="198"/>
      <c r="G230" s="198"/>
      <c r="H230" s="15"/>
      <c r="I230" s="15"/>
      <c r="J230" s="198"/>
      <c r="K230" s="198"/>
      <c r="L230" s="198"/>
    </row>
    <row r="231" spans="2:12" x14ac:dyDescent="0.25">
      <c r="B231" s="76" t="s">
        <v>232</v>
      </c>
      <c r="C231" s="77" t="s">
        <v>899</v>
      </c>
      <c r="D231" s="78">
        <v>1007576539.0763999</v>
      </c>
      <c r="E231" s="79" t="s">
        <v>15</v>
      </c>
      <c r="F231" s="80">
        <v>43178</v>
      </c>
      <c r="G231" s="81">
        <v>153.06</v>
      </c>
      <c r="H231" s="127">
        <v>2798720.4671999998</v>
      </c>
      <c r="I231" s="82">
        <v>1494889.5714</v>
      </c>
      <c r="J231" s="83" t="s">
        <v>16</v>
      </c>
      <c r="K231" s="84"/>
      <c r="L231" s="84"/>
    </row>
    <row r="232" spans="2:12" x14ac:dyDescent="0.25">
      <c r="B232" s="85" t="s">
        <v>17</v>
      </c>
      <c r="C232" s="86" t="s">
        <v>594</v>
      </c>
      <c r="D232" s="87">
        <v>23746757.273799993</v>
      </c>
      <c r="E232" s="88" t="s">
        <v>19</v>
      </c>
      <c r="F232" s="89">
        <v>43179</v>
      </c>
      <c r="G232" s="90">
        <v>161.49</v>
      </c>
      <c r="H232" s="127">
        <v>2952864.0288</v>
      </c>
      <c r="I232" s="127">
        <v>1577222.7681000002</v>
      </c>
      <c r="J232" s="91" t="s">
        <v>16</v>
      </c>
      <c r="K232" s="92"/>
      <c r="L232" s="92"/>
    </row>
    <row r="233" spans="2:12" x14ac:dyDescent="0.25">
      <c r="B233" s="76" t="s">
        <v>20</v>
      </c>
      <c r="C233" s="93">
        <v>43183</v>
      </c>
      <c r="D233" s="78">
        <v>983829781.80259991</v>
      </c>
      <c r="E233" s="79" t="s">
        <v>21</v>
      </c>
      <c r="F233" s="80">
        <v>43180</v>
      </c>
      <c r="G233" s="81">
        <v>163.89999999999998</v>
      </c>
      <c r="H233" s="127">
        <v>2996931.1679999996</v>
      </c>
      <c r="I233" s="82">
        <v>1600760.4909999999</v>
      </c>
      <c r="J233" s="83" t="s">
        <v>16</v>
      </c>
      <c r="K233" s="84"/>
      <c r="L233" s="84"/>
    </row>
    <row r="234" spans="2:12" x14ac:dyDescent="0.25">
      <c r="B234" s="85"/>
      <c r="C234" s="86"/>
      <c r="D234" s="87"/>
      <c r="E234" s="88" t="s">
        <v>22</v>
      </c>
      <c r="F234" s="89">
        <v>43181</v>
      </c>
      <c r="G234" s="90">
        <v>118.36000000000001</v>
      </c>
      <c r="H234" s="127">
        <v>2164226.8032</v>
      </c>
      <c r="I234" s="127">
        <v>1155985.4284000001</v>
      </c>
      <c r="J234" s="91" t="s">
        <v>16</v>
      </c>
      <c r="K234" s="92"/>
      <c r="L234" s="92"/>
    </row>
    <row r="235" spans="2:12" x14ac:dyDescent="0.25">
      <c r="B235" s="76"/>
      <c r="C235" s="77"/>
      <c r="D235" s="78"/>
      <c r="E235" s="79" t="s">
        <v>23</v>
      </c>
      <c r="F235" s="80">
        <v>43182</v>
      </c>
      <c r="G235" s="81">
        <v>140.22999999999999</v>
      </c>
      <c r="H235" s="127">
        <v>2564122.3775999998</v>
      </c>
      <c r="I235" s="82">
        <v>1369582.9387000001</v>
      </c>
      <c r="J235" s="83" t="s">
        <v>16</v>
      </c>
      <c r="K235" s="84"/>
      <c r="L235" s="84"/>
    </row>
    <row r="236" spans="2:12" x14ac:dyDescent="0.25">
      <c r="B236" s="85"/>
      <c r="C236" s="86"/>
      <c r="D236" s="87"/>
      <c r="E236" s="88" t="s">
        <v>24</v>
      </c>
      <c r="F236" s="89">
        <v>43183</v>
      </c>
      <c r="G236" s="90">
        <v>112.66000000000001</v>
      </c>
      <c r="H236" s="127">
        <v>2060001.6192000001</v>
      </c>
      <c r="I236" s="127">
        <v>1100315.2954000002</v>
      </c>
      <c r="J236" s="91" t="s">
        <v>16</v>
      </c>
      <c r="K236" s="92"/>
      <c r="L236" s="92"/>
    </row>
    <row r="237" spans="2:12" x14ac:dyDescent="0.25">
      <c r="B237" s="85"/>
      <c r="C237" s="86"/>
      <c r="D237" s="87"/>
      <c r="E237" s="230" t="s">
        <v>24</v>
      </c>
      <c r="F237" s="231">
        <v>43183</v>
      </c>
      <c r="G237" s="232">
        <v>4.8599999999999994</v>
      </c>
      <c r="H237" s="127">
        <v>-88865.683199999985</v>
      </c>
      <c r="I237" s="82"/>
      <c r="J237" s="83" t="s">
        <v>16</v>
      </c>
      <c r="K237" s="84"/>
      <c r="L237" s="84"/>
    </row>
    <row r="238" spans="2:12" x14ac:dyDescent="0.25">
      <c r="B238" s="76"/>
      <c r="C238" s="77"/>
      <c r="D238" s="78"/>
      <c r="E238" s="88" t="s">
        <v>25</v>
      </c>
      <c r="F238" s="89"/>
      <c r="G238" s="90"/>
      <c r="H238" s="127"/>
      <c r="I238" s="127"/>
      <c r="J238" s="91" t="s">
        <v>26</v>
      </c>
      <c r="K238" s="92"/>
      <c r="L238" s="92"/>
    </row>
    <row r="239" spans="2:12" x14ac:dyDescent="0.25">
      <c r="B239" s="7"/>
      <c r="C239" s="8"/>
      <c r="D239" s="30">
        <f>+D232-H240</f>
        <v>0</v>
      </c>
      <c r="E239" s="8" t="s">
        <v>27</v>
      </c>
      <c r="F239" s="9"/>
      <c r="G239" s="10">
        <f>SUM(G231:G238)</f>
        <v>854.56</v>
      </c>
      <c r="H239" s="11">
        <f>SUM(H231:H238)</f>
        <v>15448000.7808</v>
      </c>
      <c r="I239" s="11">
        <f>SUM(I231:I238)</f>
        <v>8298756.4929999998</v>
      </c>
      <c r="J239" s="11"/>
      <c r="K239" s="11"/>
      <c r="L239" s="11"/>
    </row>
    <row r="240" spans="2:12" x14ac:dyDescent="0.25">
      <c r="B240" s="8"/>
      <c r="C240" s="8"/>
      <c r="D240" s="8"/>
      <c r="E240" s="8"/>
      <c r="F240" s="8"/>
      <c r="G240" s="12"/>
      <c r="H240" s="574">
        <f>SUM(H239:I239)</f>
        <v>23746757.273800001</v>
      </c>
      <c r="I240" s="574"/>
      <c r="J240" s="9"/>
      <c r="K240" s="9"/>
      <c r="L240" s="11"/>
    </row>
    <row r="241" spans="2:12" x14ac:dyDescent="0.25">
      <c r="B241" s="201"/>
      <c r="C241" s="201"/>
      <c r="D241" s="201"/>
      <c r="E241" s="201"/>
      <c r="F241" s="201"/>
      <c r="G241" s="201"/>
      <c r="H241" s="201"/>
      <c r="I241" s="229"/>
      <c r="J241" s="201"/>
      <c r="K241" s="201"/>
      <c r="L241" s="201"/>
    </row>
    <row r="242" spans="2:12" x14ac:dyDescent="0.25">
      <c r="B242" s="201"/>
      <c r="C242" s="201"/>
      <c r="D242" s="201"/>
      <c r="E242" s="201"/>
      <c r="F242" s="201"/>
      <c r="G242" s="201"/>
      <c r="H242" s="201"/>
      <c r="I242" s="201"/>
      <c r="J242" s="201"/>
      <c r="K242" s="201"/>
      <c r="L242" s="201"/>
    </row>
    <row r="243" spans="2:12" ht="19.5" x14ac:dyDescent="0.25">
      <c r="B243" s="575" t="s">
        <v>0</v>
      </c>
      <c r="C243" s="575"/>
      <c r="D243" s="575"/>
      <c r="E243" s="575"/>
      <c r="F243" s="575"/>
      <c r="G243" s="575"/>
      <c r="H243" s="575"/>
      <c r="I243" s="575"/>
      <c r="J243" s="575"/>
      <c r="K243" s="575"/>
      <c r="L243" s="575"/>
    </row>
    <row r="244" spans="2:12" x14ac:dyDescent="0.25">
      <c r="B244" s="573" t="s">
        <v>1</v>
      </c>
      <c r="C244" s="573" t="s">
        <v>2</v>
      </c>
      <c r="D244" s="196" t="s">
        <v>3</v>
      </c>
      <c r="E244" s="573" t="s">
        <v>4</v>
      </c>
      <c r="F244" s="196" t="s">
        <v>5</v>
      </c>
      <c r="G244" s="196" t="s">
        <v>6</v>
      </c>
      <c r="H244" s="197" t="s">
        <v>7</v>
      </c>
      <c r="I244" s="197" t="s">
        <v>8</v>
      </c>
      <c r="J244" s="573" t="s">
        <v>9</v>
      </c>
      <c r="K244" s="573" t="s">
        <v>10</v>
      </c>
      <c r="L244" s="573" t="s">
        <v>11</v>
      </c>
    </row>
    <row r="245" spans="2:12" x14ac:dyDescent="0.25">
      <c r="B245" s="573"/>
      <c r="C245" s="573"/>
      <c r="D245" s="196" t="s">
        <v>12</v>
      </c>
      <c r="E245" s="573"/>
      <c r="F245" s="196" t="s">
        <v>13</v>
      </c>
      <c r="G245" s="196" t="s">
        <v>14</v>
      </c>
      <c r="H245" s="29">
        <v>18285.12</v>
      </c>
      <c r="I245" s="29">
        <v>9766.69</v>
      </c>
      <c r="J245" s="573"/>
      <c r="K245" s="573"/>
      <c r="L245" s="573"/>
    </row>
    <row r="246" spans="2:12" x14ac:dyDescent="0.25">
      <c r="B246" s="198"/>
      <c r="C246" s="198"/>
      <c r="D246" s="198"/>
      <c r="E246" s="198"/>
      <c r="F246" s="198"/>
      <c r="G246" s="198"/>
      <c r="H246" s="15"/>
      <c r="I246" s="15"/>
      <c r="J246" s="198"/>
      <c r="K246" s="198"/>
      <c r="L246" s="198"/>
    </row>
    <row r="247" spans="2:12" x14ac:dyDescent="0.25">
      <c r="B247" s="76" t="s">
        <v>232</v>
      </c>
      <c r="C247" s="77" t="s">
        <v>899</v>
      </c>
      <c r="D247" s="78">
        <v>983829781.80259991</v>
      </c>
      <c r="E247" s="79" t="s">
        <v>15</v>
      </c>
      <c r="F247" s="80">
        <v>43185</v>
      </c>
      <c r="G247" s="81">
        <v>143.69999999999996</v>
      </c>
      <c r="H247" s="127">
        <v>2627571.743999999</v>
      </c>
      <c r="I247" s="82">
        <v>1403473.3529999997</v>
      </c>
      <c r="J247" s="83" t="s">
        <v>16</v>
      </c>
      <c r="K247" s="84"/>
      <c r="L247" s="84"/>
    </row>
    <row r="248" spans="2:12" x14ac:dyDescent="0.25">
      <c r="B248" s="85" t="s">
        <v>17</v>
      </c>
      <c r="C248" s="86"/>
      <c r="D248" s="87">
        <v>14832666.8093</v>
      </c>
      <c r="E248" s="88" t="s">
        <v>19</v>
      </c>
      <c r="F248" s="89">
        <v>43186</v>
      </c>
      <c r="G248" s="90">
        <v>156.25</v>
      </c>
      <c r="H248" s="127">
        <v>2857050</v>
      </c>
      <c r="I248" s="127">
        <v>1526045.3125</v>
      </c>
      <c r="J248" s="91" t="s">
        <v>16</v>
      </c>
      <c r="K248" s="92"/>
      <c r="L248" s="92"/>
    </row>
    <row r="249" spans="2:12" x14ac:dyDescent="0.25">
      <c r="B249" s="76" t="s">
        <v>20</v>
      </c>
      <c r="C249" s="93">
        <v>43183</v>
      </c>
      <c r="D249" s="78">
        <v>968997114.99329996</v>
      </c>
      <c r="E249" s="79" t="s">
        <v>21</v>
      </c>
      <c r="F249" s="80">
        <v>43187</v>
      </c>
      <c r="G249" s="81">
        <v>159.41</v>
      </c>
      <c r="H249" s="127">
        <v>2914830.9791999999</v>
      </c>
      <c r="I249" s="82">
        <v>1556908.0529</v>
      </c>
      <c r="J249" s="83" t="s">
        <v>16</v>
      </c>
      <c r="K249" s="84"/>
      <c r="L249" s="84"/>
    </row>
    <row r="250" spans="2:12" x14ac:dyDescent="0.25">
      <c r="B250" s="85"/>
      <c r="C250" s="86"/>
      <c r="D250" s="87"/>
      <c r="E250" s="88" t="s">
        <v>22</v>
      </c>
      <c r="F250" s="89">
        <v>43188</v>
      </c>
      <c r="G250" s="90">
        <v>0</v>
      </c>
      <c r="H250" s="127">
        <v>0</v>
      </c>
      <c r="I250" s="127">
        <v>0</v>
      </c>
      <c r="J250" s="91" t="s">
        <v>16</v>
      </c>
      <c r="K250" s="92"/>
      <c r="L250" s="92"/>
    </row>
    <row r="251" spans="2:12" x14ac:dyDescent="0.25">
      <c r="B251" s="76"/>
      <c r="C251" s="77"/>
      <c r="D251" s="78"/>
      <c r="E251" s="79" t="s">
        <v>23</v>
      </c>
      <c r="F251" s="80">
        <v>43189</v>
      </c>
      <c r="G251" s="81">
        <v>0</v>
      </c>
      <c r="H251" s="127">
        <v>0</v>
      </c>
      <c r="I251" s="82">
        <v>0</v>
      </c>
      <c r="J251" s="83" t="s">
        <v>16</v>
      </c>
      <c r="K251" s="84"/>
      <c r="L251" s="84"/>
    </row>
    <row r="252" spans="2:12" x14ac:dyDescent="0.25">
      <c r="B252" s="85"/>
      <c r="C252" s="86"/>
      <c r="D252" s="87"/>
      <c r="E252" s="88" t="s">
        <v>24</v>
      </c>
      <c r="F252" s="89">
        <v>43190</v>
      </c>
      <c r="G252" s="90">
        <v>72.17</v>
      </c>
      <c r="H252" s="127">
        <v>1319637.1103999999</v>
      </c>
      <c r="I252" s="127">
        <v>704862.01730000007</v>
      </c>
      <c r="J252" s="91" t="s">
        <v>16</v>
      </c>
      <c r="K252" s="92"/>
      <c r="L252" s="92"/>
    </row>
    <row r="253" spans="2:12" x14ac:dyDescent="0.25">
      <c r="B253" s="85"/>
      <c r="C253" s="86"/>
      <c r="D253" s="87"/>
      <c r="E253" s="230" t="s">
        <v>24</v>
      </c>
      <c r="F253" s="231">
        <v>43190</v>
      </c>
      <c r="G253" s="232">
        <v>-4.25</v>
      </c>
      <c r="H253" s="127">
        <v>-77711.759999999995</v>
      </c>
      <c r="I253" s="82"/>
      <c r="J253" s="83" t="s">
        <v>16</v>
      </c>
      <c r="K253" s="84"/>
      <c r="L253" s="84"/>
    </row>
    <row r="254" spans="2:12" x14ac:dyDescent="0.25">
      <c r="B254" s="76"/>
      <c r="C254" s="77"/>
      <c r="D254" s="78"/>
      <c r="E254" s="88" t="s">
        <v>25</v>
      </c>
      <c r="F254" s="89"/>
      <c r="G254" s="90"/>
      <c r="H254" s="127"/>
      <c r="I254" s="127"/>
      <c r="J254" s="91" t="s">
        <v>26</v>
      </c>
      <c r="K254" s="92"/>
      <c r="L254" s="92"/>
    </row>
    <row r="255" spans="2:12" x14ac:dyDescent="0.25">
      <c r="B255" s="7"/>
      <c r="C255" s="8"/>
      <c r="D255" s="30">
        <f>+D248-H256</f>
        <v>0</v>
      </c>
      <c r="E255" s="8" t="s">
        <v>27</v>
      </c>
      <c r="F255" s="9"/>
      <c r="G255" s="10">
        <f>SUM(G247:G254)</f>
        <v>527.27999999999986</v>
      </c>
      <c r="H255" s="11">
        <f>SUM(H247:H254)</f>
        <v>9641378.0735999998</v>
      </c>
      <c r="I255" s="11">
        <f>SUM(I247:I254)</f>
        <v>5191288.7357000001</v>
      </c>
      <c r="J255" s="11"/>
      <c r="K255" s="11"/>
      <c r="L255" s="11"/>
    </row>
    <row r="256" spans="2:12" x14ac:dyDescent="0.25">
      <c r="B256" s="8"/>
      <c r="C256" s="8"/>
      <c r="D256" s="8"/>
      <c r="E256" s="8"/>
      <c r="F256" s="8"/>
      <c r="G256" s="12"/>
      <c r="H256" s="574">
        <f>SUM(H255:I255)</f>
        <v>14832666.8093</v>
      </c>
      <c r="I256" s="574"/>
      <c r="J256" s="9"/>
      <c r="K256" s="9"/>
      <c r="L256" s="11"/>
    </row>
    <row r="259" spans="2:12" ht="19.5" x14ac:dyDescent="0.25">
      <c r="B259" s="569" t="s">
        <v>0</v>
      </c>
      <c r="C259" s="569"/>
      <c r="D259" s="569"/>
      <c r="E259" s="569"/>
      <c r="F259" s="569"/>
      <c r="G259" s="569"/>
      <c r="H259" s="569"/>
      <c r="I259" s="569"/>
      <c r="J259" s="569"/>
      <c r="K259" s="569"/>
      <c r="L259" s="569"/>
    </row>
    <row r="260" spans="2:12" x14ac:dyDescent="0.25">
      <c r="B260" s="570" t="s">
        <v>1</v>
      </c>
      <c r="C260" s="570" t="s">
        <v>2</v>
      </c>
      <c r="D260" s="253" t="s">
        <v>3</v>
      </c>
      <c r="E260" s="570" t="s">
        <v>4</v>
      </c>
      <c r="F260" s="253" t="s">
        <v>5</v>
      </c>
      <c r="G260" s="253" t="s">
        <v>6</v>
      </c>
      <c r="H260" s="254" t="s">
        <v>7</v>
      </c>
      <c r="I260" s="254" t="s">
        <v>8</v>
      </c>
      <c r="J260" s="570" t="s">
        <v>9</v>
      </c>
      <c r="K260" s="570" t="s">
        <v>10</v>
      </c>
      <c r="L260" s="570" t="s">
        <v>11</v>
      </c>
    </row>
    <row r="261" spans="2:12" x14ac:dyDescent="0.25">
      <c r="B261" s="570"/>
      <c r="C261" s="570"/>
      <c r="D261" s="253" t="s">
        <v>12</v>
      </c>
      <c r="E261" s="570"/>
      <c r="F261" s="253" t="s">
        <v>13</v>
      </c>
      <c r="G261" s="253" t="s">
        <v>14</v>
      </c>
      <c r="H261" s="73">
        <v>18285.12</v>
      </c>
      <c r="I261" s="73">
        <v>9766.69</v>
      </c>
      <c r="J261" s="570"/>
      <c r="K261" s="570"/>
      <c r="L261" s="570"/>
    </row>
    <row r="262" spans="2:12" x14ac:dyDescent="0.25">
      <c r="B262" s="255"/>
      <c r="C262" s="255"/>
      <c r="D262" s="255"/>
      <c r="E262" s="255"/>
      <c r="F262" s="255"/>
      <c r="G262" s="255"/>
      <c r="H262" s="75"/>
      <c r="I262" s="75"/>
      <c r="J262" s="255"/>
      <c r="K262" s="255"/>
      <c r="L262" s="255"/>
    </row>
    <row r="263" spans="2:12" x14ac:dyDescent="0.25">
      <c r="B263" s="18" t="s">
        <v>232</v>
      </c>
      <c r="C263" s="19" t="s">
        <v>899</v>
      </c>
      <c r="D263" s="20">
        <v>968997114.99329996</v>
      </c>
      <c r="E263" s="21" t="s">
        <v>15</v>
      </c>
      <c r="F263" s="22">
        <v>43192</v>
      </c>
      <c r="G263" s="23">
        <v>209.59</v>
      </c>
      <c r="H263" s="24">
        <v>3832378.3007999999</v>
      </c>
      <c r="I263" s="24">
        <v>2047000.5571000001</v>
      </c>
      <c r="J263" s="26" t="s">
        <v>16</v>
      </c>
      <c r="K263" s="27"/>
      <c r="L263" s="27"/>
    </row>
    <row r="264" spans="2:12" x14ac:dyDescent="0.25">
      <c r="B264" s="16" t="s">
        <v>17</v>
      </c>
      <c r="C264" s="17"/>
      <c r="D264" s="13">
        <v>27354726.757799994</v>
      </c>
      <c r="E264" s="1" t="s">
        <v>19</v>
      </c>
      <c r="F264" s="2">
        <v>43193</v>
      </c>
      <c r="G264" s="3">
        <v>235.9</v>
      </c>
      <c r="H264" s="4">
        <v>4313459.8080000002</v>
      </c>
      <c r="I264" s="4">
        <v>2303962.1710000001</v>
      </c>
      <c r="J264" s="5" t="s">
        <v>16</v>
      </c>
      <c r="K264" s="6"/>
      <c r="L264" s="6"/>
    </row>
    <row r="265" spans="2:12" x14ac:dyDescent="0.25">
      <c r="B265" s="18" t="s">
        <v>20</v>
      </c>
      <c r="C265" s="310">
        <v>43197</v>
      </c>
      <c r="D265" s="20">
        <v>941642388.23549998</v>
      </c>
      <c r="E265" s="21" t="s">
        <v>21</v>
      </c>
      <c r="F265" s="22">
        <v>43194</v>
      </c>
      <c r="G265" s="23">
        <v>179.94</v>
      </c>
      <c r="H265" s="24">
        <v>3290224.4927999997</v>
      </c>
      <c r="I265" s="24">
        <v>1757418.1986</v>
      </c>
      <c r="J265" s="26" t="s">
        <v>16</v>
      </c>
      <c r="K265" s="27"/>
      <c r="L265" s="27"/>
    </row>
    <row r="266" spans="2:12" x14ac:dyDescent="0.25">
      <c r="B266" s="16"/>
      <c r="C266" s="17"/>
      <c r="D266" s="13"/>
      <c r="E266" s="1" t="s">
        <v>22</v>
      </c>
      <c r="F266" s="2">
        <v>43195</v>
      </c>
      <c r="G266" s="3">
        <v>76.610000000000014</v>
      </c>
      <c r="H266" s="4">
        <v>1400823.0432000002</v>
      </c>
      <c r="I266" s="4">
        <v>748226.12090000021</v>
      </c>
      <c r="J266" s="5" t="s">
        <v>16</v>
      </c>
      <c r="K266" s="6"/>
      <c r="L266" s="6"/>
    </row>
    <row r="267" spans="2:12" x14ac:dyDescent="0.25">
      <c r="B267" s="18"/>
      <c r="C267" s="19"/>
      <c r="D267" s="20"/>
      <c r="E267" s="21" t="s">
        <v>23</v>
      </c>
      <c r="F267" s="22">
        <v>43196</v>
      </c>
      <c r="G267" s="23">
        <v>167.05</v>
      </c>
      <c r="H267" s="24">
        <v>3054529.2960000001</v>
      </c>
      <c r="I267" s="24">
        <v>1631525.5645000001</v>
      </c>
      <c r="J267" s="26" t="s">
        <v>16</v>
      </c>
      <c r="K267" s="27"/>
      <c r="L267" s="27"/>
    </row>
    <row r="268" spans="2:12" x14ac:dyDescent="0.25">
      <c r="B268" s="16"/>
      <c r="C268" s="17"/>
      <c r="D268" s="13"/>
      <c r="E268" s="1" t="s">
        <v>24</v>
      </c>
      <c r="F268" s="2">
        <v>43197</v>
      </c>
      <c r="G268" s="3">
        <v>108.85</v>
      </c>
      <c r="H268" s="4">
        <v>1990335.3119999997</v>
      </c>
      <c r="I268" s="4">
        <v>1063104.2065000001</v>
      </c>
      <c r="J268" s="5" t="s">
        <v>16</v>
      </c>
      <c r="K268" s="6"/>
      <c r="L268" s="6"/>
    </row>
    <row r="269" spans="2:12" x14ac:dyDescent="0.25">
      <c r="B269" s="18"/>
      <c r="C269" s="19"/>
      <c r="D269" s="20"/>
      <c r="E269" s="383" t="s">
        <v>24</v>
      </c>
      <c r="F269" s="384">
        <v>43197</v>
      </c>
      <c r="G269" s="385">
        <v>-4.28</v>
      </c>
      <c r="H269" s="24">
        <v>-78260.313599999994</v>
      </c>
      <c r="I269" s="24">
        <v>0</v>
      </c>
      <c r="J269" s="26" t="s">
        <v>16</v>
      </c>
      <c r="K269" s="27"/>
      <c r="L269" s="27"/>
    </row>
    <row r="270" spans="2:12" x14ac:dyDescent="0.25">
      <c r="B270" s="16"/>
      <c r="C270" s="17"/>
      <c r="D270" s="13"/>
      <c r="E270" s="1" t="s">
        <v>25</v>
      </c>
      <c r="F270" s="2">
        <v>43198</v>
      </c>
      <c r="G270" s="3"/>
      <c r="H270" s="4">
        <v>0</v>
      </c>
      <c r="I270" s="4">
        <v>0</v>
      </c>
      <c r="J270" s="5" t="s">
        <v>26</v>
      </c>
      <c r="K270" s="6"/>
      <c r="L270" s="6"/>
    </row>
    <row r="271" spans="2:12" x14ac:dyDescent="0.25">
      <c r="B271" s="7"/>
      <c r="C271" s="8"/>
      <c r="D271" s="30">
        <v>0</v>
      </c>
      <c r="E271" s="8" t="s">
        <v>27</v>
      </c>
      <c r="F271" s="9"/>
      <c r="G271" s="10">
        <v>973.6600000000002</v>
      </c>
      <c r="H271" s="11">
        <v>17803489.939199999</v>
      </c>
      <c r="I271" s="11">
        <v>9551236.818599999</v>
      </c>
      <c r="J271" s="11"/>
      <c r="K271" s="11"/>
      <c r="L271" s="11"/>
    </row>
    <row r="272" spans="2:12" x14ac:dyDescent="0.25">
      <c r="B272" s="8"/>
      <c r="C272" s="8"/>
      <c r="D272" s="8"/>
      <c r="E272" s="8"/>
      <c r="F272" s="8"/>
      <c r="G272" s="12"/>
      <c r="H272" s="574">
        <v>27354726.757800002</v>
      </c>
      <c r="I272" s="574"/>
      <c r="J272" s="9"/>
      <c r="K272" s="9"/>
      <c r="L272" s="11"/>
    </row>
    <row r="277" spans="2:12" ht="19.5" x14ac:dyDescent="0.25">
      <c r="B277" s="569" t="s">
        <v>0</v>
      </c>
      <c r="C277" s="569"/>
      <c r="D277" s="569"/>
      <c r="E277" s="569"/>
      <c r="F277" s="569"/>
      <c r="G277" s="569"/>
      <c r="H277" s="569"/>
      <c r="I277" s="569"/>
      <c r="J277" s="569"/>
      <c r="K277" s="569"/>
      <c r="L277" s="569"/>
    </row>
    <row r="278" spans="2:12" x14ac:dyDescent="0.25">
      <c r="B278" s="570" t="s">
        <v>1</v>
      </c>
      <c r="C278" s="570" t="s">
        <v>2</v>
      </c>
      <c r="D278" s="253" t="s">
        <v>3</v>
      </c>
      <c r="E278" s="570" t="s">
        <v>4</v>
      </c>
      <c r="F278" s="253" t="s">
        <v>5</v>
      </c>
      <c r="G278" s="253" t="s">
        <v>6</v>
      </c>
      <c r="H278" s="254" t="s">
        <v>7</v>
      </c>
      <c r="I278" s="254" t="s">
        <v>8</v>
      </c>
      <c r="J278" s="570" t="s">
        <v>9</v>
      </c>
      <c r="K278" s="570" t="s">
        <v>10</v>
      </c>
      <c r="L278" s="570" t="s">
        <v>11</v>
      </c>
    </row>
    <row r="279" spans="2:12" x14ac:dyDescent="0.25">
      <c r="B279" s="570"/>
      <c r="C279" s="570"/>
      <c r="D279" s="253" t="s">
        <v>12</v>
      </c>
      <c r="E279" s="570"/>
      <c r="F279" s="253" t="s">
        <v>13</v>
      </c>
      <c r="G279" s="253" t="s">
        <v>14</v>
      </c>
      <c r="H279" s="73">
        <v>18285.12</v>
      </c>
      <c r="I279" s="73">
        <v>9766.69</v>
      </c>
      <c r="J279" s="570"/>
      <c r="K279" s="570"/>
      <c r="L279" s="570"/>
    </row>
    <row r="280" spans="2:12" x14ac:dyDescent="0.25">
      <c r="B280" s="255"/>
      <c r="C280" s="255"/>
      <c r="D280" s="255"/>
      <c r="E280" s="255"/>
      <c r="F280" s="255"/>
      <c r="G280" s="255"/>
      <c r="H280" s="75"/>
      <c r="I280" s="75"/>
      <c r="J280" s="255"/>
      <c r="K280" s="255"/>
      <c r="L280" s="255"/>
    </row>
    <row r="281" spans="2:12" x14ac:dyDescent="0.25">
      <c r="B281" s="76" t="s">
        <v>232</v>
      </c>
      <c r="C281" s="77" t="s">
        <v>899</v>
      </c>
      <c r="D281" s="78">
        <v>941642388.23549998</v>
      </c>
      <c r="E281" s="79" t="s">
        <v>15</v>
      </c>
      <c r="F281" s="80">
        <v>43199</v>
      </c>
      <c r="G281" s="81">
        <v>161.94</v>
      </c>
      <c r="H281" s="82">
        <v>2961092.3328</v>
      </c>
      <c r="I281" s="82">
        <v>1581617.7786000001</v>
      </c>
      <c r="J281" s="83" t="s">
        <v>16</v>
      </c>
      <c r="K281" s="84"/>
      <c r="L281" s="84"/>
    </row>
    <row r="282" spans="2:12" x14ac:dyDescent="0.25">
      <c r="B282" s="85" t="s">
        <v>17</v>
      </c>
      <c r="C282" s="86" t="s">
        <v>650</v>
      </c>
      <c r="D282" s="87">
        <v>19782397.033500001</v>
      </c>
      <c r="E282" s="88" t="s">
        <v>19</v>
      </c>
      <c r="F282" s="89">
        <v>43200</v>
      </c>
      <c r="G282" s="90">
        <v>134.09</v>
      </c>
      <c r="H282" s="127">
        <v>2451851.7407999998</v>
      </c>
      <c r="I282" s="127">
        <v>1309615.4621000001</v>
      </c>
      <c r="J282" s="91" t="s">
        <v>16</v>
      </c>
      <c r="K282" s="92"/>
      <c r="L282" s="92"/>
    </row>
    <row r="283" spans="2:12" x14ac:dyDescent="0.25">
      <c r="B283" s="76" t="s">
        <v>20</v>
      </c>
      <c r="C283" s="93">
        <v>43203</v>
      </c>
      <c r="D283" s="78">
        <v>921859991.20200002</v>
      </c>
      <c r="E283" s="256" t="s">
        <v>19</v>
      </c>
      <c r="F283" s="257">
        <v>43200</v>
      </c>
      <c r="G283" s="258">
        <v>-1.75</v>
      </c>
      <c r="H283" s="259">
        <v>-31998.959999999999</v>
      </c>
      <c r="I283" s="82">
        <v>0</v>
      </c>
      <c r="J283" s="83" t="s">
        <v>16</v>
      </c>
      <c r="K283" s="84"/>
      <c r="L283" s="84"/>
    </row>
    <row r="284" spans="2:12" x14ac:dyDescent="0.25">
      <c r="B284" s="85"/>
      <c r="C284" s="86"/>
      <c r="D284" s="87"/>
      <c r="E284" s="88" t="s">
        <v>21</v>
      </c>
      <c r="F284" s="89">
        <v>43201</v>
      </c>
      <c r="G284" s="90">
        <v>153.75</v>
      </c>
      <c r="H284" s="127">
        <v>2811337.1999999997</v>
      </c>
      <c r="I284" s="127">
        <v>1501628.5875000001</v>
      </c>
      <c r="J284" s="91" t="s">
        <v>16</v>
      </c>
      <c r="K284" s="92"/>
      <c r="L284" s="92"/>
    </row>
    <row r="285" spans="2:12" x14ac:dyDescent="0.25">
      <c r="B285" s="76"/>
      <c r="C285" s="77"/>
      <c r="D285" s="78"/>
      <c r="E285" s="79" t="s">
        <v>22</v>
      </c>
      <c r="F285" s="80">
        <v>43202</v>
      </c>
      <c r="G285" s="81">
        <v>110.19999999999999</v>
      </c>
      <c r="H285" s="82">
        <v>2015020.2239999997</v>
      </c>
      <c r="I285" s="82">
        <v>1076289.2379999999</v>
      </c>
      <c r="J285" s="83" t="s">
        <v>16</v>
      </c>
      <c r="K285" s="84"/>
      <c r="L285" s="84"/>
    </row>
    <row r="286" spans="2:12" x14ac:dyDescent="0.25">
      <c r="B286" s="85"/>
      <c r="C286" s="86"/>
      <c r="D286" s="87"/>
      <c r="E286" s="88" t="s">
        <v>23</v>
      </c>
      <c r="F286" s="89">
        <v>43203</v>
      </c>
      <c r="G286" s="90">
        <v>146.37</v>
      </c>
      <c r="H286" s="127">
        <v>2676393.0143999998</v>
      </c>
      <c r="I286" s="127">
        <v>1429550.4153000002</v>
      </c>
      <c r="J286" s="91" t="s">
        <v>16</v>
      </c>
      <c r="K286" s="92"/>
      <c r="L286" s="92"/>
    </row>
    <row r="287" spans="2:12" x14ac:dyDescent="0.25">
      <c r="B287" s="76"/>
      <c r="C287" s="77"/>
      <c r="D287" s="78"/>
      <c r="E287" s="79" t="s">
        <v>651</v>
      </c>
      <c r="F287" s="80"/>
      <c r="G287" s="81"/>
      <c r="H287" s="82">
        <v>0</v>
      </c>
      <c r="I287" s="82">
        <v>0</v>
      </c>
      <c r="J287" s="83" t="s">
        <v>16</v>
      </c>
      <c r="K287" s="84"/>
      <c r="L287" s="84"/>
    </row>
    <row r="288" spans="2:12" x14ac:dyDescent="0.25">
      <c r="B288" s="85"/>
      <c r="C288" s="86"/>
      <c r="D288" s="87"/>
      <c r="E288" s="88"/>
      <c r="F288" s="89"/>
      <c r="G288" s="90"/>
      <c r="H288" s="127"/>
      <c r="I288" s="127"/>
      <c r="J288" s="91"/>
      <c r="K288" s="92"/>
      <c r="L288" s="92"/>
    </row>
    <row r="289" spans="2:12" x14ac:dyDescent="0.25">
      <c r="B289" s="95"/>
      <c r="C289" s="96"/>
      <c r="D289" s="97">
        <f>+D282-H290</f>
        <v>19782397.033500001</v>
      </c>
      <c r="E289" s="96" t="s">
        <v>27</v>
      </c>
      <c r="F289" s="98"/>
      <c r="G289" s="99">
        <f>SUM(G281:G288)</f>
        <v>704.6</v>
      </c>
      <c r="H289" s="100">
        <f>SUM(H281:H288)</f>
        <v>12883695.551999999</v>
      </c>
      <c r="I289" s="100">
        <f>SUM(I281:I288)</f>
        <v>6898701.4815000007</v>
      </c>
      <c r="J289" s="100"/>
      <c r="K289" s="100"/>
      <c r="L289" s="100"/>
    </row>
    <row r="292" spans="2:12" ht="19.5" x14ac:dyDescent="0.25">
      <c r="B292" s="569" t="s">
        <v>0</v>
      </c>
      <c r="C292" s="569"/>
      <c r="D292" s="569"/>
      <c r="E292" s="569"/>
      <c r="F292" s="569"/>
      <c r="G292" s="569"/>
      <c r="H292" s="569"/>
      <c r="I292" s="569"/>
      <c r="J292" s="569"/>
      <c r="K292" s="569"/>
      <c r="L292" s="569"/>
    </row>
    <row r="293" spans="2:12" x14ac:dyDescent="0.25">
      <c r="B293" s="570" t="s">
        <v>1</v>
      </c>
      <c r="C293" s="570" t="s">
        <v>2</v>
      </c>
      <c r="D293" s="253" t="s">
        <v>3</v>
      </c>
      <c r="E293" s="570" t="s">
        <v>4</v>
      </c>
      <c r="F293" s="253" t="s">
        <v>5</v>
      </c>
      <c r="G293" s="253" t="s">
        <v>6</v>
      </c>
      <c r="H293" s="254" t="s">
        <v>7</v>
      </c>
      <c r="I293" s="254" t="s">
        <v>8</v>
      </c>
      <c r="J293" s="570" t="s">
        <v>9</v>
      </c>
      <c r="K293" s="570" t="s">
        <v>10</v>
      </c>
      <c r="L293" s="570" t="s">
        <v>11</v>
      </c>
    </row>
    <row r="294" spans="2:12" x14ac:dyDescent="0.25">
      <c r="B294" s="570"/>
      <c r="C294" s="570"/>
      <c r="D294" s="253" t="s">
        <v>12</v>
      </c>
      <c r="E294" s="570"/>
      <c r="F294" s="253" t="s">
        <v>13</v>
      </c>
      <c r="G294" s="253" t="s">
        <v>14</v>
      </c>
      <c r="H294" s="345">
        <v>18285.12</v>
      </c>
      <c r="I294" s="345">
        <v>9766.69</v>
      </c>
      <c r="J294" s="570"/>
      <c r="K294" s="570"/>
      <c r="L294" s="570"/>
    </row>
    <row r="295" spans="2:12" x14ac:dyDescent="0.25">
      <c r="B295" s="255"/>
      <c r="C295" s="255"/>
      <c r="D295" s="255"/>
      <c r="E295" s="255"/>
      <c r="F295" s="255"/>
      <c r="G295" s="255"/>
      <c r="H295" s="346"/>
      <c r="I295" s="346"/>
      <c r="J295" s="255"/>
      <c r="K295" s="255"/>
      <c r="L295" s="255"/>
    </row>
    <row r="296" spans="2:12" x14ac:dyDescent="0.25">
      <c r="B296" s="76" t="s">
        <v>232</v>
      </c>
      <c r="C296" s="77" t="s">
        <v>899</v>
      </c>
      <c r="D296" s="78">
        <v>921859991.20000005</v>
      </c>
      <c r="E296" s="79" t="s">
        <v>24</v>
      </c>
      <c r="F296" s="80">
        <v>43204</v>
      </c>
      <c r="G296" s="81">
        <v>121.9</v>
      </c>
      <c r="H296" s="82">
        <v>2228956.13</v>
      </c>
      <c r="I296" s="82">
        <v>1190559.51</v>
      </c>
      <c r="J296" s="83"/>
      <c r="K296" s="84"/>
      <c r="L296" s="84"/>
    </row>
    <row r="297" spans="2:12" x14ac:dyDescent="0.25">
      <c r="B297" s="85" t="s">
        <v>17</v>
      </c>
      <c r="C297" s="86"/>
      <c r="D297" s="87">
        <v>23233184.469999999</v>
      </c>
      <c r="E297" s="88" t="s">
        <v>24</v>
      </c>
      <c r="F297" s="386">
        <v>43204</v>
      </c>
      <c r="G297" s="387">
        <v>-2.44</v>
      </c>
      <c r="H297" s="127">
        <v>-44615.69</v>
      </c>
      <c r="I297" s="127"/>
      <c r="J297" s="91"/>
      <c r="K297" s="92"/>
      <c r="L297" s="92"/>
    </row>
    <row r="298" spans="2:12" x14ac:dyDescent="0.25">
      <c r="B298" s="76" t="s">
        <v>20</v>
      </c>
      <c r="C298" s="93">
        <v>43210</v>
      </c>
      <c r="D298" s="78">
        <v>898626806.73000002</v>
      </c>
      <c r="E298" s="256" t="s">
        <v>15</v>
      </c>
      <c r="F298" s="257">
        <v>43206</v>
      </c>
      <c r="G298" s="258">
        <v>160.88</v>
      </c>
      <c r="H298" s="259">
        <v>2941710.11</v>
      </c>
      <c r="I298" s="82">
        <v>1571265.09</v>
      </c>
      <c r="J298" s="83"/>
      <c r="K298" s="84"/>
      <c r="L298" s="84"/>
    </row>
    <row r="299" spans="2:12" x14ac:dyDescent="0.25">
      <c r="B299" s="85"/>
      <c r="C299" s="86"/>
      <c r="D299" s="87"/>
      <c r="E299" s="88" t="s">
        <v>19</v>
      </c>
      <c r="F299" s="89">
        <v>43207</v>
      </c>
      <c r="G299" s="90">
        <v>160.33000000000001</v>
      </c>
      <c r="H299" s="127">
        <v>2931653.29</v>
      </c>
      <c r="I299" s="127">
        <v>1565893.41</v>
      </c>
      <c r="J299" s="91"/>
      <c r="K299" s="92"/>
      <c r="L299" s="92"/>
    </row>
    <row r="300" spans="2:12" x14ac:dyDescent="0.25">
      <c r="B300" s="76"/>
      <c r="C300" s="77"/>
      <c r="D300" s="78"/>
      <c r="E300" s="79" t="s">
        <v>19</v>
      </c>
      <c r="F300" s="231">
        <v>43207</v>
      </c>
      <c r="G300" s="232">
        <v>-1.88</v>
      </c>
      <c r="H300" s="82">
        <v>-34376.03</v>
      </c>
      <c r="I300" s="82" t="s">
        <v>728</v>
      </c>
      <c r="J300" s="83"/>
      <c r="K300" s="84"/>
      <c r="L300" s="84"/>
    </row>
    <row r="301" spans="2:12" x14ac:dyDescent="0.25">
      <c r="B301" s="85"/>
      <c r="C301" s="86"/>
      <c r="D301" s="87"/>
      <c r="E301" s="88" t="s">
        <v>21</v>
      </c>
      <c r="F301" s="89">
        <v>43208</v>
      </c>
      <c r="G301" s="90">
        <v>165.09</v>
      </c>
      <c r="H301" s="127">
        <v>3018690.46</v>
      </c>
      <c r="I301" s="127">
        <v>1612382.85</v>
      </c>
      <c r="J301" s="91"/>
      <c r="K301" s="92"/>
      <c r="L301" s="92"/>
    </row>
    <row r="302" spans="2:12" x14ac:dyDescent="0.25">
      <c r="B302" s="76"/>
      <c r="C302" s="77"/>
      <c r="D302" s="78"/>
      <c r="E302" s="79" t="s">
        <v>22</v>
      </c>
      <c r="F302" s="80">
        <v>43209</v>
      </c>
      <c r="G302" s="81">
        <v>77.040000000000006</v>
      </c>
      <c r="H302" s="82">
        <v>1408685.64</v>
      </c>
      <c r="I302" s="82">
        <v>752425.8</v>
      </c>
      <c r="J302" s="83"/>
      <c r="K302" s="84"/>
      <c r="L302" s="84"/>
    </row>
    <row r="303" spans="2:12" x14ac:dyDescent="0.25">
      <c r="B303" s="85"/>
      <c r="C303" s="86"/>
      <c r="D303" s="87"/>
      <c r="E303" s="88" t="s">
        <v>23</v>
      </c>
      <c r="F303" s="89">
        <v>43210</v>
      </c>
      <c r="G303" s="90">
        <v>145.80000000000001</v>
      </c>
      <c r="H303" s="127">
        <v>2665970.5</v>
      </c>
      <c r="I303" s="127">
        <v>1423983.4</v>
      </c>
      <c r="J303" s="91"/>
      <c r="K303" s="92"/>
      <c r="L303" s="92"/>
    </row>
    <row r="304" spans="2:12" x14ac:dyDescent="0.25">
      <c r="B304" s="7"/>
      <c r="C304" s="8"/>
      <c r="D304" s="30">
        <v>0</v>
      </c>
      <c r="E304" s="8" t="s">
        <v>27</v>
      </c>
      <c r="F304" s="9"/>
      <c r="G304" s="10">
        <v>826.72</v>
      </c>
      <c r="H304" s="11">
        <v>15116674.406399999</v>
      </c>
      <c r="I304" s="11">
        <v>8116510.057599999</v>
      </c>
      <c r="J304" s="11"/>
      <c r="K304" s="11"/>
      <c r="L304" s="11"/>
    </row>
    <row r="305" spans="2:12" x14ac:dyDescent="0.25">
      <c r="B305" s="8"/>
      <c r="C305" s="8"/>
      <c r="D305" s="8"/>
      <c r="E305" s="8"/>
      <c r="F305" s="8"/>
      <c r="G305" s="12"/>
      <c r="H305" s="574">
        <v>23233184.473999999</v>
      </c>
      <c r="I305" s="574"/>
      <c r="J305" s="9"/>
      <c r="K305" s="9"/>
      <c r="L305" s="11"/>
    </row>
    <row r="308" spans="2:12" ht="19.5" x14ac:dyDescent="0.25">
      <c r="B308" s="575" t="s">
        <v>0</v>
      </c>
      <c r="C308" s="575"/>
      <c r="D308" s="575"/>
      <c r="E308" s="575"/>
      <c r="F308" s="575"/>
      <c r="G308" s="575"/>
      <c r="H308" s="575"/>
      <c r="I308" s="575"/>
      <c r="J308" s="575"/>
      <c r="K308" s="575"/>
      <c r="L308" s="575"/>
    </row>
    <row r="309" spans="2:12" x14ac:dyDescent="0.25">
      <c r="B309" s="573" t="s">
        <v>1</v>
      </c>
      <c r="C309" s="573" t="s">
        <v>2</v>
      </c>
      <c r="D309" s="196" t="s">
        <v>3</v>
      </c>
      <c r="E309" s="573" t="s">
        <v>4</v>
      </c>
      <c r="F309" s="196" t="s">
        <v>5</v>
      </c>
      <c r="G309" s="196" t="s">
        <v>6</v>
      </c>
      <c r="H309" s="197" t="s">
        <v>7</v>
      </c>
      <c r="I309" s="197" t="s">
        <v>8</v>
      </c>
      <c r="J309" s="573" t="s">
        <v>9</v>
      </c>
      <c r="K309" s="573" t="s">
        <v>10</v>
      </c>
      <c r="L309" s="573" t="s">
        <v>11</v>
      </c>
    </row>
    <row r="310" spans="2:12" x14ac:dyDescent="0.25">
      <c r="B310" s="573"/>
      <c r="C310" s="573"/>
      <c r="D310" s="196" t="s">
        <v>12</v>
      </c>
      <c r="E310" s="573"/>
      <c r="F310" s="196" t="s">
        <v>13</v>
      </c>
      <c r="G310" s="196" t="s">
        <v>14</v>
      </c>
      <c r="H310" s="350">
        <v>18285.12</v>
      </c>
      <c r="I310" s="350">
        <v>9766.69</v>
      </c>
      <c r="J310" s="573"/>
      <c r="K310" s="573"/>
      <c r="L310" s="573"/>
    </row>
    <row r="311" spans="2:12" x14ac:dyDescent="0.25">
      <c r="B311" s="198"/>
      <c r="C311" s="198"/>
      <c r="D311" s="198"/>
      <c r="E311" s="198"/>
      <c r="F311" s="198"/>
      <c r="G311" s="198"/>
      <c r="H311" s="349"/>
      <c r="I311" s="349"/>
      <c r="J311" s="198"/>
      <c r="K311" s="198"/>
      <c r="L311" s="198"/>
    </row>
    <row r="312" spans="2:12" x14ac:dyDescent="0.25">
      <c r="B312" s="18" t="s">
        <v>232</v>
      </c>
      <c r="C312" s="19" t="s">
        <v>899</v>
      </c>
      <c r="D312" s="20">
        <v>898626806.72800004</v>
      </c>
      <c r="E312" s="354" t="s">
        <v>24</v>
      </c>
      <c r="F312" s="22">
        <v>43211</v>
      </c>
      <c r="G312" s="23">
        <v>111.52000000000002</v>
      </c>
      <c r="H312" s="24">
        <v>2039156.5824000004</v>
      </c>
      <c r="I312" s="24">
        <v>1089181.2688000002</v>
      </c>
      <c r="J312" s="26"/>
      <c r="K312" s="27"/>
      <c r="L312" s="27"/>
    </row>
    <row r="313" spans="2:12" x14ac:dyDescent="0.25">
      <c r="B313" s="16" t="s">
        <v>17</v>
      </c>
      <c r="C313" s="17" t="s">
        <v>749</v>
      </c>
      <c r="D313" s="13">
        <v>23947306.457099997</v>
      </c>
      <c r="E313" s="356" t="s">
        <v>24</v>
      </c>
      <c r="F313" s="351">
        <v>43211</v>
      </c>
      <c r="G313" s="357">
        <v>-2.21</v>
      </c>
      <c r="H313" s="358">
        <v>-40410.1152</v>
      </c>
      <c r="I313" s="358"/>
      <c r="J313" s="359"/>
      <c r="K313" s="360"/>
      <c r="L313" s="360"/>
    </row>
    <row r="314" spans="2:12" x14ac:dyDescent="0.25">
      <c r="B314" s="18" t="s">
        <v>20</v>
      </c>
      <c r="C314" s="106">
        <v>43217</v>
      </c>
      <c r="D314" s="20">
        <v>874679500.27090001</v>
      </c>
      <c r="E314" s="355" t="s">
        <v>15</v>
      </c>
      <c r="F314" s="2">
        <v>43213</v>
      </c>
      <c r="G314" s="23">
        <v>155.66999999999999</v>
      </c>
      <c r="H314" s="24">
        <v>2846444.6303999997</v>
      </c>
      <c r="I314" s="24">
        <v>1520380.6322999999</v>
      </c>
      <c r="J314" s="26"/>
      <c r="K314" s="27"/>
      <c r="L314" s="27"/>
    </row>
    <row r="315" spans="2:12" x14ac:dyDescent="0.25">
      <c r="B315" s="16"/>
      <c r="C315" s="17"/>
      <c r="D315" s="13"/>
      <c r="E315" s="355" t="s">
        <v>19</v>
      </c>
      <c r="F315" s="2">
        <v>43214</v>
      </c>
      <c r="G315" s="3">
        <v>158.29999999999998</v>
      </c>
      <c r="H315" s="4">
        <v>2894534.4959999993</v>
      </c>
      <c r="I315" s="4">
        <v>1546067.027</v>
      </c>
      <c r="J315" s="5"/>
      <c r="K315" s="6"/>
      <c r="L315" s="6"/>
    </row>
    <row r="316" spans="2:12" x14ac:dyDescent="0.25">
      <c r="B316" s="18"/>
      <c r="C316" s="19"/>
      <c r="D316" s="20"/>
      <c r="E316" s="361" t="s">
        <v>19</v>
      </c>
      <c r="F316" s="362">
        <v>43214</v>
      </c>
      <c r="G316" s="352">
        <v>-1.7</v>
      </c>
      <c r="H316" s="353">
        <v>-31084.703999999998</v>
      </c>
      <c r="I316" s="353">
        <v>0</v>
      </c>
      <c r="J316" s="363"/>
      <c r="K316" s="364"/>
      <c r="L316" s="364"/>
    </row>
    <row r="317" spans="2:12" x14ac:dyDescent="0.25">
      <c r="B317" s="16"/>
      <c r="C317" s="17"/>
      <c r="D317" s="13"/>
      <c r="E317" s="355" t="s">
        <v>21</v>
      </c>
      <c r="F317" s="2">
        <v>43215</v>
      </c>
      <c r="G317" s="3">
        <v>160.29000000000002</v>
      </c>
      <c r="H317" s="4">
        <v>2930921.8848000001</v>
      </c>
      <c r="I317" s="4">
        <v>1565502.7401000003</v>
      </c>
      <c r="J317" s="5"/>
      <c r="K317" s="6"/>
      <c r="L317" s="6"/>
    </row>
    <row r="318" spans="2:12" x14ac:dyDescent="0.25">
      <c r="B318" s="18"/>
      <c r="C318" s="19"/>
      <c r="D318" s="20"/>
      <c r="E318" s="354" t="s">
        <v>22</v>
      </c>
      <c r="F318" s="22">
        <v>43216</v>
      </c>
      <c r="G318" s="23">
        <v>104.75</v>
      </c>
      <c r="H318" s="24">
        <v>1915366.3199999998</v>
      </c>
      <c r="I318" s="24">
        <v>1023060.7775000001</v>
      </c>
      <c r="J318" s="26"/>
      <c r="K318" s="27"/>
      <c r="L318" s="27"/>
    </row>
    <row r="319" spans="2:12" x14ac:dyDescent="0.25">
      <c r="B319" s="16"/>
      <c r="C319" s="17"/>
      <c r="D319" s="13"/>
      <c r="E319" s="355" t="s">
        <v>23</v>
      </c>
      <c r="F319" s="2">
        <v>43217</v>
      </c>
      <c r="G319" s="3">
        <v>165.70000000000002</v>
      </c>
      <c r="H319" s="4">
        <v>3029844.3840000001</v>
      </c>
      <c r="I319" s="4">
        <v>1618340.5330000003</v>
      </c>
      <c r="J319" s="5"/>
      <c r="K319" s="6"/>
      <c r="L319" s="6"/>
    </row>
    <row r="320" spans="2:12" x14ac:dyDescent="0.25">
      <c r="B320" s="7"/>
      <c r="C320" s="8"/>
      <c r="D320" s="30">
        <v>0</v>
      </c>
      <c r="E320" s="8" t="s">
        <v>27</v>
      </c>
      <c r="F320" s="9"/>
      <c r="G320" s="10">
        <v>852.32</v>
      </c>
      <c r="H320" s="11">
        <v>15584773.478399999</v>
      </c>
      <c r="I320" s="11">
        <v>8362532.9787000008</v>
      </c>
      <c r="J320" s="11"/>
      <c r="K320" s="11"/>
      <c r="L320" s="11"/>
    </row>
    <row r="321" spans="2:12" x14ac:dyDescent="0.25">
      <c r="B321" s="8"/>
      <c r="C321" s="8"/>
      <c r="D321" s="8"/>
      <c r="E321" s="8"/>
      <c r="F321" s="8"/>
      <c r="G321" s="12"/>
      <c r="H321" s="574">
        <v>23947306.4571</v>
      </c>
      <c r="I321" s="574"/>
      <c r="J321" s="9"/>
      <c r="K321" s="9"/>
      <c r="L321" s="11"/>
    </row>
    <row r="324" spans="2:12" ht="19.5" x14ac:dyDescent="0.25">
      <c r="B324" s="569" t="s">
        <v>0</v>
      </c>
      <c r="C324" s="569"/>
      <c r="D324" s="569"/>
      <c r="E324" s="569"/>
      <c r="F324" s="569"/>
      <c r="G324" s="569"/>
      <c r="H324" s="569"/>
      <c r="I324" s="569"/>
      <c r="J324" s="569"/>
      <c r="K324" s="569"/>
      <c r="L324" s="569"/>
    </row>
    <row r="325" spans="2:12" x14ac:dyDescent="0.25">
      <c r="B325" s="570" t="s">
        <v>1</v>
      </c>
      <c r="C325" s="570" t="s">
        <v>2</v>
      </c>
      <c r="D325" s="253" t="s">
        <v>3</v>
      </c>
      <c r="E325" s="570" t="s">
        <v>4</v>
      </c>
      <c r="F325" s="253" t="s">
        <v>5</v>
      </c>
      <c r="G325" s="253" t="s">
        <v>6</v>
      </c>
      <c r="H325" s="254" t="s">
        <v>7</v>
      </c>
      <c r="I325" s="254" t="s">
        <v>8</v>
      </c>
      <c r="J325" s="570" t="s">
        <v>9</v>
      </c>
      <c r="K325" s="570" t="s">
        <v>10</v>
      </c>
      <c r="L325" s="570" t="s">
        <v>11</v>
      </c>
    </row>
    <row r="326" spans="2:12" x14ac:dyDescent="0.25">
      <c r="B326" s="570"/>
      <c r="C326" s="570"/>
      <c r="D326" s="253" t="s">
        <v>12</v>
      </c>
      <c r="E326" s="570"/>
      <c r="F326" s="253" t="s">
        <v>13</v>
      </c>
      <c r="G326" s="253" t="s">
        <v>14</v>
      </c>
      <c r="H326" s="341">
        <v>18285.12</v>
      </c>
      <c r="I326" s="341">
        <v>9766.69</v>
      </c>
      <c r="J326" s="570"/>
      <c r="K326" s="570"/>
      <c r="L326" s="570"/>
    </row>
    <row r="327" spans="2:12" x14ac:dyDescent="0.25">
      <c r="B327" s="255"/>
      <c r="C327" s="255"/>
      <c r="D327" s="255"/>
      <c r="E327" s="255"/>
      <c r="F327" s="255"/>
      <c r="G327" s="255"/>
      <c r="H327" s="333"/>
      <c r="I327" s="333"/>
      <c r="J327" s="255"/>
      <c r="K327" s="255"/>
      <c r="L327" s="255"/>
    </row>
    <row r="328" spans="2:12" x14ac:dyDescent="0.25">
      <c r="B328" s="76" t="s">
        <v>232</v>
      </c>
      <c r="C328" s="77" t="s">
        <v>899</v>
      </c>
      <c r="D328" s="78">
        <v>874679500.27090001</v>
      </c>
      <c r="E328" s="334" t="s">
        <v>24</v>
      </c>
      <c r="F328" s="80">
        <v>43218</v>
      </c>
      <c r="G328" s="81">
        <v>119.19</v>
      </c>
      <c r="H328" s="82">
        <v>2179403.4527999996</v>
      </c>
      <c r="I328" s="82">
        <v>1164091.7811</v>
      </c>
      <c r="J328" s="83"/>
      <c r="K328" s="84"/>
      <c r="L328" s="84"/>
    </row>
    <row r="329" spans="2:12" x14ac:dyDescent="0.25">
      <c r="B329" s="85" t="s">
        <v>17</v>
      </c>
      <c r="C329" s="86" t="s">
        <v>750</v>
      </c>
      <c r="D329" s="87">
        <v>7780040.1281999983</v>
      </c>
      <c r="E329" s="328" t="s">
        <v>24</v>
      </c>
      <c r="F329" s="257">
        <v>43218</v>
      </c>
      <c r="G329" s="324">
        <v>-3.06</v>
      </c>
      <c r="H329" s="323">
        <v>-55952.467199999999</v>
      </c>
      <c r="I329" s="323"/>
      <c r="J329" s="325"/>
      <c r="K329" s="337"/>
      <c r="L329" s="337"/>
    </row>
    <row r="330" spans="2:12" x14ac:dyDescent="0.25">
      <c r="B330" s="76" t="s">
        <v>20</v>
      </c>
      <c r="C330" s="93">
        <v>43220</v>
      </c>
      <c r="D330" s="78">
        <v>866899460.14269996</v>
      </c>
      <c r="E330" s="322" t="s">
        <v>15</v>
      </c>
      <c r="F330" s="89">
        <v>43220</v>
      </c>
      <c r="G330" s="81">
        <v>160.15000000000003</v>
      </c>
      <c r="H330" s="82">
        <v>2928361.9680000003</v>
      </c>
      <c r="I330" s="82">
        <v>1564135.4035000005</v>
      </c>
      <c r="J330" s="83"/>
      <c r="K330" s="84"/>
      <c r="L330" s="84"/>
    </row>
    <row r="331" spans="2:12" x14ac:dyDescent="0.25">
      <c r="B331" s="85"/>
      <c r="C331" s="86"/>
      <c r="D331" s="87"/>
      <c r="E331" s="322"/>
      <c r="F331" s="89"/>
      <c r="G331" s="90"/>
      <c r="H331" s="127"/>
      <c r="I331" s="127"/>
      <c r="J331" s="91"/>
      <c r="K331" s="92"/>
      <c r="L331" s="92"/>
    </row>
    <row r="332" spans="2:12" x14ac:dyDescent="0.25">
      <c r="B332" s="76"/>
      <c r="C332" s="77"/>
      <c r="D332" s="78"/>
      <c r="E332" s="335"/>
      <c r="F332" s="344"/>
      <c r="G332" s="258"/>
      <c r="H332" s="259"/>
      <c r="I332" s="259"/>
      <c r="J332" s="338"/>
      <c r="K332" s="342"/>
      <c r="L332" s="342"/>
    </row>
    <row r="333" spans="2:12" x14ac:dyDescent="0.25">
      <c r="B333" s="85"/>
      <c r="C333" s="86"/>
      <c r="D333" s="87"/>
      <c r="E333" s="322"/>
      <c r="F333" s="89"/>
      <c r="G333" s="90"/>
      <c r="H333" s="127"/>
      <c r="I333" s="127"/>
      <c r="J333" s="91"/>
      <c r="K333" s="92"/>
      <c r="L333" s="92"/>
    </row>
    <row r="334" spans="2:12" x14ac:dyDescent="0.25">
      <c r="B334" s="76"/>
      <c r="C334" s="77"/>
      <c r="D334" s="78"/>
      <c r="E334" s="334"/>
      <c r="F334" s="80"/>
      <c r="G334" s="81"/>
      <c r="H334" s="82"/>
      <c r="I334" s="82"/>
      <c r="J334" s="83"/>
      <c r="K334" s="84"/>
      <c r="L334" s="84"/>
    </row>
    <row r="335" spans="2:12" x14ac:dyDescent="0.25">
      <c r="B335" s="85"/>
      <c r="C335" s="86"/>
      <c r="D335" s="87"/>
      <c r="E335" s="322"/>
      <c r="F335" s="89"/>
      <c r="G335" s="90"/>
      <c r="H335" s="127"/>
      <c r="I335" s="127"/>
      <c r="J335" s="91"/>
      <c r="K335" s="92"/>
      <c r="L335" s="92"/>
    </row>
    <row r="336" spans="2:12" x14ac:dyDescent="0.25">
      <c r="B336" s="95"/>
      <c r="C336" s="96"/>
      <c r="D336" s="97">
        <v>0</v>
      </c>
      <c r="E336" s="96" t="s">
        <v>27</v>
      </c>
      <c r="F336" s="98"/>
      <c r="G336" s="99">
        <v>276.28000000000003</v>
      </c>
      <c r="H336" s="100">
        <v>5051812.9536000006</v>
      </c>
      <c r="I336" s="100">
        <v>2728227.1846000003</v>
      </c>
      <c r="J336" s="100"/>
      <c r="K336" s="100"/>
      <c r="L336" s="100"/>
    </row>
    <row r="337" spans="2:12" x14ac:dyDescent="0.25">
      <c r="B337" s="96"/>
      <c r="C337" s="96"/>
      <c r="D337" s="96"/>
      <c r="E337" s="96"/>
      <c r="F337" s="96"/>
      <c r="G337" s="101"/>
      <c r="H337" s="568">
        <v>7780040.1282000011</v>
      </c>
      <c r="I337" s="568"/>
      <c r="J337" s="98"/>
      <c r="K337" s="98"/>
      <c r="L337" s="100"/>
    </row>
    <row r="340" spans="2:12" ht="19.5" x14ac:dyDescent="0.25">
      <c r="B340" s="575" t="s">
        <v>0</v>
      </c>
      <c r="C340" s="575"/>
      <c r="D340" s="575"/>
      <c r="E340" s="575"/>
      <c r="F340" s="575"/>
      <c r="G340" s="575"/>
      <c r="H340" s="575"/>
      <c r="I340" s="575"/>
      <c r="J340" s="575"/>
      <c r="K340" s="575"/>
      <c r="L340" s="575"/>
    </row>
    <row r="341" spans="2:12" x14ac:dyDescent="0.25">
      <c r="B341" s="573" t="s">
        <v>1</v>
      </c>
      <c r="C341" s="573" t="s">
        <v>2</v>
      </c>
      <c r="D341" s="196" t="s">
        <v>3</v>
      </c>
      <c r="E341" s="573" t="s">
        <v>4</v>
      </c>
      <c r="F341" s="196" t="s">
        <v>5</v>
      </c>
      <c r="G341" s="196" t="s">
        <v>6</v>
      </c>
      <c r="H341" s="197" t="s">
        <v>7</v>
      </c>
      <c r="I341" s="197" t="s">
        <v>8</v>
      </c>
      <c r="J341" s="573" t="s">
        <v>9</v>
      </c>
      <c r="K341" s="573" t="s">
        <v>10</v>
      </c>
      <c r="L341" s="573" t="s">
        <v>11</v>
      </c>
    </row>
    <row r="342" spans="2:12" x14ac:dyDescent="0.25">
      <c r="B342" s="573"/>
      <c r="C342" s="573"/>
      <c r="D342" s="196" t="s">
        <v>12</v>
      </c>
      <c r="E342" s="573"/>
      <c r="F342" s="196" t="s">
        <v>13</v>
      </c>
      <c r="G342" s="196" t="s">
        <v>14</v>
      </c>
      <c r="H342" s="347">
        <v>18285.12</v>
      </c>
      <c r="I342" s="347">
        <v>9766.69</v>
      </c>
      <c r="J342" s="573"/>
      <c r="K342" s="573"/>
      <c r="L342" s="573"/>
    </row>
    <row r="343" spans="2:12" x14ac:dyDescent="0.25">
      <c r="B343" s="198"/>
      <c r="C343" s="198"/>
      <c r="D343" s="198"/>
      <c r="E343" s="198"/>
      <c r="F343" s="198"/>
      <c r="G343" s="198"/>
      <c r="H343" s="339"/>
      <c r="I343" s="339"/>
      <c r="J343" s="198"/>
      <c r="K343" s="198"/>
      <c r="L343" s="198"/>
    </row>
    <row r="344" spans="2:12" x14ac:dyDescent="0.25">
      <c r="B344" s="76" t="s">
        <v>232</v>
      </c>
      <c r="C344" s="77" t="s">
        <v>899</v>
      </c>
      <c r="D344" s="78">
        <v>866899460.14269996</v>
      </c>
      <c r="E344" s="334" t="s">
        <v>19</v>
      </c>
      <c r="F344" s="80">
        <v>43221</v>
      </c>
      <c r="G344" s="81">
        <v>128.38</v>
      </c>
      <c r="H344" s="82">
        <v>2347443.7056</v>
      </c>
      <c r="I344" s="82">
        <v>1253847.6622000001</v>
      </c>
      <c r="J344" s="83"/>
      <c r="K344" s="84"/>
      <c r="L344" s="84"/>
    </row>
    <row r="345" spans="2:12" x14ac:dyDescent="0.25">
      <c r="B345" s="85" t="s">
        <v>17</v>
      </c>
      <c r="C345" s="86" t="s">
        <v>758</v>
      </c>
      <c r="D345" s="87">
        <v>15939810.169299997</v>
      </c>
      <c r="E345" s="328" t="s">
        <v>19</v>
      </c>
      <c r="F345" s="257">
        <v>43221</v>
      </c>
      <c r="G345" s="324">
        <v>-1.63</v>
      </c>
      <c r="H345" s="323">
        <v>-29804.745599999995</v>
      </c>
      <c r="I345" s="323"/>
      <c r="J345" s="325"/>
      <c r="K345" s="337"/>
      <c r="L345" s="337"/>
    </row>
    <row r="346" spans="2:12" x14ac:dyDescent="0.25">
      <c r="B346" s="76" t="s">
        <v>20</v>
      </c>
      <c r="C346" s="93">
        <v>43224</v>
      </c>
      <c r="D346" s="78">
        <v>850959649.9734</v>
      </c>
      <c r="E346" s="322" t="s">
        <v>759</v>
      </c>
      <c r="F346" s="89">
        <v>43222</v>
      </c>
      <c r="G346" s="81">
        <v>167.46000000000004</v>
      </c>
      <c r="H346" s="82">
        <v>3062026.1952000004</v>
      </c>
      <c r="I346" s="82">
        <v>1635529.9074000004</v>
      </c>
      <c r="J346" s="83"/>
      <c r="K346" s="84"/>
      <c r="L346" s="84"/>
    </row>
    <row r="347" spans="2:12" x14ac:dyDescent="0.25">
      <c r="B347" s="85"/>
      <c r="C347" s="86"/>
      <c r="D347" s="87"/>
      <c r="E347" s="322" t="s">
        <v>22</v>
      </c>
      <c r="F347" s="89">
        <v>43223</v>
      </c>
      <c r="G347" s="90">
        <v>88.509999999999991</v>
      </c>
      <c r="H347" s="127">
        <v>1618415.9711999998</v>
      </c>
      <c r="I347" s="127">
        <v>864449.73190000001</v>
      </c>
      <c r="J347" s="91"/>
      <c r="K347" s="92"/>
      <c r="L347" s="92"/>
    </row>
    <row r="348" spans="2:12" x14ac:dyDescent="0.25">
      <c r="B348" s="76"/>
      <c r="C348" s="77"/>
      <c r="D348" s="78"/>
      <c r="E348" s="334" t="s">
        <v>23</v>
      </c>
      <c r="F348" s="89">
        <v>43224</v>
      </c>
      <c r="G348" s="81">
        <v>184.94000000000003</v>
      </c>
      <c r="H348" s="82">
        <v>3381650.0928000002</v>
      </c>
      <c r="I348" s="82">
        <v>1806251.6486000004</v>
      </c>
      <c r="J348" s="338"/>
      <c r="K348" s="342"/>
      <c r="L348" s="342"/>
    </row>
    <row r="349" spans="2:12" x14ac:dyDescent="0.25">
      <c r="B349" s="85"/>
      <c r="C349" s="86"/>
      <c r="D349" s="87"/>
      <c r="E349" s="322"/>
      <c r="F349" s="89"/>
      <c r="G349" s="90"/>
      <c r="H349" s="127">
        <v>0</v>
      </c>
      <c r="I349" s="127">
        <v>0</v>
      </c>
      <c r="J349" s="91"/>
      <c r="K349" s="92"/>
      <c r="L349" s="92"/>
    </row>
    <row r="350" spans="2:12" x14ac:dyDescent="0.25">
      <c r="B350" s="76"/>
      <c r="C350" s="77"/>
      <c r="D350" s="78"/>
      <c r="E350" s="334"/>
      <c r="F350" s="80"/>
      <c r="G350" s="81"/>
      <c r="H350" s="82">
        <v>0</v>
      </c>
      <c r="I350" s="82">
        <v>0</v>
      </c>
      <c r="J350" s="83"/>
      <c r="K350" s="84"/>
      <c r="L350" s="84"/>
    </row>
    <row r="351" spans="2:12" x14ac:dyDescent="0.25">
      <c r="B351" s="85"/>
      <c r="C351" s="86"/>
      <c r="D351" s="87"/>
      <c r="E351" s="322"/>
      <c r="F351" s="89"/>
      <c r="G351" s="90"/>
      <c r="H351" s="127">
        <v>0</v>
      </c>
      <c r="I351" s="127">
        <v>0</v>
      </c>
      <c r="J351" s="91"/>
      <c r="K351" s="92"/>
      <c r="L351" s="92"/>
    </row>
    <row r="352" spans="2:12" x14ac:dyDescent="0.25">
      <c r="B352" s="7"/>
      <c r="C352" s="8"/>
      <c r="D352" s="30">
        <v>0</v>
      </c>
      <c r="E352" s="8" t="s">
        <v>27</v>
      </c>
      <c r="F352" s="9"/>
      <c r="G352" s="10">
        <v>567.66000000000008</v>
      </c>
      <c r="H352" s="11">
        <v>10379731.2192</v>
      </c>
      <c r="I352" s="11">
        <v>5560078.9501000009</v>
      </c>
      <c r="J352" s="11"/>
      <c r="K352" s="11"/>
      <c r="L352" s="11"/>
    </row>
    <row r="353" spans="1:12" x14ac:dyDescent="0.25">
      <c r="B353" s="8"/>
      <c r="C353" s="8"/>
      <c r="D353" s="8"/>
      <c r="E353" s="8"/>
      <c r="F353" s="8"/>
      <c r="G353" s="12"/>
      <c r="H353" s="574">
        <v>15939810.169300001</v>
      </c>
      <c r="I353" s="574"/>
      <c r="J353" s="9"/>
      <c r="K353" s="9"/>
      <c r="L353" s="11"/>
    </row>
    <row r="356" spans="1:12" ht="19.5" x14ac:dyDescent="0.25">
      <c r="B356" s="575" t="s">
        <v>0</v>
      </c>
      <c r="C356" s="575"/>
      <c r="D356" s="575"/>
      <c r="E356" s="575"/>
      <c r="F356" s="575"/>
      <c r="G356" s="575"/>
      <c r="H356" s="575"/>
      <c r="I356" s="575"/>
      <c r="J356" s="575"/>
      <c r="K356" s="575"/>
      <c r="L356" s="575"/>
    </row>
    <row r="357" spans="1:12" x14ac:dyDescent="0.25">
      <c r="B357" s="573" t="s">
        <v>1</v>
      </c>
      <c r="C357" s="573" t="s">
        <v>2</v>
      </c>
      <c r="D357" s="196" t="s">
        <v>3</v>
      </c>
      <c r="E357" s="573" t="s">
        <v>4</v>
      </c>
      <c r="F357" s="196" t="s">
        <v>5</v>
      </c>
      <c r="G357" s="196" t="s">
        <v>6</v>
      </c>
      <c r="H357" s="197" t="s">
        <v>7</v>
      </c>
      <c r="I357" s="197" t="s">
        <v>8</v>
      </c>
      <c r="J357" s="573" t="s">
        <v>9</v>
      </c>
      <c r="K357" s="573" t="s">
        <v>10</v>
      </c>
      <c r="L357" s="573" t="s">
        <v>11</v>
      </c>
    </row>
    <row r="358" spans="1:12" x14ac:dyDescent="0.25">
      <c r="B358" s="573"/>
      <c r="C358" s="573"/>
      <c r="D358" s="196" t="s">
        <v>12</v>
      </c>
      <c r="E358" s="573"/>
      <c r="F358" s="196" t="s">
        <v>13</v>
      </c>
      <c r="G358" s="196" t="s">
        <v>14</v>
      </c>
      <c r="H358" s="365">
        <v>18285.12</v>
      </c>
      <c r="I358" s="365">
        <v>9766.69</v>
      </c>
      <c r="J358" s="573"/>
      <c r="K358" s="573"/>
      <c r="L358" s="573"/>
    </row>
    <row r="359" spans="1:12" x14ac:dyDescent="0.25">
      <c r="B359" s="198"/>
      <c r="C359" s="198"/>
      <c r="D359" s="198"/>
      <c r="E359" s="198"/>
      <c r="F359" s="198"/>
      <c r="G359" s="198"/>
      <c r="H359" s="366"/>
      <c r="I359" s="366"/>
      <c r="J359" s="198"/>
      <c r="K359" s="198"/>
      <c r="L359" s="198"/>
    </row>
    <row r="360" spans="1:12" x14ac:dyDescent="0.25">
      <c r="A360" s="419">
        <f>+D346</f>
        <v>850959649.9734</v>
      </c>
      <c r="B360" s="76" t="s">
        <v>232</v>
      </c>
      <c r="C360" s="77" t="s">
        <v>899</v>
      </c>
      <c r="D360" s="78">
        <v>840144032.38989997</v>
      </c>
      <c r="E360" s="367" t="s">
        <v>767</v>
      </c>
      <c r="F360" s="334">
        <v>43225</v>
      </c>
      <c r="G360" s="81">
        <v>116.10999999999999</v>
      </c>
      <c r="H360" s="82">
        <v>2123085.2831999995</v>
      </c>
      <c r="I360" s="82">
        <v>1134010.3758999999</v>
      </c>
      <c r="J360" s="26" t="s">
        <v>16</v>
      </c>
      <c r="K360" s="27"/>
      <c r="L360" s="27"/>
    </row>
    <row r="361" spans="1:12" x14ac:dyDescent="0.25">
      <c r="A361" s="419">
        <f>+A360-H370</f>
        <v>824204222.21060002</v>
      </c>
      <c r="B361" s="85" t="s">
        <v>17</v>
      </c>
      <c r="C361" s="86"/>
      <c r="D361" s="87">
        <v>26755427.762800001</v>
      </c>
      <c r="E361" s="368" t="s">
        <v>767</v>
      </c>
      <c r="F361" s="328">
        <v>43225</v>
      </c>
      <c r="G361" s="324">
        <v>-2.17</v>
      </c>
      <c r="H361" s="323">
        <v>-39678.710399999996</v>
      </c>
      <c r="I361" s="323">
        <v>0</v>
      </c>
      <c r="J361" s="359" t="s">
        <v>16</v>
      </c>
      <c r="K361" s="360"/>
      <c r="L361" s="360" t="s">
        <v>768</v>
      </c>
    </row>
    <row r="362" spans="1:12" x14ac:dyDescent="0.25">
      <c r="B362" s="76" t="s">
        <v>20</v>
      </c>
      <c r="C362" s="93">
        <v>43231</v>
      </c>
      <c r="D362" s="78">
        <v>813388604.63709998</v>
      </c>
      <c r="E362" s="367" t="s">
        <v>25</v>
      </c>
      <c r="F362" s="334">
        <v>43226</v>
      </c>
      <c r="G362" s="81">
        <v>113.63</v>
      </c>
      <c r="H362" s="82">
        <v>2077738.1855999997</v>
      </c>
      <c r="I362" s="82">
        <v>1109788.9846999999</v>
      </c>
      <c r="J362" s="26" t="s">
        <v>26</v>
      </c>
      <c r="K362" s="27"/>
      <c r="L362" s="27"/>
    </row>
    <row r="363" spans="1:12" x14ac:dyDescent="0.25">
      <c r="B363" s="85"/>
      <c r="C363" s="86"/>
      <c r="D363" s="87"/>
      <c r="E363" s="369" t="s">
        <v>15</v>
      </c>
      <c r="F363" s="322">
        <v>43227</v>
      </c>
      <c r="G363" s="90">
        <v>152.35</v>
      </c>
      <c r="H363" s="127">
        <v>2785738.0319999997</v>
      </c>
      <c r="I363" s="127">
        <v>1487955.2215</v>
      </c>
      <c r="J363" s="5" t="s">
        <v>16</v>
      </c>
      <c r="K363" s="6"/>
      <c r="L363" s="6"/>
    </row>
    <row r="364" spans="1:12" x14ac:dyDescent="0.25">
      <c r="B364" s="76"/>
      <c r="C364" s="77"/>
      <c r="D364" s="78"/>
      <c r="E364" s="367" t="s">
        <v>19</v>
      </c>
      <c r="F364" s="334">
        <v>43228</v>
      </c>
      <c r="G364" s="81">
        <v>155.51</v>
      </c>
      <c r="H364" s="82">
        <v>2843519.0111999996</v>
      </c>
      <c r="I364" s="82">
        <v>1518817.9619</v>
      </c>
      <c r="J364" s="26" t="s">
        <v>16</v>
      </c>
      <c r="K364" s="27"/>
      <c r="L364" s="27"/>
    </row>
    <row r="365" spans="1:12" x14ac:dyDescent="0.25">
      <c r="B365" s="85"/>
      <c r="C365" s="86"/>
      <c r="D365" s="87"/>
      <c r="E365" s="368" t="s">
        <v>19</v>
      </c>
      <c r="F365" s="328">
        <v>43228</v>
      </c>
      <c r="G365" s="324">
        <v>-1.84</v>
      </c>
      <c r="H365" s="323">
        <v>-33644.620799999997</v>
      </c>
      <c r="I365" s="323">
        <v>0</v>
      </c>
      <c r="J365" s="359" t="s">
        <v>16</v>
      </c>
      <c r="K365" s="360"/>
      <c r="L365" s="360" t="s">
        <v>768</v>
      </c>
    </row>
    <row r="366" spans="1:12" x14ac:dyDescent="0.25">
      <c r="B366" s="76"/>
      <c r="C366" s="77"/>
      <c r="D366" s="78"/>
      <c r="E366" s="367" t="s">
        <v>759</v>
      </c>
      <c r="F366" s="334">
        <v>43229</v>
      </c>
      <c r="G366" s="81">
        <v>169.12</v>
      </c>
      <c r="H366" s="82">
        <v>3092379.4943999997</v>
      </c>
      <c r="I366" s="82">
        <v>1651742.6128000002</v>
      </c>
      <c r="J366" s="26" t="s">
        <v>16</v>
      </c>
      <c r="K366" s="27"/>
      <c r="L366" s="27"/>
    </row>
    <row r="367" spans="1:12" x14ac:dyDescent="0.25">
      <c r="B367" s="85"/>
      <c r="C367" s="86"/>
      <c r="D367" s="87"/>
      <c r="E367" s="369" t="s">
        <v>22</v>
      </c>
      <c r="F367" s="322">
        <v>43230</v>
      </c>
      <c r="G367" s="90">
        <v>97.249999999999986</v>
      </c>
      <c r="H367" s="127">
        <v>1778227.9199999997</v>
      </c>
      <c r="I367" s="127">
        <v>949810.60249999992</v>
      </c>
      <c r="J367" s="5" t="s">
        <v>16</v>
      </c>
      <c r="K367" s="6"/>
      <c r="L367" s="6"/>
    </row>
    <row r="368" spans="1:12" x14ac:dyDescent="0.25">
      <c r="B368" s="76"/>
      <c r="C368" s="77"/>
      <c r="D368" s="78"/>
      <c r="E368" s="367" t="s">
        <v>23</v>
      </c>
      <c r="F368" s="334">
        <v>43231</v>
      </c>
      <c r="G368" s="81">
        <v>152.42999999999998</v>
      </c>
      <c r="H368" s="82">
        <v>2787200.8415999995</v>
      </c>
      <c r="I368" s="82">
        <v>1488736.5566999998</v>
      </c>
      <c r="J368" s="5" t="s">
        <v>16</v>
      </c>
      <c r="K368" s="27"/>
      <c r="L368" s="27"/>
    </row>
    <row r="369" spans="1:12" x14ac:dyDescent="0.25">
      <c r="B369" s="7"/>
      <c r="C369" s="8"/>
      <c r="D369" s="30">
        <v>0</v>
      </c>
      <c r="E369" s="8" t="s">
        <v>27</v>
      </c>
      <c r="F369" s="9"/>
      <c r="G369" s="10">
        <v>952.38999999999987</v>
      </c>
      <c r="H369" s="11">
        <v>17414565.436799999</v>
      </c>
      <c r="I369" s="11">
        <v>9340862.3159999996</v>
      </c>
      <c r="J369" s="11"/>
      <c r="K369" s="11"/>
      <c r="L369" s="11"/>
    </row>
    <row r="370" spans="1:12" x14ac:dyDescent="0.25">
      <c r="B370" s="8"/>
      <c r="C370" s="8"/>
      <c r="D370" s="8"/>
      <c r="E370" s="8"/>
      <c r="F370" s="8"/>
      <c r="G370" s="12"/>
      <c r="H370" s="574">
        <v>26755427.762800001</v>
      </c>
      <c r="I370" s="574"/>
      <c r="J370" s="9"/>
      <c r="K370" s="9"/>
      <c r="L370" s="11"/>
    </row>
    <row r="371" spans="1:12" ht="15.75" thickBot="1" x14ac:dyDescent="0.3"/>
    <row r="372" spans="1:12" ht="15" customHeight="1" x14ac:dyDescent="0.25">
      <c r="F372" s="618" t="s">
        <v>791</v>
      </c>
      <c r="G372" s="619"/>
      <c r="H372" s="619"/>
      <c r="I372" s="619"/>
      <c r="J372" s="620"/>
    </row>
    <row r="373" spans="1:12" x14ac:dyDescent="0.25">
      <c r="F373" s="621"/>
      <c r="G373" s="622"/>
      <c r="H373" s="622"/>
      <c r="I373" s="622"/>
      <c r="J373" s="623"/>
    </row>
    <row r="374" spans="1:12" x14ac:dyDescent="0.25">
      <c r="F374" s="381" t="s">
        <v>792</v>
      </c>
      <c r="G374" s="379" t="s">
        <v>793</v>
      </c>
      <c r="H374" s="376" t="s">
        <v>794</v>
      </c>
      <c r="I374" s="612" t="s">
        <v>795</v>
      </c>
      <c r="J374" s="613"/>
    </row>
    <row r="375" spans="1:12" x14ac:dyDescent="0.25">
      <c r="A375" s="395">
        <f>+D361+D345+D329+H321+H305+D282+D264+H256+H240+H217+G201+G187+G172+G157+G140+G122+G107+G90+G73+G55+G39+G21+C10+C9+C8</f>
        <v>475772756.80310011</v>
      </c>
      <c r="B375" s="141" t="s">
        <v>809</v>
      </c>
      <c r="F375" s="382">
        <v>1242462917.4685001</v>
      </c>
      <c r="G375" s="380">
        <v>813388604.63709998</v>
      </c>
      <c r="H375" s="377">
        <v>99784723.914279103</v>
      </c>
      <c r="I375" s="614">
        <v>768342374.13994908</v>
      </c>
      <c r="J375" s="615"/>
    </row>
    <row r="376" spans="1:12" x14ac:dyDescent="0.25">
      <c r="F376" s="372"/>
      <c r="J376" s="373"/>
    </row>
    <row r="377" spans="1:12" ht="15.75" thickBot="1" x14ac:dyDescent="0.3">
      <c r="F377" s="616" t="s">
        <v>796</v>
      </c>
      <c r="G377" s="617"/>
      <c r="H377" s="378">
        <v>429074312.83140016</v>
      </c>
      <c r="I377" s="374"/>
      <c r="J377" s="375"/>
    </row>
    <row r="380" spans="1:12" ht="19.5" x14ac:dyDescent="0.25">
      <c r="B380" s="575" t="s">
        <v>0</v>
      </c>
      <c r="C380" s="575"/>
      <c r="D380" s="575"/>
      <c r="E380" s="575"/>
      <c r="F380" s="575"/>
      <c r="G380" s="575"/>
      <c r="H380" s="575"/>
      <c r="I380" s="575"/>
      <c r="J380" s="575"/>
      <c r="K380" s="575"/>
      <c r="L380" s="575"/>
    </row>
    <row r="381" spans="1:12" x14ac:dyDescent="0.25">
      <c r="B381" s="573" t="s">
        <v>1</v>
      </c>
      <c r="C381" s="573" t="s">
        <v>2</v>
      </c>
      <c r="D381" s="196" t="s">
        <v>3</v>
      </c>
      <c r="E381" s="573" t="s">
        <v>4</v>
      </c>
      <c r="F381" s="196" t="s">
        <v>5</v>
      </c>
      <c r="G381" s="196" t="s">
        <v>6</v>
      </c>
      <c r="H381" s="197" t="s">
        <v>7</v>
      </c>
      <c r="I381" s="197" t="s">
        <v>8</v>
      </c>
      <c r="J381" s="573" t="s">
        <v>9</v>
      </c>
      <c r="K381" s="573" t="s">
        <v>10</v>
      </c>
      <c r="L381" s="573" t="s">
        <v>11</v>
      </c>
    </row>
    <row r="382" spans="1:12" x14ac:dyDescent="0.25">
      <c r="B382" s="573"/>
      <c r="C382" s="573"/>
      <c r="D382" s="196" t="s">
        <v>12</v>
      </c>
      <c r="E382" s="573"/>
      <c r="F382" s="196" t="s">
        <v>13</v>
      </c>
      <c r="G382" s="196" t="s">
        <v>14</v>
      </c>
      <c r="H382" s="29">
        <v>18285.12</v>
      </c>
      <c r="I382" s="29">
        <v>9766.69</v>
      </c>
      <c r="J382" s="573"/>
      <c r="K382" s="573"/>
      <c r="L382" s="573"/>
    </row>
    <row r="383" spans="1:12" x14ac:dyDescent="0.25">
      <c r="B383" s="198"/>
      <c r="C383" s="198"/>
      <c r="D383" s="198"/>
      <c r="E383" s="198"/>
      <c r="F383" s="198"/>
      <c r="G383" s="198"/>
      <c r="H383" s="15"/>
      <c r="I383" s="15"/>
      <c r="J383" s="198"/>
      <c r="K383" s="198"/>
      <c r="L383" s="198"/>
    </row>
    <row r="384" spans="1:12" x14ac:dyDescent="0.25">
      <c r="A384" s="371">
        <f>+A361</f>
        <v>824204222.21060002</v>
      </c>
      <c r="B384" s="76" t="s">
        <v>232</v>
      </c>
      <c r="C384" s="77" t="s">
        <v>899</v>
      </c>
      <c r="D384" s="78">
        <v>813214538.0316999</v>
      </c>
      <c r="E384" s="367" t="s">
        <v>767</v>
      </c>
      <c r="F384" s="334">
        <v>43232</v>
      </c>
      <c r="G384" s="81">
        <v>109.45000000000002</v>
      </c>
      <c r="H384" s="82">
        <v>2001306.3840000003</v>
      </c>
      <c r="I384" s="82">
        <v>1068964.2205000003</v>
      </c>
      <c r="J384" s="83" t="s">
        <v>16</v>
      </c>
      <c r="K384" s="84"/>
      <c r="L384" s="84"/>
    </row>
    <row r="385" spans="1:12" x14ac:dyDescent="0.25">
      <c r="A385" s="371">
        <f>+A384-H394</f>
        <v>797361761.15509999</v>
      </c>
      <c r="B385" s="85" t="s">
        <v>17</v>
      </c>
      <c r="C385" s="86" t="s">
        <v>797</v>
      </c>
      <c r="D385" s="87">
        <v>26842461.055500004</v>
      </c>
      <c r="E385" s="368" t="s">
        <v>767</v>
      </c>
      <c r="F385" s="328">
        <v>43232</v>
      </c>
      <c r="G385" s="324">
        <v>-2.19</v>
      </c>
      <c r="H385" s="323">
        <v>-40044.412799999998</v>
      </c>
      <c r="I385" s="323">
        <v>0</v>
      </c>
      <c r="J385" s="325" t="s">
        <v>16</v>
      </c>
      <c r="K385" s="337"/>
      <c r="L385" s="337" t="s">
        <v>768</v>
      </c>
    </row>
    <row r="386" spans="1:12" x14ac:dyDescent="0.25">
      <c r="B386" s="76" t="s">
        <v>20</v>
      </c>
      <c r="C386" s="93">
        <v>43238</v>
      </c>
      <c r="D386" s="78">
        <v>786372076.97619987</v>
      </c>
      <c r="E386" s="367" t="s">
        <v>25</v>
      </c>
      <c r="F386" s="334">
        <v>43233</v>
      </c>
      <c r="G386" s="81">
        <v>90.53</v>
      </c>
      <c r="H386" s="82">
        <v>1655351.9135999999</v>
      </c>
      <c r="I386" s="82">
        <v>884178.44570000004</v>
      </c>
      <c r="J386" s="83" t="s">
        <v>26</v>
      </c>
      <c r="K386" s="84"/>
      <c r="L386" s="84"/>
    </row>
    <row r="387" spans="1:12" x14ac:dyDescent="0.25">
      <c r="B387" s="85"/>
      <c r="C387" s="86"/>
      <c r="D387" s="87"/>
      <c r="E387" s="369" t="s">
        <v>15</v>
      </c>
      <c r="F387" s="322">
        <v>43234</v>
      </c>
      <c r="G387" s="90">
        <v>162.51999999999998</v>
      </c>
      <c r="H387" s="127">
        <v>2971697.7023999994</v>
      </c>
      <c r="I387" s="127">
        <v>1587282.4587999999</v>
      </c>
      <c r="J387" s="91" t="s">
        <v>16</v>
      </c>
      <c r="K387" s="92"/>
      <c r="L387" s="92"/>
    </row>
    <row r="388" spans="1:12" x14ac:dyDescent="0.25">
      <c r="B388" s="76"/>
      <c r="C388" s="77"/>
      <c r="D388" s="78"/>
      <c r="E388" s="367" t="s">
        <v>19</v>
      </c>
      <c r="F388" s="334">
        <v>43235</v>
      </c>
      <c r="G388" s="81">
        <v>159.91</v>
      </c>
      <c r="H388" s="82">
        <v>2923973.5392</v>
      </c>
      <c r="I388" s="82">
        <v>1561791.3979</v>
      </c>
      <c r="J388" s="83" t="s">
        <v>16</v>
      </c>
      <c r="K388" s="84"/>
      <c r="L388" s="84"/>
    </row>
    <row r="389" spans="1:12" x14ac:dyDescent="0.25">
      <c r="B389" s="85"/>
      <c r="C389" s="86"/>
      <c r="D389" s="87"/>
      <c r="E389" s="368" t="s">
        <v>19</v>
      </c>
      <c r="F389" s="328">
        <v>43235</v>
      </c>
      <c r="G389" s="324">
        <v>-1.77</v>
      </c>
      <c r="H389" s="323">
        <v>-32364.662399999997</v>
      </c>
      <c r="I389" s="323">
        <v>0</v>
      </c>
      <c r="J389" s="325" t="s">
        <v>16</v>
      </c>
      <c r="K389" s="337"/>
      <c r="L389" s="337" t="s">
        <v>768</v>
      </c>
    </row>
    <row r="390" spans="1:12" x14ac:dyDescent="0.25">
      <c r="B390" s="76"/>
      <c r="C390" s="77"/>
      <c r="D390" s="78"/>
      <c r="E390" s="367" t="s">
        <v>759</v>
      </c>
      <c r="F390" s="334">
        <v>43236</v>
      </c>
      <c r="G390" s="81">
        <v>195.93</v>
      </c>
      <c r="H390" s="82">
        <v>3582603.5616000001</v>
      </c>
      <c r="I390" s="82">
        <v>1913587.5717000002</v>
      </c>
      <c r="J390" s="83" t="s">
        <v>16</v>
      </c>
      <c r="K390" s="84"/>
      <c r="L390" s="84"/>
    </row>
    <row r="391" spans="1:12" x14ac:dyDescent="0.25">
      <c r="B391" s="85"/>
      <c r="C391" s="86"/>
      <c r="D391" s="87"/>
      <c r="E391" s="369" t="s">
        <v>22</v>
      </c>
      <c r="F391" s="322">
        <v>43237</v>
      </c>
      <c r="G391" s="90">
        <v>82.439999999999984</v>
      </c>
      <c r="H391" s="127">
        <v>1507425.2927999997</v>
      </c>
      <c r="I391" s="127">
        <v>805165.92359999986</v>
      </c>
      <c r="J391" s="91" t="s">
        <v>16</v>
      </c>
      <c r="K391" s="92"/>
      <c r="L391" s="92"/>
    </row>
    <row r="392" spans="1:12" x14ac:dyDescent="0.25">
      <c r="B392" s="76"/>
      <c r="C392" s="77"/>
      <c r="D392" s="78"/>
      <c r="E392" s="367" t="s">
        <v>23</v>
      </c>
      <c r="F392" s="334">
        <v>43238</v>
      </c>
      <c r="G392" s="81">
        <v>158.68999999999997</v>
      </c>
      <c r="H392" s="82">
        <v>2901665.6927999994</v>
      </c>
      <c r="I392" s="82">
        <v>1549876.0360999997</v>
      </c>
      <c r="J392" s="91" t="s">
        <v>16</v>
      </c>
      <c r="K392" s="84"/>
      <c r="L392" s="84"/>
    </row>
    <row r="393" spans="1:12" x14ac:dyDescent="0.25">
      <c r="B393" s="7"/>
      <c r="C393" s="8"/>
      <c r="D393" s="30">
        <f>+D385-H394</f>
        <v>0</v>
      </c>
      <c r="E393" s="8" t="s">
        <v>27</v>
      </c>
      <c r="F393" s="9"/>
      <c r="G393" s="10">
        <f>SUM(G384:G392)</f>
        <v>955.51</v>
      </c>
      <c r="H393" s="11">
        <f>SUM(H384:H392)</f>
        <v>17471615.0112</v>
      </c>
      <c r="I393" s="11">
        <f>SUM(I384:I392)</f>
        <v>9370846.0543000009</v>
      </c>
      <c r="J393" s="11"/>
      <c r="K393" s="11"/>
      <c r="L393" s="11"/>
    </row>
    <row r="394" spans="1:12" x14ac:dyDescent="0.25">
      <c r="B394" s="8"/>
      <c r="C394" s="8"/>
      <c r="D394" s="8"/>
      <c r="E394" s="8"/>
      <c r="F394" s="8"/>
      <c r="G394" s="12"/>
      <c r="H394" s="574">
        <f>SUM(H393:I393)-0.01</f>
        <v>26842461.055499997</v>
      </c>
      <c r="I394" s="574"/>
      <c r="J394" s="9"/>
      <c r="K394" s="9"/>
      <c r="L394" s="11"/>
    </row>
    <row r="397" spans="1:12" ht="19.5" x14ac:dyDescent="0.25">
      <c r="B397" s="575" t="s">
        <v>0</v>
      </c>
      <c r="C397" s="575"/>
      <c r="D397" s="575"/>
      <c r="E397" s="575"/>
      <c r="F397" s="575"/>
      <c r="G397" s="575"/>
      <c r="H397" s="575"/>
      <c r="I397" s="575"/>
      <c r="J397" s="575"/>
      <c r="K397" s="575"/>
      <c r="L397" s="575"/>
    </row>
    <row r="398" spans="1:12" x14ac:dyDescent="0.25">
      <c r="B398" s="573" t="s">
        <v>1</v>
      </c>
      <c r="C398" s="573" t="s">
        <v>2</v>
      </c>
      <c r="D398" s="196" t="s">
        <v>3</v>
      </c>
      <c r="E398" s="573" t="s">
        <v>4</v>
      </c>
      <c r="F398" s="196" t="s">
        <v>5</v>
      </c>
      <c r="G398" s="196" t="s">
        <v>6</v>
      </c>
      <c r="H398" s="197" t="s">
        <v>7</v>
      </c>
      <c r="I398" s="197" t="s">
        <v>8</v>
      </c>
      <c r="J398" s="573" t="s">
        <v>9</v>
      </c>
      <c r="K398" s="573" t="s">
        <v>10</v>
      </c>
      <c r="L398" s="573" t="s">
        <v>11</v>
      </c>
    </row>
    <row r="399" spans="1:12" x14ac:dyDescent="0.25">
      <c r="B399" s="573"/>
      <c r="C399" s="573"/>
      <c r="D399" s="196" t="s">
        <v>12</v>
      </c>
      <c r="E399" s="573"/>
      <c r="F399" s="196" t="s">
        <v>13</v>
      </c>
      <c r="G399" s="196" t="s">
        <v>14</v>
      </c>
      <c r="H399" s="29">
        <v>18285.12</v>
      </c>
      <c r="I399" s="29">
        <v>9766.69</v>
      </c>
      <c r="J399" s="573"/>
      <c r="K399" s="573"/>
      <c r="L399" s="573"/>
    </row>
    <row r="400" spans="1:12" x14ac:dyDescent="0.25">
      <c r="B400" s="198"/>
      <c r="C400" s="198"/>
      <c r="D400" s="198"/>
      <c r="E400" s="198"/>
      <c r="F400" s="198"/>
      <c r="G400" s="198"/>
      <c r="H400" s="15"/>
      <c r="I400" s="15"/>
      <c r="J400" s="198"/>
      <c r="K400" s="198"/>
      <c r="L400" s="198"/>
    </row>
    <row r="401" spans="1:12" x14ac:dyDescent="0.25">
      <c r="A401" s="371">
        <f>+A385</f>
        <v>797361761.15509999</v>
      </c>
      <c r="B401" s="76" t="s">
        <v>232</v>
      </c>
      <c r="C401" s="77" t="s">
        <v>899</v>
      </c>
      <c r="D401" s="78">
        <v>809595322.84000003</v>
      </c>
      <c r="E401" s="367" t="s">
        <v>767</v>
      </c>
      <c r="F401" s="334">
        <v>43239</v>
      </c>
      <c r="G401" s="81">
        <v>121.48</v>
      </c>
      <c r="H401" s="82">
        <v>2221276.38</v>
      </c>
      <c r="I401" s="82">
        <v>1186457.5</v>
      </c>
      <c r="J401" s="83" t="s">
        <v>16</v>
      </c>
      <c r="K401" s="84"/>
      <c r="L401" s="84"/>
    </row>
    <row r="402" spans="1:12" x14ac:dyDescent="0.25">
      <c r="A402" s="371">
        <f>+A401-H411</f>
        <v>768709692.50510001</v>
      </c>
      <c r="B402" s="85" t="s">
        <v>17</v>
      </c>
      <c r="C402" s="86" t="s">
        <v>810</v>
      </c>
      <c r="D402" s="87">
        <v>28652068.649999999</v>
      </c>
      <c r="E402" s="368" t="s">
        <v>767</v>
      </c>
      <c r="F402" s="334">
        <v>43239</v>
      </c>
      <c r="G402" s="324">
        <v>-2.1</v>
      </c>
      <c r="H402" s="323">
        <v>-38398.75</v>
      </c>
      <c r="I402" s="323" t="s">
        <v>728</v>
      </c>
      <c r="J402" s="325" t="s">
        <v>16</v>
      </c>
      <c r="K402" s="337"/>
      <c r="L402" s="337" t="s">
        <v>768</v>
      </c>
    </row>
    <row r="403" spans="1:12" x14ac:dyDescent="0.25">
      <c r="B403" s="76" t="s">
        <v>20</v>
      </c>
      <c r="C403" s="93">
        <v>43245</v>
      </c>
      <c r="D403" s="78">
        <v>780943254.19000006</v>
      </c>
      <c r="E403" s="367" t="s">
        <v>25</v>
      </c>
      <c r="F403" s="334">
        <v>43240</v>
      </c>
      <c r="G403" s="81">
        <v>132.51</v>
      </c>
      <c r="H403" s="82">
        <v>2422961.25</v>
      </c>
      <c r="I403" s="82">
        <v>1294184.0900000001</v>
      </c>
      <c r="J403" s="83" t="s">
        <v>26</v>
      </c>
      <c r="K403" s="84"/>
      <c r="L403" s="84"/>
    </row>
    <row r="404" spans="1:12" x14ac:dyDescent="0.25">
      <c r="B404" s="85"/>
      <c r="C404" s="86"/>
      <c r="D404" s="87"/>
      <c r="E404" s="369" t="s">
        <v>15</v>
      </c>
      <c r="F404" s="334">
        <v>43241</v>
      </c>
      <c r="G404" s="90">
        <v>177.69</v>
      </c>
      <c r="H404" s="127">
        <v>3249082.97</v>
      </c>
      <c r="I404" s="127">
        <v>1735443.15</v>
      </c>
      <c r="J404" s="91" t="s">
        <v>16</v>
      </c>
      <c r="K404" s="92"/>
      <c r="L404" s="92"/>
    </row>
    <row r="405" spans="1:12" x14ac:dyDescent="0.25">
      <c r="B405" s="76"/>
      <c r="C405" s="77"/>
      <c r="D405" s="78"/>
      <c r="E405" s="367" t="s">
        <v>19</v>
      </c>
      <c r="F405" s="334">
        <v>43242</v>
      </c>
      <c r="G405" s="81">
        <v>173.01</v>
      </c>
      <c r="H405" s="82">
        <v>3163508.61</v>
      </c>
      <c r="I405" s="82">
        <v>1689735.04</v>
      </c>
      <c r="J405" s="83" t="s">
        <v>16</v>
      </c>
      <c r="K405" s="84"/>
      <c r="L405" s="84"/>
    </row>
    <row r="406" spans="1:12" x14ac:dyDescent="0.25">
      <c r="B406" s="85"/>
      <c r="C406" s="86"/>
      <c r="D406" s="87"/>
      <c r="E406" s="368" t="s">
        <v>19</v>
      </c>
      <c r="F406" s="334">
        <v>43242</v>
      </c>
      <c r="G406" s="324">
        <v>-1.6</v>
      </c>
      <c r="H406" s="323">
        <v>-29256.19</v>
      </c>
      <c r="I406" s="323" t="s">
        <v>728</v>
      </c>
      <c r="J406" s="325" t="s">
        <v>16</v>
      </c>
      <c r="K406" s="337"/>
      <c r="L406" s="337" t="s">
        <v>768</v>
      </c>
    </row>
    <row r="407" spans="1:12" x14ac:dyDescent="0.25">
      <c r="B407" s="76"/>
      <c r="C407" s="77"/>
      <c r="D407" s="78"/>
      <c r="E407" s="367" t="s">
        <v>759</v>
      </c>
      <c r="F407" s="334">
        <v>43243</v>
      </c>
      <c r="G407" s="81">
        <v>158.32</v>
      </c>
      <c r="H407" s="82">
        <v>2894900.2</v>
      </c>
      <c r="I407" s="82">
        <v>1546262.36</v>
      </c>
      <c r="J407" s="83" t="s">
        <v>16</v>
      </c>
      <c r="K407" s="84"/>
      <c r="L407" s="84"/>
    </row>
    <row r="408" spans="1:12" x14ac:dyDescent="0.25">
      <c r="B408" s="85"/>
      <c r="C408" s="86"/>
      <c r="D408" s="87"/>
      <c r="E408" s="369" t="s">
        <v>22</v>
      </c>
      <c r="F408" s="334">
        <v>43244</v>
      </c>
      <c r="G408" s="90">
        <v>94.38</v>
      </c>
      <c r="H408" s="127">
        <v>1725749.63</v>
      </c>
      <c r="I408" s="127">
        <v>921780.2</v>
      </c>
      <c r="J408" s="91" t="s">
        <v>16</v>
      </c>
      <c r="K408" s="92"/>
      <c r="L408" s="92"/>
    </row>
    <row r="409" spans="1:12" x14ac:dyDescent="0.25">
      <c r="B409" s="76"/>
      <c r="C409" s="77"/>
      <c r="D409" s="78"/>
      <c r="E409" s="367" t="s">
        <v>23</v>
      </c>
      <c r="F409" s="334">
        <v>43245</v>
      </c>
      <c r="G409" s="81">
        <v>166.42</v>
      </c>
      <c r="H409" s="82">
        <v>3043009.67</v>
      </c>
      <c r="I409" s="82">
        <v>1625372.55</v>
      </c>
      <c r="J409" s="91" t="s">
        <v>16</v>
      </c>
      <c r="K409" s="84"/>
      <c r="L409" s="84"/>
    </row>
    <row r="410" spans="1:12" x14ac:dyDescent="0.25">
      <c r="B410" s="7"/>
      <c r="C410" s="8"/>
      <c r="D410" s="30">
        <f>+D402-H411</f>
        <v>0</v>
      </c>
      <c r="E410" s="8" t="s">
        <v>27</v>
      </c>
      <c r="F410" s="9"/>
      <c r="G410" s="10">
        <f>SUM(G401:G409)</f>
        <v>1020.1099999999999</v>
      </c>
      <c r="H410" s="11">
        <f>SUM(H401:H409)</f>
        <v>18652833.769999996</v>
      </c>
      <c r="I410" s="11">
        <f>SUM(I401:I409)</f>
        <v>9999234.8900000006</v>
      </c>
      <c r="J410" s="11"/>
      <c r="K410" s="11"/>
      <c r="L410" s="11"/>
    </row>
    <row r="411" spans="1:12" x14ac:dyDescent="0.25">
      <c r="B411" s="8"/>
      <c r="C411" s="8"/>
      <c r="D411" s="8"/>
      <c r="E411" s="8"/>
      <c r="F411" s="8"/>
      <c r="G411" s="12"/>
      <c r="H411" s="574">
        <f>SUM(H410:I410)-0.01</f>
        <v>28652068.649999995</v>
      </c>
      <c r="I411" s="574"/>
      <c r="J411" s="9"/>
      <c r="K411" s="9"/>
      <c r="L411" s="11"/>
    </row>
    <row r="414" spans="1:12" ht="19.5" x14ac:dyDescent="0.25">
      <c r="B414" s="575" t="s">
        <v>0</v>
      </c>
      <c r="C414" s="575"/>
      <c r="D414" s="575"/>
      <c r="E414" s="575"/>
      <c r="F414" s="575"/>
      <c r="G414" s="575"/>
      <c r="H414" s="575"/>
      <c r="I414" s="575"/>
      <c r="J414" s="575"/>
      <c r="K414" s="575"/>
      <c r="L414" s="575"/>
    </row>
    <row r="415" spans="1:12" x14ac:dyDescent="0.25">
      <c r="B415" s="573" t="s">
        <v>1</v>
      </c>
      <c r="C415" s="573" t="s">
        <v>2</v>
      </c>
      <c r="D415" s="196" t="s">
        <v>3</v>
      </c>
      <c r="E415" s="573" t="s">
        <v>4</v>
      </c>
      <c r="F415" s="196" t="s">
        <v>5</v>
      </c>
      <c r="G415" s="196" t="s">
        <v>6</v>
      </c>
      <c r="H415" s="197" t="s">
        <v>7</v>
      </c>
      <c r="I415" s="197" t="s">
        <v>8</v>
      </c>
      <c r="J415" s="573" t="s">
        <v>9</v>
      </c>
      <c r="K415" s="573" t="s">
        <v>10</v>
      </c>
      <c r="L415" s="573" t="s">
        <v>11</v>
      </c>
    </row>
    <row r="416" spans="1:12" x14ac:dyDescent="0.25">
      <c r="B416" s="573"/>
      <c r="C416" s="573"/>
      <c r="D416" s="196" t="s">
        <v>12</v>
      </c>
      <c r="E416" s="573"/>
      <c r="F416" s="196" t="s">
        <v>13</v>
      </c>
      <c r="G416" s="196" t="s">
        <v>14</v>
      </c>
      <c r="H416" s="407">
        <v>18285.12</v>
      </c>
      <c r="I416" s="407">
        <v>9766.69</v>
      </c>
      <c r="J416" s="573"/>
      <c r="K416" s="573"/>
      <c r="L416" s="573"/>
    </row>
    <row r="417" spans="1:12" x14ac:dyDescent="0.25">
      <c r="B417" s="198"/>
      <c r="C417" s="198"/>
      <c r="D417" s="198"/>
      <c r="E417" s="198"/>
      <c r="F417" s="198"/>
      <c r="G417" s="198"/>
      <c r="H417" s="408"/>
      <c r="I417" s="408"/>
      <c r="J417" s="198"/>
      <c r="K417" s="198"/>
      <c r="L417" s="198"/>
    </row>
    <row r="418" spans="1:12" x14ac:dyDescent="0.25">
      <c r="A418" s="371">
        <f>+A402</f>
        <v>768709692.50510001</v>
      </c>
      <c r="B418" s="76" t="s">
        <v>232</v>
      </c>
      <c r="C418" s="77" t="s">
        <v>899</v>
      </c>
      <c r="D418" s="78">
        <v>803364529.84840012</v>
      </c>
      <c r="E418" s="367" t="s">
        <v>767</v>
      </c>
      <c r="F418" s="334">
        <v>43246</v>
      </c>
      <c r="G418" s="81">
        <v>121.33999999999999</v>
      </c>
      <c r="H418" s="82">
        <v>2218716.4607999995</v>
      </c>
      <c r="I418" s="82">
        <v>1185090.1646</v>
      </c>
      <c r="J418" s="83" t="s">
        <v>16</v>
      </c>
      <c r="K418" s="84"/>
      <c r="L418" s="84"/>
    </row>
    <row r="419" spans="1:12" x14ac:dyDescent="0.25">
      <c r="A419" s="371">
        <f>+A418-H428</f>
        <v>747531382.40700006</v>
      </c>
      <c r="B419" s="85" t="s">
        <v>17</v>
      </c>
      <c r="C419" s="86" t="s">
        <v>827</v>
      </c>
      <c r="D419" s="87">
        <v>0</v>
      </c>
      <c r="E419" s="368" t="s">
        <v>767</v>
      </c>
      <c r="F419" s="328">
        <v>43246</v>
      </c>
      <c r="G419" s="324">
        <v>-1.93</v>
      </c>
      <c r="H419" s="323">
        <v>-35290.281599999995</v>
      </c>
      <c r="I419" s="323">
        <v>0</v>
      </c>
      <c r="J419" s="325" t="s">
        <v>16</v>
      </c>
      <c r="K419" s="337"/>
      <c r="L419" s="337" t="s">
        <v>768</v>
      </c>
    </row>
    <row r="420" spans="1:12" x14ac:dyDescent="0.25">
      <c r="B420" s="76" t="s">
        <v>20</v>
      </c>
      <c r="C420" s="93">
        <v>43251</v>
      </c>
      <c r="D420" s="78">
        <v>803364529.84840012</v>
      </c>
      <c r="E420" s="367" t="s">
        <v>25</v>
      </c>
      <c r="F420" s="334">
        <v>43247</v>
      </c>
      <c r="G420" s="81">
        <v>0</v>
      </c>
      <c r="H420" s="82">
        <v>0</v>
      </c>
      <c r="I420" s="82">
        <v>0</v>
      </c>
      <c r="J420" s="83" t="s">
        <v>26</v>
      </c>
      <c r="K420" s="84"/>
      <c r="L420" s="84"/>
    </row>
    <row r="421" spans="1:12" x14ac:dyDescent="0.25">
      <c r="B421" s="85"/>
      <c r="C421" s="86"/>
      <c r="D421" s="87"/>
      <c r="E421" s="369" t="s">
        <v>15</v>
      </c>
      <c r="F421" s="322">
        <v>43248</v>
      </c>
      <c r="G421" s="90">
        <v>169.43999999999997</v>
      </c>
      <c r="H421" s="127">
        <v>3098230.7327999994</v>
      </c>
      <c r="I421" s="127">
        <v>1654867.9535999999</v>
      </c>
      <c r="J421" s="91" t="s">
        <v>16</v>
      </c>
      <c r="K421" s="92"/>
      <c r="L421" s="92"/>
    </row>
    <row r="422" spans="1:12" x14ac:dyDescent="0.25">
      <c r="B422" s="76"/>
      <c r="C422" s="77"/>
      <c r="D422" s="78"/>
      <c r="E422" s="367" t="s">
        <v>19</v>
      </c>
      <c r="F422" s="334">
        <v>43249</v>
      </c>
      <c r="G422" s="81">
        <v>172.83</v>
      </c>
      <c r="H422" s="82">
        <v>3160217.2896000003</v>
      </c>
      <c r="I422" s="82">
        <v>1687977.0327000001</v>
      </c>
      <c r="J422" s="83" t="s">
        <v>16</v>
      </c>
      <c r="K422" s="84"/>
      <c r="L422" s="84"/>
    </row>
    <row r="423" spans="1:12" x14ac:dyDescent="0.25">
      <c r="B423" s="85"/>
      <c r="C423" s="86"/>
      <c r="D423" s="87"/>
      <c r="E423" s="368" t="s">
        <v>19</v>
      </c>
      <c r="F423" s="328">
        <v>43249</v>
      </c>
      <c r="G423" s="324">
        <v>-1.75</v>
      </c>
      <c r="H423" s="323">
        <v>-31998.959999999999</v>
      </c>
      <c r="I423" s="323">
        <v>0</v>
      </c>
      <c r="J423" s="325" t="s">
        <v>16</v>
      </c>
      <c r="K423" s="337"/>
      <c r="L423" s="337" t="s">
        <v>768</v>
      </c>
    </row>
    <row r="424" spans="1:12" x14ac:dyDescent="0.25">
      <c r="B424" s="76"/>
      <c r="C424" s="77"/>
      <c r="D424" s="78"/>
      <c r="E424" s="367" t="s">
        <v>759</v>
      </c>
      <c r="F424" s="334">
        <v>43250</v>
      </c>
      <c r="G424" s="81">
        <v>176.73999999999998</v>
      </c>
      <c r="H424" s="82">
        <v>3231712.1087999996</v>
      </c>
      <c r="I424" s="82">
        <v>1726164.7905999999</v>
      </c>
      <c r="J424" s="83" t="s">
        <v>16</v>
      </c>
      <c r="K424" s="84"/>
      <c r="L424" s="84"/>
    </row>
    <row r="425" spans="1:12" x14ac:dyDescent="0.25">
      <c r="B425" s="85"/>
      <c r="C425" s="86"/>
      <c r="D425" s="87"/>
      <c r="E425" s="369" t="s">
        <v>22</v>
      </c>
      <c r="F425" s="322">
        <v>43251</v>
      </c>
      <c r="G425" s="90">
        <v>117.02</v>
      </c>
      <c r="H425" s="127">
        <v>2139724.7423999999</v>
      </c>
      <c r="I425" s="127">
        <v>1142898.0638000001</v>
      </c>
      <c r="J425" s="91" t="s">
        <v>16</v>
      </c>
      <c r="K425" s="92"/>
      <c r="L425" s="92"/>
    </row>
    <row r="426" spans="1:12" x14ac:dyDescent="0.25">
      <c r="B426" s="76"/>
      <c r="C426" s="77"/>
      <c r="D426" s="78"/>
      <c r="E426" s="367" t="s">
        <v>23</v>
      </c>
      <c r="F426" s="334"/>
      <c r="G426" s="81"/>
      <c r="H426" s="82">
        <v>0</v>
      </c>
      <c r="I426" s="82">
        <v>0</v>
      </c>
      <c r="J426" s="91" t="s">
        <v>16</v>
      </c>
      <c r="K426" s="84"/>
      <c r="L426" s="84"/>
    </row>
    <row r="427" spans="1:12" x14ac:dyDescent="0.25">
      <c r="B427" s="7"/>
      <c r="C427" s="8"/>
      <c r="D427" s="97">
        <v>-21178310.098099999</v>
      </c>
      <c r="E427" s="96" t="s">
        <v>27</v>
      </c>
      <c r="F427" s="98"/>
      <c r="G427" s="99">
        <v>753.68999999999994</v>
      </c>
      <c r="H427" s="100">
        <v>13781312.092799997</v>
      </c>
      <c r="I427" s="100">
        <v>7396998.0053000003</v>
      </c>
      <c r="J427" s="100"/>
      <c r="K427" s="100"/>
      <c r="L427" s="100"/>
    </row>
    <row r="428" spans="1:12" x14ac:dyDescent="0.25">
      <c r="B428" s="8"/>
      <c r="C428" s="8"/>
      <c r="D428" s="8"/>
      <c r="E428" s="8"/>
      <c r="F428" s="8"/>
      <c r="G428" s="12"/>
      <c r="H428" s="574">
        <v>21178310.098099999</v>
      </c>
      <c r="I428" s="574"/>
      <c r="J428" s="9"/>
      <c r="K428" s="9"/>
      <c r="L428" s="11"/>
    </row>
    <row r="431" spans="1:12" ht="19.5" x14ac:dyDescent="0.25">
      <c r="B431" s="575" t="s">
        <v>0</v>
      </c>
      <c r="C431" s="575"/>
      <c r="D431" s="575"/>
      <c r="E431" s="575"/>
      <c r="F431" s="575"/>
      <c r="G431" s="575"/>
      <c r="H431" s="575"/>
      <c r="I431" s="575"/>
      <c r="J431" s="575"/>
      <c r="K431" s="575"/>
      <c r="L431" s="575"/>
    </row>
    <row r="432" spans="1:12" x14ac:dyDescent="0.25">
      <c r="B432" s="573" t="s">
        <v>1</v>
      </c>
      <c r="C432" s="573" t="s">
        <v>2</v>
      </c>
      <c r="D432" s="196" t="s">
        <v>3</v>
      </c>
      <c r="E432" s="573" t="s">
        <v>4</v>
      </c>
      <c r="F432" s="196" t="s">
        <v>5</v>
      </c>
      <c r="G432" s="196" t="s">
        <v>6</v>
      </c>
      <c r="H432" s="197" t="s">
        <v>7</v>
      </c>
      <c r="I432" s="197" t="s">
        <v>8</v>
      </c>
      <c r="J432" s="573" t="s">
        <v>9</v>
      </c>
      <c r="K432" s="573" t="s">
        <v>10</v>
      </c>
      <c r="L432" s="573" t="s">
        <v>11</v>
      </c>
    </row>
    <row r="433" spans="1:12" x14ac:dyDescent="0.25">
      <c r="B433" s="573"/>
      <c r="C433" s="573"/>
      <c r="D433" s="196" t="s">
        <v>12</v>
      </c>
      <c r="E433" s="573"/>
      <c r="F433" s="196" t="s">
        <v>13</v>
      </c>
      <c r="G433" s="196" t="s">
        <v>14</v>
      </c>
      <c r="H433" s="29">
        <v>18285.12</v>
      </c>
      <c r="I433" s="29">
        <v>9766.69</v>
      </c>
      <c r="J433" s="573"/>
      <c r="K433" s="573"/>
      <c r="L433" s="573"/>
    </row>
    <row r="434" spans="1:12" x14ac:dyDescent="0.25">
      <c r="B434" s="198"/>
      <c r="C434" s="198"/>
      <c r="D434" s="198"/>
      <c r="E434" s="198"/>
      <c r="F434" s="198"/>
      <c r="G434" s="198"/>
      <c r="H434" s="15"/>
      <c r="I434" s="15"/>
      <c r="J434" s="198"/>
      <c r="K434" s="198"/>
      <c r="L434" s="198"/>
    </row>
    <row r="435" spans="1:12" x14ac:dyDescent="0.25">
      <c r="A435" s="371">
        <f>+A419</f>
        <v>747531382.40700006</v>
      </c>
      <c r="B435" s="76" t="s">
        <v>232</v>
      </c>
      <c r="C435" s="77" t="s">
        <v>899</v>
      </c>
      <c r="D435" s="78">
        <v>854128873.6401999</v>
      </c>
      <c r="E435" s="367" t="s">
        <v>841</v>
      </c>
      <c r="F435" s="334">
        <v>43252</v>
      </c>
      <c r="G435" s="81">
        <v>151.74999999999994</v>
      </c>
      <c r="H435" s="82">
        <v>2774766.959999999</v>
      </c>
      <c r="I435" s="82">
        <v>1482095.2074999996</v>
      </c>
      <c r="J435" s="83" t="s">
        <v>16</v>
      </c>
      <c r="K435" s="84"/>
      <c r="L435" s="84"/>
    </row>
    <row r="436" spans="1:12" x14ac:dyDescent="0.25">
      <c r="A436" s="371">
        <f>+A435-H445</f>
        <v>743274520.23950005</v>
      </c>
      <c r="B436" s="85" t="s">
        <v>17</v>
      </c>
      <c r="C436" s="86" t="s">
        <v>842</v>
      </c>
      <c r="D436" s="87">
        <v>4256862.1674999986</v>
      </c>
      <c r="E436" s="368"/>
      <c r="F436" s="328"/>
      <c r="G436" s="324">
        <v>0</v>
      </c>
      <c r="H436" s="323">
        <v>0</v>
      </c>
      <c r="I436" s="323">
        <v>0</v>
      </c>
      <c r="J436" s="325" t="s">
        <v>16</v>
      </c>
      <c r="K436" s="337"/>
      <c r="L436" s="337" t="s">
        <v>768</v>
      </c>
    </row>
    <row r="437" spans="1:12" x14ac:dyDescent="0.25">
      <c r="B437" s="76" t="s">
        <v>20</v>
      </c>
      <c r="C437" s="93">
        <v>43252</v>
      </c>
      <c r="D437" s="78">
        <v>849872011.47269988</v>
      </c>
      <c r="E437" s="367"/>
      <c r="F437" s="334"/>
      <c r="G437" s="81">
        <v>0</v>
      </c>
      <c r="H437" s="82">
        <v>0</v>
      </c>
      <c r="I437" s="82">
        <v>0</v>
      </c>
      <c r="J437" s="83" t="s">
        <v>26</v>
      </c>
      <c r="K437" s="84"/>
      <c r="L437" s="84"/>
    </row>
    <row r="438" spans="1:12" x14ac:dyDescent="0.25">
      <c r="B438" s="85"/>
      <c r="C438" s="86"/>
      <c r="D438" s="87"/>
      <c r="E438" s="369"/>
      <c r="F438" s="322"/>
      <c r="G438" s="90">
        <v>0</v>
      </c>
      <c r="H438" s="127">
        <v>0</v>
      </c>
      <c r="I438" s="127">
        <v>0</v>
      </c>
      <c r="J438" s="91" t="s">
        <v>16</v>
      </c>
      <c r="K438" s="92"/>
      <c r="L438" s="92"/>
    </row>
    <row r="439" spans="1:12" x14ac:dyDescent="0.25">
      <c r="B439" s="76"/>
      <c r="C439" s="77"/>
      <c r="D439" s="78"/>
      <c r="E439" s="367"/>
      <c r="F439" s="334"/>
      <c r="G439" s="81">
        <v>0</v>
      </c>
      <c r="H439" s="82">
        <v>0</v>
      </c>
      <c r="I439" s="82">
        <v>0</v>
      </c>
      <c r="J439" s="83" t="s">
        <v>16</v>
      </c>
      <c r="K439" s="84"/>
      <c r="L439" s="84"/>
    </row>
    <row r="440" spans="1:12" x14ac:dyDescent="0.25">
      <c r="B440" s="85"/>
      <c r="C440" s="86"/>
      <c r="D440" s="87"/>
      <c r="E440" s="368"/>
      <c r="F440" s="328"/>
      <c r="G440" s="324">
        <v>0</v>
      </c>
      <c r="H440" s="323">
        <v>0</v>
      </c>
      <c r="I440" s="323">
        <v>0</v>
      </c>
      <c r="J440" s="325" t="s">
        <v>16</v>
      </c>
      <c r="K440" s="337"/>
      <c r="L440" s="337" t="s">
        <v>768</v>
      </c>
    </row>
    <row r="441" spans="1:12" x14ac:dyDescent="0.25">
      <c r="B441" s="76"/>
      <c r="C441" s="77"/>
      <c r="D441" s="78"/>
      <c r="E441" s="367"/>
      <c r="F441" s="334"/>
      <c r="G441" s="81">
        <v>0</v>
      </c>
      <c r="H441" s="82">
        <v>0</v>
      </c>
      <c r="I441" s="82">
        <v>0</v>
      </c>
      <c r="J441" s="83" t="s">
        <v>16</v>
      </c>
      <c r="K441" s="84"/>
      <c r="L441" s="84"/>
    </row>
    <row r="442" spans="1:12" x14ac:dyDescent="0.25">
      <c r="B442" s="85"/>
      <c r="C442" s="86"/>
      <c r="D442" s="87"/>
      <c r="E442" s="369"/>
      <c r="F442" s="322"/>
      <c r="G442" s="90">
        <v>0</v>
      </c>
      <c r="H442" s="127">
        <v>0</v>
      </c>
      <c r="I442" s="127">
        <v>0</v>
      </c>
      <c r="J442" s="91" t="s">
        <v>16</v>
      </c>
      <c r="K442" s="92"/>
      <c r="L442" s="92"/>
    </row>
    <row r="443" spans="1:12" x14ac:dyDescent="0.25">
      <c r="B443" s="76"/>
      <c r="C443" s="77"/>
      <c r="D443" s="78"/>
      <c r="E443" s="367"/>
      <c r="F443" s="334"/>
      <c r="G443" s="81">
        <v>0</v>
      </c>
      <c r="H443" s="82">
        <v>0</v>
      </c>
      <c r="I443" s="82">
        <v>0</v>
      </c>
      <c r="J443" s="91" t="s">
        <v>16</v>
      </c>
      <c r="K443" s="84"/>
      <c r="L443" s="84"/>
    </row>
    <row r="444" spans="1:12" x14ac:dyDescent="0.25">
      <c r="B444" s="7"/>
      <c r="C444" s="8"/>
      <c r="D444" s="97">
        <f>+D436-H445</f>
        <v>0</v>
      </c>
      <c r="E444" s="96" t="s">
        <v>27</v>
      </c>
      <c r="F444" s="98"/>
      <c r="G444" s="99">
        <f>SUM(G435:G443)</f>
        <v>151.74999999999994</v>
      </c>
      <c r="H444" s="100">
        <f>SUM(H435:H443)</f>
        <v>2774766.959999999</v>
      </c>
      <c r="I444" s="100">
        <f>SUM(I435:I443)</f>
        <v>1482095.2074999996</v>
      </c>
      <c r="J444" s="100"/>
      <c r="K444" s="100"/>
      <c r="L444" s="100"/>
    </row>
    <row r="445" spans="1:12" x14ac:dyDescent="0.25">
      <c r="B445" s="8"/>
      <c r="C445" s="8"/>
      <c r="D445" s="8"/>
      <c r="E445" s="8"/>
      <c r="F445" s="8"/>
      <c r="G445" s="12"/>
      <c r="H445" s="574">
        <f>SUM(H444:I444)</f>
        <v>4256862.1674999986</v>
      </c>
      <c r="I445" s="574"/>
      <c r="J445" s="9"/>
      <c r="K445" s="9"/>
      <c r="L445" s="11"/>
    </row>
    <row r="448" spans="1:12" ht="19.5" x14ac:dyDescent="0.25">
      <c r="B448" s="575" t="s">
        <v>0</v>
      </c>
      <c r="C448" s="575"/>
      <c r="D448" s="575"/>
      <c r="E448" s="575"/>
      <c r="F448" s="575"/>
      <c r="G448" s="575"/>
      <c r="H448" s="575"/>
      <c r="I448" s="575"/>
      <c r="J448" s="575"/>
      <c r="K448" s="575"/>
      <c r="L448" s="575"/>
    </row>
    <row r="449" spans="1:12" x14ac:dyDescent="0.25">
      <c r="B449" s="573" t="s">
        <v>1</v>
      </c>
      <c r="C449" s="573" t="s">
        <v>2</v>
      </c>
      <c r="D449" s="196" t="s">
        <v>3</v>
      </c>
      <c r="E449" s="573" t="s">
        <v>4</v>
      </c>
      <c r="F449" s="196" t="s">
        <v>5</v>
      </c>
      <c r="G449" s="196" t="s">
        <v>6</v>
      </c>
      <c r="H449" s="197" t="s">
        <v>7</v>
      </c>
      <c r="I449" s="197" t="s">
        <v>8</v>
      </c>
      <c r="J449" s="573" t="s">
        <v>9</v>
      </c>
      <c r="K449" s="573" t="s">
        <v>10</v>
      </c>
      <c r="L449" s="573" t="s">
        <v>11</v>
      </c>
    </row>
    <row r="450" spans="1:12" x14ac:dyDescent="0.25">
      <c r="B450" s="573"/>
      <c r="C450" s="573"/>
      <c r="D450" s="196" t="s">
        <v>12</v>
      </c>
      <c r="E450" s="573"/>
      <c r="F450" s="196" t="s">
        <v>13</v>
      </c>
      <c r="G450" s="196" t="s">
        <v>14</v>
      </c>
      <c r="H450" s="29">
        <v>18285.12</v>
      </c>
      <c r="I450" s="29">
        <v>9766.69</v>
      </c>
      <c r="J450" s="573"/>
      <c r="K450" s="573"/>
      <c r="L450" s="573"/>
    </row>
    <row r="451" spans="1:12" x14ac:dyDescent="0.25">
      <c r="B451" s="198"/>
      <c r="C451" s="198"/>
      <c r="D451" s="198"/>
      <c r="E451" s="198"/>
      <c r="F451" s="198"/>
      <c r="G451" s="198"/>
      <c r="H451" s="15"/>
      <c r="I451" s="15"/>
      <c r="J451" s="198"/>
      <c r="K451" s="198"/>
      <c r="L451" s="198"/>
    </row>
    <row r="452" spans="1:12" x14ac:dyDescent="0.25">
      <c r="A452" s="371">
        <f>+A436</f>
        <v>743274520.23950005</v>
      </c>
      <c r="B452" s="76" t="s">
        <v>232</v>
      </c>
      <c r="C452" s="77" t="s">
        <v>899</v>
      </c>
      <c r="D452" s="78">
        <v>765191875.28229976</v>
      </c>
      <c r="E452" s="367" t="s">
        <v>767</v>
      </c>
      <c r="F452" s="334">
        <v>43253</v>
      </c>
      <c r="G452" s="81">
        <v>123.37</v>
      </c>
      <c r="H452" s="82">
        <v>2255835.2544</v>
      </c>
      <c r="I452" s="82">
        <v>1204916.5453000001</v>
      </c>
      <c r="J452" s="83" t="s">
        <v>16</v>
      </c>
      <c r="K452" s="84"/>
      <c r="L452" s="84"/>
    </row>
    <row r="453" spans="1:12" x14ac:dyDescent="0.25">
      <c r="A453" s="371">
        <f>+A452-H461</f>
        <v>717847624.0244</v>
      </c>
      <c r="B453" s="85" t="s">
        <v>17</v>
      </c>
      <c r="C453" s="86" t="s">
        <v>867</v>
      </c>
      <c r="D453" s="87">
        <v>25426896.215099998</v>
      </c>
      <c r="E453" s="368" t="s">
        <v>767</v>
      </c>
      <c r="F453" s="328">
        <v>43253</v>
      </c>
      <c r="G453" s="324">
        <v>-2.15</v>
      </c>
      <c r="H453" s="323">
        <v>-39313.007999999994</v>
      </c>
      <c r="I453" s="323">
        <v>0</v>
      </c>
      <c r="J453" s="325" t="s">
        <v>16</v>
      </c>
      <c r="K453" s="337"/>
      <c r="L453" s="337" t="s">
        <v>768</v>
      </c>
    </row>
    <row r="454" spans="1:12" x14ac:dyDescent="0.25">
      <c r="B454" s="76" t="s">
        <v>20</v>
      </c>
      <c r="C454" s="93">
        <v>43259</v>
      </c>
      <c r="D454" s="78">
        <v>739764979.06719971</v>
      </c>
      <c r="E454" s="369" t="s">
        <v>15</v>
      </c>
      <c r="F454" s="322">
        <v>43255</v>
      </c>
      <c r="G454" s="90">
        <v>110.27</v>
      </c>
      <c r="H454" s="127">
        <v>2016300.1823999998</v>
      </c>
      <c r="I454" s="127">
        <v>1076972.9062999999</v>
      </c>
      <c r="J454" s="91" t="s">
        <v>16</v>
      </c>
      <c r="K454" s="92"/>
      <c r="L454" s="92"/>
    </row>
    <row r="455" spans="1:12" x14ac:dyDescent="0.25">
      <c r="B455" s="76"/>
      <c r="C455" s="77"/>
      <c r="D455" s="78"/>
      <c r="E455" s="367" t="s">
        <v>19</v>
      </c>
      <c r="F455" s="334">
        <v>43256</v>
      </c>
      <c r="G455" s="81">
        <v>223.73</v>
      </c>
      <c r="H455" s="82">
        <v>4090929.8975999998</v>
      </c>
      <c r="I455" s="82">
        <v>2185101.5537</v>
      </c>
      <c r="J455" s="83" t="s">
        <v>16</v>
      </c>
      <c r="K455" s="84"/>
      <c r="L455" s="84"/>
    </row>
    <row r="456" spans="1:12" x14ac:dyDescent="0.25">
      <c r="B456" s="85"/>
      <c r="C456" s="86"/>
      <c r="D456" s="87"/>
      <c r="E456" s="368" t="s">
        <v>19</v>
      </c>
      <c r="F456" s="328">
        <v>43256</v>
      </c>
      <c r="G456" s="324">
        <v>-2.09</v>
      </c>
      <c r="H456" s="323">
        <v>-38215.900799999996</v>
      </c>
      <c r="I456" s="323">
        <v>0</v>
      </c>
      <c r="J456" s="325" t="s">
        <v>16</v>
      </c>
      <c r="K456" s="337"/>
      <c r="L456" s="337" t="s">
        <v>768</v>
      </c>
    </row>
    <row r="457" spans="1:12" x14ac:dyDescent="0.25">
      <c r="B457" s="76"/>
      <c r="C457" s="77"/>
      <c r="D457" s="78"/>
      <c r="E457" s="367" t="s">
        <v>759</v>
      </c>
      <c r="F457" s="334">
        <v>43257</v>
      </c>
      <c r="G457" s="81">
        <v>181.67000000000002</v>
      </c>
      <c r="H457" s="82">
        <v>3321857.7504000003</v>
      </c>
      <c r="I457" s="82">
        <v>1774314.5723000003</v>
      </c>
      <c r="J457" s="83" t="s">
        <v>16</v>
      </c>
      <c r="K457" s="84"/>
      <c r="L457" s="84"/>
    </row>
    <row r="458" spans="1:12" x14ac:dyDescent="0.25">
      <c r="B458" s="85"/>
      <c r="C458" s="86"/>
      <c r="D458" s="87"/>
      <c r="E458" s="369" t="s">
        <v>22</v>
      </c>
      <c r="F458" s="322">
        <v>43258</v>
      </c>
      <c r="G458" s="90">
        <v>116.16000000000001</v>
      </c>
      <c r="H458" s="127">
        <v>2123999.5392</v>
      </c>
      <c r="I458" s="127">
        <v>1134498.7104000002</v>
      </c>
      <c r="J458" s="91" t="s">
        <v>16</v>
      </c>
      <c r="K458" s="92"/>
      <c r="L458" s="92"/>
    </row>
    <row r="459" spans="1:12" x14ac:dyDescent="0.25">
      <c r="B459" s="76"/>
      <c r="C459" s="77"/>
      <c r="D459" s="78"/>
      <c r="E459" s="367" t="s">
        <v>23</v>
      </c>
      <c r="F459" s="334">
        <v>43259</v>
      </c>
      <c r="G459" s="81">
        <v>153.99</v>
      </c>
      <c r="H459" s="82">
        <v>2815725.6288000001</v>
      </c>
      <c r="I459" s="82">
        <v>1503972.5931000002</v>
      </c>
      <c r="J459" s="91" t="s">
        <v>16</v>
      </c>
      <c r="K459" s="84"/>
      <c r="L459" s="84"/>
    </row>
    <row r="460" spans="1:12" x14ac:dyDescent="0.25">
      <c r="B460" s="7"/>
      <c r="C460" s="8"/>
      <c r="D460" s="97">
        <f>+D453-H461</f>
        <v>0</v>
      </c>
      <c r="E460" s="96" t="s">
        <v>27</v>
      </c>
      <c r="F460" s="98"/>
      <c r="G460" s="99">
        <f>SUM(G452:G459)</f>
        <v>904.95</v>
      </c>
      <c r="H460" s="100">
        <f>SUM(H452:H459)</f>
        <v>16547119.344000001</v>
      </c>
      <c r="I460" s="100">
        <f>SUM(I452:I459)</f>
        <v>8879776.8811000008</v>
      </c>
      <c r="J460" s="100"/>
      <c r="K460" s="100"/>
      <c r="L460" s="100"/>
    </row>
    <row r="461" spans="1:12" x14ac:dyDescent="0.25">
      <c r="B461" s="8"/>
      <c r="C461" s="8"/>
      <c r="D461" s="8"/>
      <c r="E461" s="8"/>
      <c r="F461" s="8"/>
      <c r="G461" s="12"/>
      <c r="H461" s="574">
        <f>SUM(H460:I460)-0.01</f>
        <v>25426896.215100002</v>
      </c>
      <c r="I461" s="574"/>
      <c r="J461" s="9"/>
      <c r="K461" s="9"/>
      <c r="L461" s="11"/>
    </row>
    <row r="464" spans="1:12" ht="19.5" x14ac:dyDescent="0.25">
      <c r="B464" s="575" t="s">
        <v>0</v>
      </c>
      <c r="C464" s="575"/>
      <c r="D464" s="575"/>
      <c r="E464" s="575"/>
      <c r="F464" s="575"/>
      <c r="G464" s="575"/>
      <c r="H464" s="575"/>
      <c r="I464" s="575"/>
      <c r="J464" s="575"/>
      <c r="K464" s="575"/>
      <c r="L464" s="575"/>
    </row>
    <row r="465" spans="1:12" x14ac:dyDescent="0.25">
      <c r="B465" s="573" t="s">
        <v>1</v>
      </c>
      <c r="C465" s="573" t="s">
        <v>2</v>
      </c>
      <c r="D465" s="196" t="s">
        <v>3</v>
      </c>
      <c r="E465" s="573" t="s">
        <v>4</v>
      </c>
      <c r="F465" s="196" t="s">
        <v>5</v>
      </c>
      <c r="G465" s="196" t="s">
        <v>6</v>
      </c>
      <c r="H465" s="197" t="s">
        <v>7</v>
      </c>
      <c r="I465" s="197" t="s">
        <v>8</v>
      </c>
      <c r="J465" s="573" t="s">
        <v>9</v>
      </c>
      <c r="K465" s="573" t="s">
        <v>10</v>
      </c>
      <c r="L465" s="573" t="s">
        <v>11</v>
      </c>
    </row>
    <row r="466" spans="1:12" x14ac:dyDescent="0.25">
      <c r="B466" s="573"/>
      <c r="C466" s="573"/>
      <c r="D466" s="196" t="s">
        <v>12</v>
      </c>
      <c r="E466" s="573"/>
      <c r="F466" s="196" t="s">
        <v>13</v>
      </c>
      <c r="G466" s="196" t="s">
        <v>14</v>
      </c>
      <c r="H466" s="29">
        <v>18285.12</v>
      </c>
      <c r="I466" s="29">
        <v>9766.69</v>
      </c>
      <c r="J466" s="573"/>
      <c r="K466" s="573"/>
      <c r="L466" s="573"/>
    </row>
    <row r="467" spans="1:12" x14ac:dyDescent="0.25">
      <c r="B467" s="198"/>
      <c r="C467" s="198"/>
      <c r="D467" s="198"/>
      <c r="E467" s="198"/>
      <c r="F467" s="198"/>
      <c r="G467" s="198"/>
      <c r="H467" s="15"/>
      <c r="I467" s="15"/>
      <c r="J467" s="198"/>
      <c r="K467" s="198"/>
      <c r="L467" s="198"/>
    </row>
    <row r="468" spans="1:12" x14ac:dyDescent="0.25">
      <c r="A468" s="371">
        <f>+A453</f>
        <v>717847624.0244</v>
      </c>
      <c r="B468" s="76" t="s">
        <v>232</v>
      </c>
      <c r="C468" s="77" t="s">
        <v>899</v>
      </c>
      <c r="D468" s="78">
        <v>744010216.47819984</v>
      </c>
      <c r="E468" s="367" t="s">
        <v>767</v>
      </c>
      <c r="F468" s="334">
        <v>43260</v>
      </c>
      <c r="G468" s="81">
        <v>119.28</v>
      </c>
      <c r="H468" s="82">
        <v>2181049.1135999998</v>
      </c>
      <c r="I468" s="82">
        <v>1164970.7832000002</v>
      </c>
      <c r="J468" s="83" t="s">
        <v>16</v>
      </c>
      <c r="K468" s="84"/>
      <c r="L468" s="84"/>
    </row>
    <row r="469" spans="1:12" x14ac:dyDescent="0.25">
      <c r="A469" s="371">
        <f>+A468-H477</f>
        <v>693269775.29149997</v>
      </c>
      <c r="B469" s="85" t="s">
        <v>17</v>
      </c>
      <c r="C469" s="86" t="s">
        <v>868</v>
      </c>
      <c r="D469" s="87">
        <v>24577848.732900005</v>
      </c>
      <c r="E469" s="368" t="s">
        <v>767</v>
      </c>
      <c r="F469" s="328">
        <v>43260</v>
      </c>
      <c r="G469" s="324">
        <v>-2.0299999999999998</v>
      </c>
      <c r="H469" s="323">
        <v>-37118.793599999997</v>
      </c>
      <c r="I469" s="323">
        <v>0</v>
      </c>
      <c r="J469" s="325" t="s">
        <v>16</v>
      </c>
      <c r="K469" s="337"/>
      <c r="L469" s="337" t="s">
        <v>768</v>
      </c>
    </row>
    <row r="470" spans="1:12" x14ac:dyDescent="0.25">
      <c r="B470" s="76" t="s">
        <v>20</v>
      </c>
      <c r="C470" s="93">
        <v>43259</v>
      </c>
      <c r="D470" s="78">
        <v>719432367.74529982</v>
      </c>
      <c r="E470" s="369" t="s">
        <v>15</v>
      </c>
      <c r="F470" s="322">
        <v>43262</v>
      </c>
      <c r="G470" s="90">
        <v>163.04</v>
      </c>
      <c r="H470" s="127">
        <v>2981205.9647999997</v>
      </c>
      <c r="I470" s="127">
        <v>1592361.1376</v>
      </c>
      <c r="J470" s="91" t="s">
        <v>16</v>
      </c>
      <c r="K470" s="92"/>
      <c r="L470" s="92"/>
    </row>
    <row r="471" spans="1:12" x14ac:dyDescent="0.25">
      <c r="B471" s="76"/>
      <c r="C471" s="77"/>
      <c r="D471" s="78"/>
      <c r="E471" s="367" t="s">
        <v>19</v>
      </c>
      <c r="F471" s="334">
        <v>43263</v>
      </c>
      <c r="G471" s="81">
        <v>171.39000000000001</v>
      </c>
      <c r="H471" s="82">
        <v>3133886.7168000001</v>
      </c>
      <c r="I471" s="82">
        <v>1673912.9991000001</v>
      </c>
      <c r="J471" s="83" t="s">
        <v>16</v>
      </c>
      <c r="K471" s="84"/>
      <c r="L471" s="84"/>
    </row>
    <row r="472" spans="1:12" x14ac:dyDescent="0.25">
      <c r="B472" s="85"/>
      <c r="C472" s="86"/>
      <c r="D472" s="87"/>
      <c r="E472" s="368" t="s">
        <v>19</v>
      </c>
      <c r="F472" s="328">
        <v>43263</v>
      </c>
      <c r="G472" s="324">
        <v>-1.73</v>
      </c>
      <c r="H472" s="323">
        <v>-31633.257599999997</v>
      </c>
      <c r="I472" s="323">
        <v>0</v>
      </c>
      <c r="J472" s="325" t="s">
        <v>16</v>
      </c>
      <c r="K472" s="337"/>
      <c r="L472" s="337" t="s">
        <v>768</v>
      </c>
    </row>
    <row r="473" spans="1:12" x14ac:dyDescent="0.25">
      <c r="B473" s="76"/>
      <c r="C473" s="77"/>
      <c r="D473" s="78"/>
      <c r="E473" s="367" t="s">
        <v>759</v>
      </c>
      <c r="F473" s="334">
        <v>43264</v>
      </c>
      <c r="G473" s="81">
        <v>177.42</v>
      </c>
      <c r="H473" s="82">
        <v>3244145.9903999995</v>
      </c>
      <c r="I473" s="82">
        <v>1732806.1398</v>
      </c>
      <c r="J473" s="83" t="s">
        <v>16</v>
      </c>
      <c r="K473" s="84"/>
      <c r="L473" s="84"/>
    </row>
    <row r="474" spans="1:12" x14ac:dyDescent="0.25">
      <c r="B474" s="85"/>
      <c r="C474" s="86"/>
      <c r="D474" s="87"/>
      <c r="E474" s="369" t="s">
        <v>22</v>
      </c>
      <c r="F474" s="322">
        <v>43265</v>
      </c>
      <c r="G474" s="404">
        <v>94.250000000000014</v>
      </c>
      <c r="H474" s="127">
        <v>1723372.56</v>
      </c>
      <c r="I474" s="127">
        <v>920510.5325000002</v>
      </c>
      <c r="J474" s="91" t="s">
        <v>16</v>
      </c>
      <c r="K474" s="92"/>
      <c r="L474" s="92"/>
    </row>
    <row r="475" spans="1:12" x14ac:dyDescent="0.25">
      <c r="B475" s="76"/>
      <c r="C475" s="77"/>
      <c r="D475" s="78"/>
      <c r="E475" s="367" t="s">
        <v>23</v>
      </c>
      <c r="F475" s="334">
        <v>43266</v>
      </c>
      <c r="G475" s="81">
        <v>153.22999999999999</v>
      </c>
      <c r="H475" s="82">
        <v>2801828.9375999998</v>
      </c>
      <c r="I475" s="82">
        <v>1496549.9087</v>
      </c>
      <c r="J475" s="91" t="s">
        <v>16</v>
      </c>
      <c r="K475" s="84"/>
      <c r="L475" s="84"/>
    </row>
    <row r="476" spans="1:12" x14ac:dyDescent="0.25">
      <c r="B476" s="7"/>
      <c r="C476" s="8"/>
      <c r="D476" s="97">
        <f>+D469-H477</f>
        <v>0</v>
      </c>
      <c r="E476" s="96" t="s">
        <v>27</v>
      </c>
      <c r="F476" s="98"/>
      <c r="G476" s="99">
        <f>SUM(G468:G475)</f>
        <v>874.84999999999991</v>
      </c>
      <c r="H476" s="100">
        <f>SUM(H468:H475)</f>
        <v>15996737.231999999</v>
      </c>
      <c r="I476" s="100">
        <f>SUM(I468:I475)</f>
        <v>8581111.5009000003</v>
      </c>
      <c r="J476" s="100"/>
      <c r="K476" s="100"/>
      <c r="L476" s="100"/>
    </row>
    <row r="477" spans="1:12" x14ac:dyDescent="0.25">
      <c r="B477" s="8"/>
      <c r="C477" s="8"/>
      <c r="D477" s="8"/>
      <c r="E477" s="8"/>
      <c r="F477" s="8"/>
      <c r="G477" s="12"/>
      <c r="H477" s="574">
        <f>SUM(H476:I476)</f>
        <v>24577848.732900001</v>
      </c>
      <c r="I477" s="574"/>
      <c r="J477" s="9"/>
      <c r="K477" s="9"/>
      <c r="L477" s="11"/>
    </row>
    <row r="480" spans="1:12" ht="19.5" x14ac:dyDescent="0.25">
      <c r="B480" s="575" t="s">
        <v>0</v>
      </c>
      <c r="C480" s="575"/>
      <c r="D480" s="575"/>
      <c r="E480" s="575"/>
      <c r="F480" s="575"/>
      <c r="G480" s="575"/>
      <c r="H480" s="575"/>
      <c r="I480" s="575"/>
      <c r="J480" s="575"/>
      <c r="K480" s="575"/>
      <c r="L480" s="575"/>
    </row>
    <row r="481" spans="1:12" x14ac:dyDescent="0.25">
      <c r="B481" s="573" t="s">
        <v>1</v>
      </c>
      <c r="C481" s="573" t="s">
        <v>2</v>
      </c>
      <c r="D481" s="196" t="s">
        <v>3</v>
      </c>
      <c r="E481" s="573" t="s">
        <v>4</v>
      </c>
      <c r="F481" s="196" t="s">
        <v>5</v>
      </c>
      <c r="G481" s="196" t="s">
        <v>6</v>
      </c>
      <c r="H481" s="197" t="s">
        <v>7</v>
      </c>
      <c r="I481" s="197" t="s">
        <v>8</v>
      </c>
      <c r="J481" s="573" t="s">
        <v>9</v>
      </c>
      <c r="K481" s="573" t="s">
        <v>10</v>
      </c>
      <c r="L481" s="573" t="s">
        <v>11</v>
      </c>
    </row>
    <row r="482" spans="1:12" x14ac:dyDescent="0.25">
      <c r="B482" s="573"/>
      <c r="C482" s="573"/>
      <c r="D482" s="196" t="s">
        <v>12</v>
      </c>
      <c r="E482" s="573"/>
      <c r="F482" s="196" t="s">
        <v>13</v>
      </c>
      <c r="G482" s="196" t="s">
        <v>14</v>
      </c>
      <c r="H482" s="29">
        <v>18285.12</v>
      </c>
      <c r="I482" s="29">
        <v>9766.69</v>
      </c>
      <c r="J482" s="573"/>
      <c r="K482" s="573"/>
      <c r="L482" s="573"/>
    </row>
    <row r="483" spans="1:12" x14ac:dyDescent="0.25">
      <c r="B483" s="198"/>
      <c r="C483" s="198"/>
      <c r="D483" s="198"/>
      <c r="E483" s="198"/>
      <c r="F483" s="198"/>
      <c r="G483" s="198"/>
      <c r="H483" s="15"/>
      <c r="I483" s="15"/>
      <c r="J483" s="198"/>
      <c r="K483" s="198"/>
      <c r="L483" s="198"/>
    </row>
    <row r="484" spans="1:12" x14ac:dyDescent="0.25">
      <c r="A484" s="371">
        <f>+A469</f>
        <v>693269775.29149997</v>
      </c>
      <c r="B484" s="76" t="s">
        <v>232</v>
      </c>
      <c r="C484" s="77" t="s">
        <v>899</v>
      </c>
      <c r="D484" s="78">
        <v>720556495.00869989</v>
      </c>
      <c r="E484" s="367" t="s">
        <v>767</v>
      </c>
      <c r="F484" s="334">
        <v>43267</v>
      </c>
      <c r="G484" s="81">
        <v>122.65</v>
      </c>
      <c r="H484" s="82">
        <v>2242669.9679999999</v>
      </c>
      <c r="I484" s="82">
        <v>1197884.5285</v>
      </c>
      <c r="J484" s="83" t="s">
        <v>16</v>
      </c>
      <c r="K484" s="84"/>
      <c r="L484" s="84"/>
    </row>
    <row r="485" spans="1:12" x14ac:dyDescent="0.25">
      <c r="A485" s="371">
        <f>+A484-H493</f>
        <v>668879281.10249996</v>
      </c>
      <c r="B485" s="85" t="s">
        <v>17</v>
      </c>
      <c r="C485" s="86" t="s">
        <v>894</v>
      </c>
      <c r="D485" s="87">
        <v>24390494.188999996</v>
      </c>
      <c r="E485" s="368" t="s">
        <v>767</v>
      </c>
      <c r="F485" s="328">
        <v>43267</v>
      </c>
      <c r="G485" s="324">
        <v>-2.48</v>
      </c>
      <c r="H485" s="323">
        <v>-45347.097599999994</v>
      </c>
      <c r="I485" s="323">
        <v>0</v>
      </c>
      <c r="J485" s="325" t="s">
        <v>16</v>
      </c>
      <c r="K485" s="337"/>
      <c r="L485" s="337" t="s">
        <v>768</v>
      </c>
    </row>
    <row r="486" spans="1:12" x14ac:dyDescent="0.25">
      <c r="B486" s="76" t="s">
        <v>20</v>
      </c>
      <c r="C486" s="93">
        <v>43273</v>
      </c>
      <c r="D486" s="78">
        <v>696166000.81969988</v>
      </c>
      <c r="E486" s="369" t="s">
        <v>15</v>
      </c>
      <c r="F486" s="322">
        <v>43269</v>
      </c>
      <c r="G486" s="90">
        <v>168.86</v>
      </c>
      <c r="H486" s="127">
        <v>3087625.3632</v>
      </c>
      <c r="I486" s="127">
        <v>1649203.2734000003</v>
      </c>
      <c r="J486" s="91" t="s">
        <v>16</v>
      </c>
      <c r="K486" s="92"/>
      <c r="L486" s="92"/>
    </row>
    <row r="487" spans="1:12" x14ac:dyDescent="0.25">
      <c r="B487" s="76"/>
      <c r="C487" s="77"/>
      <c r="D487" s="78"/>
      <c r="E487" s="367" t="s">
        <v>19</v>
      </c>
      <c r="F487" s="334">
        <v>43270</v>
      </c>
      <c r="G487" s="81">
        <v>170.54000000000002</v>
      </c>
      <c r="H487" s="82">
        <v>3118344.3648000001</v>
      </c>
      <c r="I487" s="82">
        <v>1665611.3126000003</v>
      </c>
      <c r="J487" s="83" t="s">
        <v>16</v>
      </c>
      <c r="K487" s="84"/>
      <c r="L487" s="84"/>
    </row>
    <row r="488" spans="1:12" x14ac:dyDescent="0.25">
      <c r="B488" s="85"/>
      <c r="C488" s="86"/>
      <c r="D488" s="87"/>
      <c r="E488" s="368" t="s">
        <v>19</v>
      </c>
      <c r="F488" s="328">
        <v>43270</v>
      </c>
      <c r="G488" s="324">
        <v>-2.0299999999999998</v>
      </c>
      <c r="H488" s="323">
        <v>-37118.793599999997</v>
      </c>
      <c r="I488" s="323">
        <v>0</v>
      </c>
      <c r="J488" s="325" t="s">
        <v>16</v>
      </c>
      <c r="K488" s="337"/>
      <c r="L488" s="337" t="s">
        <v>768</v>
      </c>
    </row>
    <row r="489" spans="1:12" x14ac:dyDescent="0.25">
      <c r="B489" s="76"/>
      <c r="C489" s="77"/>
      <c r="D489" s="78"/>
      <c r="E489" s="367" t="s">
        <v>759</v>
      </c>
      <c r="F489" s="334">
        <v>43271</v>
      </c>
      <c r="G489" s="81">
        <v>170.30999999999997</v>
      </c>
      <c r="H489" s="82">
        <v>3114138.7871999992</v>
      </c>
      <c r="I489" s="82">
        <v>1663364.9738999999</v>
      </c>
      <c r="J489" s="83" t="s">
        <v>16</v>
      </c>
      <c r="K489" s="84"/>
      <c r="L489" s="84"/>
    </row>
    <row r="490" spans="1:12" x14ac:dyDescent="0.25">
      <c r="B490" s="85"/>
      <c r="C490" s="86"/>
      <c r="D490" s="87"/>
      <c r="E490" s="369" t="s">
        <v>22</v>
      </c>
      <c r="F490" s="322">
        <v>43272</v>
      </c>
      <c r="G490" s="404">
        <v>86.17</v>
      </c>
      <c r="H490" s="127">
        <v>1575628.7904000001</v>
      </c>
      <c r="I490" s="127">
        <v>841595.6773000001</v>
      </c>
      <c r="J490" s="91" t="s">
        <v>16</v>
      </c>
      <c r="K490" s="92"/>
      <c r="L490" s="92"/>
    </row>
    <row r="491" spans="1:12" x14ac:dyDescent="0.25">
      <c r="B491" s="76"/>
      <c r="C491" s="77"/>
      <c r="D491" s="78"/>
      <c r="E491" s="367" t="s">
        <v>23</v>
      </c>
      <c r="F491" s="334">
        <v>43273</v>
      </c>
      <c r="G491" s="81">
        <v>153.88999999999996</v>
      </c>
      <c r="H491" s="82">
        <v>2813897.116799999</v>
      </c>
      <c r="I491" s="82">
        <v>1502995.9240999997</v>
      </c>
      <c r="J491" s="91" t="s">
        <v>16</v>
      </c>
      <c r="K491" s="84"/>
      <c r="L491" s="84"/>
    </row>
    <row r="492" spans="1:12" x14ac:dyDescent="0.25">
      <c r="B492" s="7"/>
      <c r="C492" s="8"/>
      <c r="D492" s="97">
        <f>+D485-H493</f>
        <v>0</v>
      </c>
      <c r="E492" s="96" t="s">
        <v>27</v>
      </c>
      <c r="F492" s="98"/>
      <c r="G492" s="99">
        <f>SUM(G484:G491)</f>
        <v>867.91</v>
      </c>
      <c r="H492" s="100">
        <f>SUM(H484:H491)</f>
        <v>15869838.499199999</v>
      </c>
      <c r="I492" s="100">
        <f>SUM(I484:I491)</f>
        <v>8520655.6898000017</v>
      </c>
      <c r="J492" s="100"/>
      <c r="K492" s="100"/>
      <c r="L492" s="100"/>
    </row>
    <row r="493" spans="1:12" x14ac:dyDescent="0.25">
      <c r="B493" s="8"/>
      <c r="C493" s="8"/>
      <c r="D493" s="8"/>
      <c r="E493" s="8"/>
      <c r="F493" s="8"/>
      <c r="G493" s="12"/>
      <c r="H493" s="574">
        <f>SUM(H492:I492)</f>
        <v>24390494.189000003</v>
      </c>
      <c r="I493" s="574"/>
      <c r="J493" s="9"/>
      <c r="K493" s="9"/>
      <c r="L493" s="11"/>
    </row>
    <row r="496" spans="1:12" ht="19.5" x14ac:dyDescent="0.25">
      <c r="B496" s="575" t="s">
        <v>0</v>
      </c>
      <c r="C496" s="575"/>
      <c r="D496" s="575"/>
      <c r="E496" s="575"/>
      <c r="F496" s="575"/>
      <c r="G496" s="575"/>
      <c r="H496" s="575"/>
      <c r="I496" s="575"/>
      <c r="J496" s="575"/>
      <c r="K496" s="575"/>
      <c r="L496" s="575"/>
    </row>
    <row r="497" spans="1:12" x14ac:dyDescent="0.25">
      <c r="B497" s="573" t="s">
        <v>1</v>
      </c>
      <c r="C497" s="573" t="s">
        <v>2</v>
      </c>
      <c r="D497" s="196" t="s">
        <v>3</v>
      </c>
      <c r="E497" s="573" t="s">
        <v>4</v>
      </c>
      <c r="F497" s="196" t="s">
        <v>5</v>
      </c>
      <c r="G497" s="196" t="s">
        <v>6</v>
      </c>
      <c r="H497" s="197" t="s">
        <v>7</v>
      </c>
      <c r="I497" s="197" t="s">
        <v>8</v>
      </c>
      <c r="J497" s="573" t="s">
        <v>9</v>
      </c>
      <c r="K497" s="573" t="s">
        <v>10</v>
      </c>
      <c r="L497" s="573" t="s">
        <v>11</v>
      </c>
    </row>
    <row r="498" spans="1:12" x14ac:dyDescent="0.25">
      <c r="B498" s="573"/>
      <c r="C498" s="573"/>
      <c r="D498" s="196" t="s">
        <v>12</v>
      </c>
      <c r="E498" s="573"/>
      <c r="F498" s="196" t="s">
        <v>13</v>
      </c>
      <c r="G498" s="196" t="s">
        <v>14</v>
      </c>
      <c r="H498" s="29">
        <v>18285.12</v>
      </c>
      <c r="I498" s="29">
        <v>9766.69</v>
      </c>
      <c r="J498" s="573"/>
      <c r="K498" s="573"/>
      <c r="L498" s="573"/>
    </row>
    <row r="499" spans="1:12" x14ac:dyDescent="0.25">
      <c r="B499" s="198"/>
      <c r="C499" s="198"/>
      <c r="D499" s="198"/>
      <c r="E499" s="198"/>
      <c r="F499" s="198"/>
      <c r="G499" s="198"/>
      <c r="H499" s="15"/>
      <c r="I499" s="15"/>
      <c r="J499" s="198"/>
      <c r="K499" s="198"/>
      <c r="L499" s="198"/>
    </row>
    <row r="500" spans="1:12" x14ac:dyDescent="0.25">
      <c r="A500" s="371">
        <f>+A485</f>
        <v>668879281.10249996</v>
      </c>
      <c r="B500" s="76" t="s">
        <v>232</v>
      </c>
      <c r="C500" s="77" t="s">
        <v>899</v>
      </c>
      <c r="D500" s="78">
        <v>685522634.36149967</v>
      </c>
      <c r="E500" s="367" t="s">
        <v>767</v>
      </c>
      <c r="F500" s="334">
        <v>43274</v>
      </c>
      <c r="G500" s="81">
        <v>115.37</v>
      </c>
      <c r="H500" s="82">
        <v>2109554.2944</v>
      </c>
      <c r="I500" s="82">
        <v>1126783.0253000001</v>
      </c>
      <c r="J500" s="83" t="s">
        <v>16</v>
      </c>
      <c r="K500" s="84"/>
      <c r="L500" s="84"/>
    </row>
    <row r="501" spans="1:12" x14ac:dyDescent="0.25">
      <c r="A501" s="371">
        <f>+A500-H509</f>
        <v>642714892.50379992</v>
      </c>
      <c r="B501" s="85" t="s">
        <v>17</v>
      </c>
      <c r="C501" s="86" t="s">
        <v>898</v>
      </c>
      <c r="D501" s="87">
        <v>26164388.598700002</v>
      </c>
      <c r="E501" s="368" t="s">
        <v>767</v>
      </c>
      <c r="F501" s="328">
        <v>43274</v>
      </c>
      <c r="G501" s="324">
        <v>-2.1</v>
      </c>
      <c r="H501" s="323">
        <v>-38398.752</v>
      </c>
      <c r="I501" s="323">
        <v>0</v>
      </c>
      <c r="J501" s="325" t="s">
        <v>16</v>
      </c>
      <c r="K501" s="337"/>
      <c r="L501" s="337" t="s">
        <v>768</v>
      </c>
    </row>
    <row r="502" spans="1:12" x14ac:dyDescent="0.25">
      <c r="B502" s="76" t="s">
        <v>20</v>
      </c>
      <c r="C502" s="93">
        <v>43280</v>
      </c>
      <c r="D502" s="78">
        <v>659358245.76279962</v>
      </c>
      <c r="E502" s="369" t="s">
        <v>15</v>
      </c>
      <c r="F502" s="322">
        <v>43276</v>
      </c>
      <c r="G502" s="90">
        <v>168.02</v>
      </c>
      <c r="H502" s="127">
        <v>3072265.8624</v>
      </c>
      <c r="I502" s="127">
        <v>1640999.2538000003</v>
      </c>
      <c r="J502" s="91" t="s">
        <v>16</v>
      </c>
      <c r="K502" s="92"/>
      <c r="L502" s="92"/>
    </row>
    <row r="503" spans="1:12" x14ac:dyDescent="0.25">
      <c r="B503" s="76"/>
      <c r="C503" s="77"/>
      <c r="D503" s="78"/>
      <c r="E503" s="367" t="s">
        <v>19</v>
      </c>
      <c r="F503" s="334">
        <v>43277</v>
      </c>
      <c r="G503" s="81">
        <v>178.91</v>
      </c>
      <c r="H503" s="82">
        <v>3271390.8191999998</v>
      </c>
      <c r="I503" s="82">
        <v>1747358.5079000001</v>
      </c>
      <c r="J503" s="83" t="s">
        <v>16</v>
      </c>
      <c r="K503" s="84"/>
      <c r="L503" s="84"/>
    </row>
    <row r="504" spans="1:12" x14ac:dyDescent="0.25">
      <c r="B504" s="85"/>
      <c r="C504" s="86"/>
      <c r="D504" s="87"/>
      <c r="E504" s="368" t="s">
        <v>19</v>
      </c>
      <c r="F504" s="328">
        <v>43277</v>
      </c>
      <c r="G504" s="324">
        <v>-1.94</v>
      </c>
      <c r="H504" s="323">
        <v>-35473.132799999999</v>
      </c>
      <c r="I504" s="323">
        <v>0</v>
      </c>
      <c r="J504" s="325" t="s">
        <v>16</v>
      </c>
      <c r="K504" s="337"/>
      <c r="L504" s="337" t="s">
        <v>768</v>
      </c>
    </row>
    <row r="505" spans="1:12" x14ac:dyDescent="0.25">
      <c r="B505" s="76"/>
      <c r="C505" s="77"/>
      <c r="D505" s="78"/>
      <c r="E505" s="367" t="s">
        <v>759</v>
      </c>
      <c r="F505" s="334">
        <v>43278</v>
      </c>
      <c r="G505" s="81">
        <v>174.76999999999998</v>
      </c>
      <c r="H505" s="82">
        <v>3195690.4223999996</v>
      </c>
      <c r="I505" s="82">
        <v>1706924.4112999998</v>
      </c>
      <c r="J505" s="83" t="s">
        <v>16</v>
      </c>
      <c r="K505" s="84"/>
      <c r="L505" s="84"/>
    </row>
    <row r="506" spans="1:12" x14ac:dyDescent="0.25">
      <c r="B506" s="85"/>
      <c r="C506" s="86"/>
      <c r="D506" s="87"/>
      <c r="E506" s="369" t="s">
        <v>22</v>
      </c>
      <c r="F506" s="322">
        <v>43279</v>
      </c>
      <c r="G506" s="404">
        <v>143.64000000000001</v>
      </c>
      <c r="H506" s="127">
        <v>2626474.6368</v>
      </c>
      <c r="I506" s="127">
        <v>1402887.3516000002</v>
      </c>
      <c r="J506" s="91" t="s">
        <v>16</v>
      </c>
      <c r="K506" s="92"/>
      <c r="L506" s="92"/>
    </row>
    <row r="507" spans="1:12" x14ac:dyDescent="0.25">
      <c r="B507" s="76"/>
      <c r="C507" s="77"/>
      <c r="D507" s="78"/>
      <c r="E507" s="367" t="s">
        <v>23</v>
      </c>
      <c r="F507" s="334">
        <v>43280</v>
      </c>
      <c r="G507" s="81">
        <v>154.64000000000001</v>
      </c>
      <c r="H507" s="82">
        <v>2827610.9568000003</v>
      </c>
      <c r="I507" s="82">
        <v>1510320.9416000003</v>
      </c>
      <c r="J507" s="91" t="s">
        <v>16</v>
      </c>
      <c r="K507" s="84"/>
      <c r="L507" s="84"/>
    </row>
    <row r="508" spans="1:12" x14ac:dyDescent="0.25">
      <c r="B508" s="7"/>
      <c r="C508" s="8"/>
      <c r="D508" s="97">
        <f>+D501-H509</f>
        <v>0</v>
      </c>
      <c r="E508" s="96" t="s">
        <v>27</v>
      </c>
      <c r="F508" s="98"/>
      <c r="G508" s="99">
        <f>SUM(G500:G507)</f>
        <v>931.31</v>
      </c>
      <c r="H508" s="100">
        <f>SUM(H500:H507)</f>
        <v>17029115.1072</v>
      </c>
      <c r="I508" s="100">
        <f>SUM(I500:I507)</f>
        <v>9135273.4915000014</v>
      </c>
      <c r="J508" s="100"/>
      <c r="K508" s="100"/>
      <c r="L508" s="100"/>
    </row>
    <row r="509" spans="1:12" x14ac:dyDescent="0.25">
      <c r="B509" s="8"/>
      <c r="C509" s="8"/>
      <c r="D509" s="8"/>
      <c r="E509" s="8"/>
      <c r="F509" s="8"/>
      <c r="G509" s="12"/>
      <c r="H509" s="574">
        <f>SUM(H508:I508)</f>
        <v>26164388.598700002</v>
      </c>
      <c r="I509" s="574"/>
      <c r="J509" s="9"/>
      <c r="K509" s="9"/>
      <c r="L509" s="11"/>
    </row>
    <row r="512" spans="1:12" ht="19.5" x14ac:dyDescent="0.25">
      <c r="B512" s="575" t="s">
        <v>0</v>
      </c>
      <c r="C512" s="575"/>
      <c r="D512" s="575"/>
      <c r="E512" s="575"/>
      <c r="F512" s="575"/>
      <c r="G512" s="575"/>
      <c r="H512" s="575"/>
      <c r="I512" s="575"/>
      <c r="J512" s="575"/>
      <c r="K512" s="575"/>
      <c r="L512" s="575"/>
    </row>
    <row r="513" spans="1:12" x14ac:dyDescent="0.25">
      <c r="B513" s="573" t="s">
        <v>1</v>
      </c>
      <c r="C513" s="573" t="s">
        <v>2</v>
      </c>
      <c r="D513" s="196" t="s">
        <v>3</v>
      </c>
      <c r="E513" s="573" t="s">
        <v>4</v>
      </c>
      <c r="F513" s="196" t="s">
        <v>5</v>
      </c>
      <c r="G513" s="196" t="s">
        <v>6</v>
      </c>
      <c r="H513" s="197" t="s">
        <v>7</v>
      </c>
      <c r="I513" s="197" t="s">
        <v>8</v>
      </c>
      <c r="J513" s="573" t="s">
        <v>9</v>
      </c>
      <c r="K513" s="573" t="s">
        <v>10</v>
      </c>
      <c r="L513" s="573" t="s">
        <v>11</v>
      </c>
    </row>
    <row r="514" spans="1:12" x14ac:dyDescent="0.25">
      <c r="B514" s="573"/>
      <c r="C514" s="573"/>
      <c r="D514" s="196" t="s">
        <v>12</v>
      </c>
      <c r="E514" s="573"/>
      <c r="F514" s="196" t="s">
        <v>13</v>
      </c>
      <c r="G514" s="196" t="s">
        <v>14</v>
      </c>
      <c r="H514" s="417">
        <v>18285.12</v>
      </c>
      <c r="I514" s="417">
        <v>9766.69</v>
      </c>
      <c r="J514" s="573"/>
      <c r="K514" s="573"/>
      <c r="L514" s="573"/>
    </row>
    <row r="515" spans="1:12" x14ac:dyDescent="0.25">
      <c r="B515" s="198"/>
      <c r="C515" s="198"/>
      <c r="D515" s="198"/>
      <c r="E515" s="198"/>
      <c r="F515" s="198"/>
      <c r="G515" s="198"/>
      <c r="H515" s="418"/>
      <c r="I515" s="418"/>
      <c r="J515" s="198"/>
      <c r="K515" s="198"/>
      <c r="L515" s="198"/>
    </row>
    <row r="516" spans="1:12" x14ac:dyDescent="0.25">
      <c r="A516" s="371">
        <f>+A501</f>
        <v>642714892.50379992</v>
      </c>
      <c r="B516" s="76" t="s">
        <v>232</v>
      </c>
      <c r="C516" s="77" t="s">
        <v>899</v>
      </c>
      <c r="D516" s="78">
        <v>696760042.22799957</v>
      </c>
      <c r="E516" s="367" t="s">
        <v>767</v>
      </c>
      <c r="F516" s="334">
        <v>43281</v>
      </c>
      <c r="G516" s="81">
        <v>115.12</v>
      </c>
      <c r="H516" s="82">
        <v>2104983.0143999998</v>
      </c>
      <c r="I516" s="82">
        <v>1124341.3528</v>
      </c>
      <c r="J516" s="83" t="s">
        <v>16</v>
      </c>
      <c r="K516" s="84"/>
      <c r="L516" s="84"/>
    </row>
    <row r="517" spans="1:12" x14ac:dyDescent="0.25">
      <c r="A517" s="371">
        <f>+A501-H525</f>
        <v>639526343.95419991</v>
      </c>
      <c r="B517" s="85" t="s">
        <v>17</v>
      </c>
      <c r="C517" s="86" t="s">
        <v>900</v>
      </c>
      <c r="D517" s="87">
        <v>3188548.5495999996</v>
      </c>
      <c r="E517" s="368" t="s">
        <v>767</v>
      </c>
      <c r="F517" s="328">
        <v>43281</v>
      </c>
      <c r="G517" s="324">
        <v>-2.23</v>
      </c>
      <c r="H517" s="323">
        <v>-40775.817599999995</v>
      </c>
      <c r="I517" s="323">
        <v>0</v>
      </c>
      <c r="J517" s="325" t="s">
        <v>16</v>
      </c>
      <c r="K517" s="337"/>
      <c r="L517" s="337" t="s">
        <v>768</v>
      </c>
    </row>
    <row r="518" spans="1:12" x14ac:dyDescent="0.25">
      <c r="B518" s="76" t="s">
        <v>20</v>
      </c>
      <c r="C518" s="93">
        <v>43281</v>
      </c>
      <c r="D518" s="78">
        <v>693571493.67839956</v>
      </c>
      <c r="E518" s="369" t="s">
        <v>15</v>
      </c>
      <c r="F518" s="322"/>
      <c r="G518" s="90"/>
      <c r="H518" s="127">
        <v>0</v>
      </c>
      <c r="I518" s="127">
        <v>0</v>
      </c>
      <c r="J518" s="91" t="s">
        <v>16</v>
      </c>
      <c r="K518" s="92"/>
      <c r="L518" s="92"/>
    </row>
    <row r="519" spans="1:12" x14ac:dyDescent="0.25">
      <c r="B519" s="76"/>
      <c r="C519" s="77"/>
      <c r="D519" s="78"/>
      <c r="E519" s="367" t="s">
        <v>19</v>
      </c>
      <c r="F519" s="334"/>
      <c r="G519" s="81"/>
      <c r="H519" s="82">
        <v>0</v>
      </c>
      <c r="I519" s="82">
        <v>0</v>
      </c>
      <c r="J519" s="83" t="s">
        <v>16</v>
      </c>
      <c r="K519" s="84"/>
      <c r="L519" s="84"/>
    </row>
    <row r="520" spans="1:12" x14ac:dyDescent="0.25">
      <c r="B520" s="85"/>
      <c r="C520" s="86"/>
      <c r="D520" s="87"/>
      <c r="E520" s="368" t="s">
        <v>19</v>
      </c>
      <c r="F520" s="328"/>
      <c r="G520" s="324"/>
      <c r="H520" s="323">
        <v>0</v>
      </c>
      <c r="I520" s="323">
        <v>0</v>
      </c>
      <c r="J520" s="325" t="s">
        <v>16</v>
      </c>
      <c r="K520" s="337"/>
      <c r="L520" s="337" t="s">
        <v>768</v>
      </c>
    </row>
    <row r="521" spans="1:12" x14ac:dyDescent="0.25">
      <c r="B521" s="76"/>
      <c r="C521" s="77"/>
      <c r="D521" s="78"/>
      <c r="E521" s="367" t="s">
        <v>759</v>
      </c>
      <c r="F521" s="334"/>
      <c r="G521" s="81"/>
      <c r="H521" s="82">
        <v>0</v>
      </c>
      <c r="I521" s="82">
        <v>0</v>
      </c>
      <c r="J521" s="83" t="s">
        <v>16</v>
      </c>
      <c r="K521" s="84"/>
      <c r="L521" s="84"/>
    </row>
    <row r="522" spans="1:12" x14ac:dyDescent="0.25">
      <c r="B522" s="85"/>
      <c r="C522" s="86"/>
      <c r="D522" s="87"/>
      <c r="E522" s="369" t="s">
        <v>22</v>
      </c>
      <c r="F522" s="322"/>
      <c r="G522" s="404"/>
      <c r="H522" s="127">
        <v>0</v>
      </c>
      <c r="I522" s="127">
        <v>0</v>
      </c>
      <c r="J522" s="91" t="s">
        <v>16</v>
      </c>
      <c r="K522" s="92"/>
      <c r="L522" s="92"/>
    </row>
    <row r="523" spans="1:12" x14ac:dyDescent="0.25">
      <c r="B523" s="76"/>
      <c r="C523" s="77"/>
      <c r="D523" s="78"/>
      <c r="E523" s="367" t="s">
        <v>23</v>
      </c>
      <c r="F523" s="334"/>
      <c r="G523" s="81"/>
      <c r="H523" s="82">
        <v>0</v>
      </c>
      <c r="I523" s="82">
        <v>0</v>
      </c>
      <c r="J523" s="91" t="s">
        <v>16</v>
      </c>
      <c r="K523" s="84"/>
      <c r="L523" s="84"/>
    </row>
    <row r="524" spans="1:12" x14ac:dyDescent="0.25">
      <c r="B524" s="7"/>
      <c r="C524" s="8"/>
      <c r="D524" s="97">
        <v>0</v>
      </c>
      <c r="E524" s="96" t="s">
        <v>27</v>
      </c>
      <c r="F524" s="98"/>
      <c r="G524" s="99">
        <f>+SUM(G516:G523)</f>
        <v>112.89</v>
      </c>
      <c r="H524" s="100">
        <f>SUM(H516:H523)</f>
        <v>2064207.1967999998</v>
      </c>
      <c r="I524" s="100">
        <f>SUM(I516:I523)</f>
        <v>1124341.3528</v>
      </c>
      <c r="J524" s="100"/>
      <c r="K524" s="100"/>
      <c r="L524" s="100"/>
    </row>
    <row r="525" spans="1:12" x14ac:dyDescent="0.25">
      <c r="B525" s="8"/>
      <c r="C525" s="8"/>
      <c r="D525" s="8"/>
      <c r="E525" s="8"/>
      <c r="F525" s="8"/>
      <c r="G525" s="12"/>
      <c r="H525" s="574">
        <f>+H524+I524</f>
        <v>3188548.5495999996</v>
      </c>
      <c r="I525" s="574"/>
      <c r="J525" s="9"/>
      <c r="K525" s="9"/>
      <c r="L525" s="11"/>
    </row>
    <row r="527" spans="1:12" ht="19.5" x14ac:dyDescent="0.25">
      <c r="B527" s="575" t="s">
        <v>0</v>
      </c>
      <c r="C527" s="575"/>
      <c r="D527" s="575"/>
      <c r="E527" s="575"/>
      <c r="F527" s="575"/>
      <c r="G527" s="575"/>
      <c r="H527" s="575"/>
      <c r="I527" s="575"/>
      <c r="J527" s="575"/>
      <c r="K527" s="575"/>
      <c r="L527" s="575"/>
    </row>
    <row r="528" spans="1:12" x14ac:dyDescent="0.25">
      <c r="B528" s="573" t="s">
        <v>1</v>
      </c>
      <c r="C528" s="573" t="s">
        <v>2</v>
      </c>
      <c r="D528" s="196" t="s">
        <v>3</v>
      </c>
      <c r="E528" s="573" t="s">
        <v>4</v>
      </c>
      <c r="F528" s="196" t="s">
        <v>5</v>
      </c>
      <c r="G528" s="196" t="s">
        <v>6</v>
      </c>
      <c r="H528" s="197" t="s">
        <v>7</v>
      </c>
      <c r="I528" s="197" t="s">
        <v>8</v>
      </c>
      <c r="J528" s="573" t="s">
        <v>9</v>
      </c>
      <c r="K528" s="573" t="s">
        <v>10</v>
      </c>
      <c r="L528" s="573" t="s">
        <v>11</v>
      </c>
    </row>
    <row r="529" spans="1:12" x14ac:dyDescent="0.25">
      <c r="B529" s="573"/>
      <c r="C529" s="573"/>
      <c r="D529" s="196" t="s">
        <v>12</v>
      </c>
      <c r="E529" s="573"/>
      <c r="F529" s="196" t="s">
        <v>13</v>
      </c>
      <c r="G529" s="196" t="s">
        <v>14</v>
      </c>
      <c r="H529" s="417">
        <v>18285.12</v>
      </c>
      <c r="I529" s="417">
        <v>9766.69</v>
      </c>
      <c r="J529" s="573"/>
      <c r="K529" s="573"/>
      <c r="L529" s="573"/>
    </row>
    <row r="530" spans="1:12" x14ac:dyDescent="0.25">
      <c r="B530" s="198"/>
      <c r="C530" s="198"/>
      <c r="D530" s="198"/>
      <c r="E530" s="198"/>
      <c r="F530" s="198"/>
      <c r="G530" s="198"/>
      <c r="H530" s="418"/>
      <c r="I530" s="418"/>
      <c r="J530" s="198"/>
      <c r="K530" s="198"/>
      <c r="L530" s="198"/>
    </row>
    <row r="531" spans="1:12" x14ac:dyDescent="0.25">
      <c r="A531" s="371">
        <f>+A517</f>
        <v>639526343.95419991</v>
      </c>
      <c r="B531" s="76" t="s">
        <v>232</v>
      </c>
      <c r="C531" s="77" t="s">
        <v>899</v>
      </c>
      <c r="D531" s="78">
        <v>693571493.67839956</v>
      </c>
      <c r="E531" s="367" t="s">
        <v>767</v>
      </c>
      <c r="F531" s="334"/>
      <c r="G531" s="81">
        <v>0</v>
      </c>
      <c r="H531" s="82">
        <v>0</v>
      </c>
      <c r="I531" s="82">
        <v>0</v>
      </c>
      <c r="J531" s="83" t="s">
        <v>16</v>
      </c>
      <c r="K531" s="84"/>
      <c r="L531" s="84"/>
    </row>
    <row r="532" spans="1:12" x14ac:dyDescent="0.25">
      <c r="A532" s="371">
        <f>+A531-H540</f>
        <v>619595588.09969985</v>
      </c>
      <c r="B532" s="85" t="s">
        <v>17</v>
      </c>
      <c r="C532" s="86" t="s">
        <v>901</v>
      </c>
      <c r="D532" s="87">
        <v>19930755.854499996</v>
      </c>
      <c r="E532" s="368" t="s">
        <v>767</v>
      </c>
      <c r="F532" s="328"/>
      <c r="G532" s="324">
        <v>0</v>
      </c>
      <c r="H532" s="323">
        <v>0</v>
      </c>
      <c r="I532" s="323">
        <v>0</v>
      </c>
      <c r="J532" s="325" t="s">
        <v>16</v>
      </c>
      <c r="K532" s="337"/>
      <c r="L532" s="337" t="s">
        <v>768</v>
      </c>
    </row>
    <row r="533" spans="1:12" x14ac:dyDescent="0.25">
      <c r="B533" s="76" t="s">
        <v>20</v>
      </c>
      <c r="C533" s="93">
        <v>43295</v>
      </c>
      <c r="D533" s="78">
        <v>673640737.82389951</v>
      </c>
      <c r="E533" s="369" t="s">
        <v>15</v>
      </c>
      <c r="F533" s="322">
        <v>43283</v>
      </c>
      <c r="G533" s="90">
        <v>157.58000000000004</v>
      </c>
      <c r="H533" s="127">
        <v>2881369.2096000006</v>
      </c>
      <c r="I533" s="127">
        <v>1539035.0102000004</v>
      </c>
      <c r="J533" s="91" t="s">
        <v>16</v>
      </c>
      <c r="K533" s="92"/>
      <c r="L533" s="92"/>
    </row>
    <row r="534" spans="1:12" x14ac:dyDescent="0.25">
      <c r="B534" s="76"/>
      <c r="C534" s="77"/>
      <c r="D534" s="78"/>
      <c r="E534" s="367" t="s">
        <v>19</v>
      </c>
      <c r="F534" s="334">
        <v>43284</v>
      </c>
      <c r="G534" s="81">
        <v>159.54</v>
      </c>
      <c r="H534" s="82">
        <v>2917208.0447999998</v>
      </c>
      <c r="I534" s="82">
        <v>1558177.7226</v>
      </c>
      <c r="J534" s="83" t="s">
        <v>16</v>
      </c>
      <c r="K534" s="84"/>
      <c r="L534" s="84"/>
    </row>
    <row r="535" spans="1:12" x14ac:dyDescent="0.25">
      <c r="B535" s="85"/>
      <c r="C535" s="86"/>
      <c r="D535" s="87"/>
      <c r="E535" s="368" t="s">
        <v>19</v>
      </c>
      <c r="F535" s="328">
        <v>43284</v>
      </c>
      <c r="G535" s="324">
        <v>-1.89</v>
      </c>
      <c r="H535" s="323">
        <v>-34558.876799999998</v>
      </c>
      <c r="I535" s="323">
        <v>0</v>
      </c>
      <c r="J535" s="325" t="s">
        <v>16</v>
      </c>
      <c r="K535" s="337"/>
      <c r="L535" s="337" t="s">
        <v>768</v>
      </c>
    </row>
    <row r="536" spans="1:12" x14ac:dyDescent="0.25">
      <c r="B536" s="76"/>
      <c r="C536" s="77"/>
      <c r="D536" s="78"/>
      <c r="E536" s="367" t="s">
        <v>759</v>
      </c>
      <c r="F536" s="334">
        <v>43285</v>
      </c>
      <c r="G536" s="81">
        <v>152.64000000000001</v>
      </c>
      <c r="H536" s="82">
        <v>2791040.7168000001</v>
      </c>
      <c r="I536" s="82">
        <v>1490787.5616000001</v>
      </c>
      <c r="J536" s="83" t="s">
        <v>16</v>
      </c>
      <c r="K536" s="84"/>
      <c r="L536" s="84"/>
    </row>
    <row r="537" spans="1:12" x14ac:dyDescent="0.25">
      <c r="B537" s="85"/>
      <c r="C537" s="86"/>
      <c r="D537" s="87"/>
      <c r="E537" s="369" t="s">
        <v>22</v>
      </c>
      <c r="F537" s="322">
        <v>43286</v>
      </c>
      <c r="G537" s="404">
        <v>98.65</v>
      </c>
      <c r="H537" s="127">
        <v>1803827.088</v>
      </c>
      <c r="I537" s="127">
        <v>963483.96850000008</v>
      </c>
      <c r="J537" s="91" t="s">
        <v>16</v>
      </c>
      <c r="K537" s="92"/>
      <c r="L537" s="92"/>
    </row>
    <row r="538" spans="1:12" x14ac:dyDescent="0.25">
      <c r="B538" s="76"/>
      <c r="C538" s="77"/>
      <c r="D538" s="78"/>
      <c r="E538" s="367" t="s">
        <v>23</v>
      </c>
      <c r="F538" s="334">
        <v>43287</v>
      </c>
      <c r="G538" s="81">
        <v>143.32</v>
      </c>
      <c r="H538" s="82">
        <v>2620623.3983999998</v>
      </c>
      <c r="I538" s="82">
        <v>1399762.0108</v>
      </c>
      <c r="J538" s="91" t="s">
        <v>16</v>
      </c>
      <c r="K538" s="84"/>
      <c r="L538" s="84"/>
    </row>
    <row r="539" spans="1:12" x14ac:dyDescent="0.25">
      <c r="B539" s="7"/>
      <c r="C539" s="8"/>
      <c r="D539" s="97">
        <v>0</v>
      </c>
      <c r="E539" s="96" t="s">
        <v>27</v>
      </c>
      <c r="F539" s="98"/>
      <c r="G539" s="99">
        <f>+SUM(G531:G538)</f>
        <v>709.83999999999992</v>
      </c>
      <c r="H539" s="100">
        <f>SUM(H531:H538)</f>
        <v>12979509.580799999</v>
      </c>
      <c r="I539" s="100">
        <f>SUM(I531:I538)</f>
        <v>6951246.2737000016</v>
      </c>
      <c r="J539" s="100"/>
      <c r="K539" s="100"/>
      <c r="L539" s="100"/>
    </row>
    <row r="540" spans="1:12" x14ac:dyDescent="0.25">
      <c r="B540" s="8"/>
      <c r="C540" s="8"/>
      <c r="D540" s="8"/>
      <c r="E540" s="8"/>
      <c r="F540" s="8"/>
      <c r="G540" s="12"/>
      <c r="H540" s="574">
        <f>+H539+I539</f>
        <v>19930755.854499999</v>
      </c>
      <c r="I540" s="574"/>
      <c r="J540" s="9"/>
      <c r="K540" s="9"/>
      <c r="L540" s="11"/>
    </row>
    <row r="543" spans="1:12" ht="19.5" x14ac:dyDescent="0.25">
      <c r="B543" s="575" t="s">
        <v>0</v>
      </c>
      <c r="C543" s="575"/>
      <c r="D543" s="575"/>
      <c r="E543" s="575"/>
      <c r="F543" s="575"/>
      <c r="G543" s="575"/>
      <c r="H543" s="575"/>
      <c r="I543" s="575"/>
      <c r="J543" s="575"/>
      <c r="K543" s="575"/>
      <c r="L543" s="575"/>
    </row>
    <row r="544" spans="1:12" x14ac:dyDescent="0.25">
      <c r="B544" s="573" t="s">
        <v>1</v>
      </c>
      <c r="C544" s="573" t="s">
        <v>2</v>
      </c>
      <c r="D544" s="196" t="s">
        <v>3</v>
      </c>
      <c r="E544" s="573" t="s">
        <v>4</v>
      </c>
      <c r="F544" s="196" t="s">
        <v>5</v>
      </c>
      <c r="G544" s="196" t="s">
        <v>6</v>
      </c>
      <c r="H544" s="197" t="s">
        <v>7</v>
      </c>
      <c r="I544" s="197" t="s">
        <v>8</v>
      </c>
      <c r="J544" s="573" t="s">
        <v>9</v>
      </c>
      <c r="K544" s="573" t="s">
        <v>10</v>
      </c>
      <c r="L544" s="573" t="s">
        <v>11</v>
      </c>
    </row>
    <row r="545" spans="1:12" x14ac:dyDescent="0.25">
      <c r="B545" s="573"/>
      <c r="C545" s="573"/>
      <c r="D545" s="196" t="s">
        <v>12</v>
      </c>
      <c r="E545" s="573"/>
      <c r="F545" s="196" t="s">
        <v>13</v>
      </c>
      <c r="G545" s="196" t="s">
        <v>14</v>
      </c>
      <c r="H545" s="426">
        <v>18285.12</v>
      </c>
      <c r="I545" s="426">
        <v>9766.69</v>
      </c>
      <c r="J545" s="573"/>
      <c r="K545" s="573"/>
      <c r="L545" s="573"/>
    </row>
    <row r="546" spans="1:12" x14ac:dyDescent="0.25">
      <c r="B546" s="198"/>
      <c r="C546" s="198"/>
      <c r="D546" s="198"/>
      <c r="E546" s="198"/>
      <c r="F546" s="198"/>
      <c r="G546" s="198"/>
      <c r="H546" s="427"/>
      <c r="I546" s="427"/>
      <c r="J546" s="198"/>
      <c r="K546" s="198"/>
      <c r="L546" s="198"/>
    </row>
    <row r="547" spans="1:12" x14ac:dyDescent="0.25">
      <c r="A547" s="371">
        <f>+A532</f>
        <v>619595588.09969985</v>
      </c>
      <c r="B547" s="76" t="s">
        <v>232</v>
      </c>
      <c r="C547" s="77" t="s">
        <v>899</v>
      </c>
      <c r="D547" s="78">
        <v>650657996.16709995</v>
      </c>
      <c r="E547" s="367" t="s">
        <v>767</v>
      </c>
      <c r="F547" s="334">
        <v>43288</v>
      </c>
      <c r="G547" s="81">
        <v>122.77000000000001</v>
      </c>
      <c r="H547" s="82">
        <v>2244864.1824000003</v>
      </c>
      <c r="I547" s="82">
        <v>1199056.5313000001</v>
      </c>
      <c r="J547" s="83" t="s">
        <v>16</v>
      </c>
      <c r="K547" s="84"/>
      <c r="L547" s="84"/>
    </row>
    <row r="548" spans="1:12" x14ac:dyDescent="0.25">
      <c r="A548" s="371">
        <f>+A547-H556</f>
        <v>595834375.29239988</v>
      </c>
      <c r="B548" s="85" t="s">
        <v>17</v>
      </c>
      <c r="C548" s="86" t="s">
        <v>925</v>
      </c>
      <c r="D548" s="87">
        <v>23761212.797299989</v>
      </c>
      <c r="E548" s="368" t="s">
        <v>767</v>
      </c>
      <c r="F548" s="328">
        <v>43288</v>
      </c>
      <c r="G548" s="324">
        <v>-2.1</v>
      </c>
      <c r="H548" s="323">
        <v>-38398.752</v>
      </c>
      <c r="I548" s="323">
        <v>0</v>
      </c>
      <c r="J548" s="325" t="s">
        <v>16</v>
      </c>
      <c r="K548" s="337"/>
      <c r="L548" s="337" t="s">
        <v>768</v>
      </c>
    </row>
    <row r="549" spans="1:12" x14ac:dyDescent="0.25">
      <c r="B549" s="76" t="s">
        <v>20</v>
      </c>
      <c r="C549" s="93">
        <v>43294</v>
      </c>
      <c r="D549" s="78">
        <v>626896783.36979997</v>
      </c>
      <c r="E549" s="369" t="s">
        <v>15</v>
      </c>
      <c r="F549" s="322">
        <v>43290</v>
      </c>
      <c r="G549" s="90">
        <v>153.32</v>
      </c>
      <c r="H549" s="127">
        <v>2803474.5983999996</v>
      </c>
      <c r="I549" s="127">
        <v>1497428.9108</v>
      </c>
      <c r="J549" s="91" t="s">
        <v>16</v>
      </c>
      <c r="K549" s="92"/>
      <c r="L549" s="92"/>
    </row>
    <row r="550" spans="1:12" x14ac:dyDescent="0.25">
      <c r="B550" s="76"/>
      <c r="C550" s="77"/>
      <c r="D550" s="78"/>
      <c r="E550" s="367" t="s">
        <v>19</v>
      </c>
      <c r="F550" s="334">
        <v>43291</v>
      </c>
      <c r="G550" s="81">
        <v>162.96</v>
      </c>
      <c r="H550" s="82">
        <v>2979743.1551999999</v>
      </c>
      <c r="I550" s="82">
        <v>1591579.8024000002</v>
      </c>
      <c r="J550" s="83" t="s">
        <v>16</v>
      </c>
      <c r="K550" s="84"/>
      <c r="L550" s="84"/>
    </row>
    <row r="551" spans="1:12" x14ac:dyDescent="0.25">
      <c r="B551" s="85"/>
      <c r="C551" s="86"/>
      <c r="D551" s="87"/>
      <c r="E551" s="368" t="s">
        <v>19</v>
      </c>
      <c r="F551" s="328">
        <v>43291</v>
      </c>
      <c r="G551" s="324">
        <v>-1.77</v>
      </c>
      <c r="H551" s="323">
        <v>-32364.662399999997</v>
      </c>
      <c r="I551" s="323">
        <v>0</v>
      </c>
      <c r="J551" s="325" t="s">
        <v>16</v>
      </c>
      <c r="K551" s="337"/>
      <c r="L551" s="337" t="s">
        <v>768</v>
      </c>
    </row>
    <row r="552" spans="1:12" x14ac:dyDescent="0.25">
      <c r="B552" s="76"/>
      <c r="C552" s="77"/>
      <c r="D552" s="78"/>
      <c r="E552" s="367" t="s">
        <v>759</v>
      </c>
      <c r="F552" s="334">
        <v>43292</v>
      </c>
      <c r="G552" s="81">
        <v>164.69</v>
      </c>
      <c r="H552" s="82">
        <v>3011376.4127999996</v>
      </c>
      <c r="I552" s="82">
        <v>1608476.1761</v>
      </c>
      <c r="J552" s="83" t="s">
        <v>16</v>
      </c>
      <c r="K552" s="84"/>
      <c r="L552" s="84"/>
    </row>
    <row r="553" spans="1:12" x14ac:dyDescent="0.25">
      <c r="B553" s="85"/>
      <c r="C553" s="86"/>
      <c r="D553" s="87"/>
      <c r="E553" s="369" t="s">
        <v>22</v>
      </c>
      <c r="F553" s="322">
        <v>43293</v>
      </c>
      <c r="G553" s="404">
        <v>90.77</v>
      </c>
      <c r="H553" s="127">
        <v>1659740.3423999997</v>
      </c>
      <c r="I553" s="127">
        <v>886522.45129999996</v>
      </c>
      <c r="J553" s="91" t="s">
        <v>16</v>
      </c>
      <c r="K553" s="92"/>
      <c r="L553" s="92"/>
    </row>
    <row r="554" spans="1:12" x14ac:dyDescent="0.25">
      <c r="B554" s="76"/>
      <c r="C554" s="77"/>
      <c r="D554" s="78"/>
      <c r="E554" s="367" t="s">
        <v>23</v>
      </c>
      <c r="F554" s="334">
        <v>43294</v>
      </c>
      <c r="G554" s="81">
        <v>155.05999999999997</v>
      </c>
      <c r="H554" s="82">
        <v>2835290.7071999991</v>
      </c>
      <c r="I554" s="82">
        <v>1514422.9513999999</v>
      </c>
      <c r="J554" s="91" t="s">
        <v>16</v>
      </c>
      <c r="K554" s="84"/>
      <c r="L554" s="84"/>
    </row>
    <row r="555" spans="1:12" x14ac:dyDescent="0.25">
      <c r="B555" s="7"/>
      <c r="C555" s="8"/>
      <c r="D555" s="97">
        <v>0</v>
      </c>
      <c r="E555" s="96" t="s">
        <v>27</v>
      </c>
      <c r="F555" s="98"/>
      <c r="G555" s="99">
        <f>+SUM(G547:G554)</f>
        <v>845.7</v>
      </c>
      <c r="H555" s="100">
        <f>SUM(H547:H554)</f>
        <v>15463725.983999997</v>
      </c>
      <c r="I555" s="100">
        <f>SUM(I547:I554)</f>
        <v>8297486.8232999993</v>
      </c>
      <c r="J555" s="100"/>
      <c r="K555" s="100"/>
      <c r="L555" s="100"/>
    </row>
    <row r="556" spans="1:12" x14ac:dyDescent="0.25">
      <c r="B556" s="8"/>
      <c r="C556" s="8"/>
      <c r="D556" s="8"/>
      <c r="E556" s="8"/>
      <c r="F556" s="8"/>
      <c r="G556" s="12"/>
      <c r="H556" s="574">
        <f>+H555+I555</f>
        <v>23761212.807299998</v>
      </c>
      <c r="I556" s="574"/>
      <c r="J556" s="9"/>
      <c r="K556" s="9"/>
      <c r="L556" s="11"/>
    </row>
    <row r="560" spans="1:12" ht="19.5" x14ac:dyDescent="0.25">
      <c r="B560" s="575" t="s">
        <v>0</v>
      </c>
      <c r="C560" s="575"/>
      <c r="D560" s="575"/>
      <c r="E560" s="575"/>
      <c r="F560" s="575"/>
      <c r="G560" s="575"/>
      <c r="H560" s="575"/>
      <c r="I560" s="575"/>
      <c r="J560" s="575"/>
      <c r="K560" s="575"/>
      <c r="L560" s="575"/>
    </row>
    <row r="561" spans="1:12" x14ac:dyDescent="0.25">
      <c r="B561" s="573" t="s">
        <v>1</v>
      </c>
      <c r="C561" s="573" t="s">
        <v>2</v>
      </c>
      <c r="D561" s="196" t="s">
        <v>3</v>
      </c>
      <c r="E561" s="573" t="s">
        <v>4</v>
      </c>
      <c r="F561" s="196" t="s">
        <v>5</v>
      </c>
      <c r="G561" s="196" t="s">
        <v>6</v>
      </c>
      <c r="H561" s="197" t="s">
        <v>7</v>
      </c>
      <c r="I561" s="197" t="s">
        <v>8</v>
      </c>
      <c r="J561" s="573" t="s">
        <v>9</v>
      </c>
      <c r="K561" s="573" t="s">
        <v>10</v>
      </c>
      <c r="L561" s="573" t="s">
        <v>11</v>
      </c>
    </row>
    <row r="562" spans="1:12" x14ac:dyDescent="0.25">
      <c r="B562" s="573"/>
      <c r="C562" s="573"/>
      <c r="D562" s="196" t="s">
        <v>12</v>
      </c>
      <c r="E562" s="573"/>
      <c r="F562" s="196" t="s">
        <v>13</v>
      </c>
      <c r="G562" s="196" t="s">
        <v>14</v>
      </c>
      <c r="H562" s="29">
        <v>18285.12</v>
      </c>
      <c r="I562" s="29">
        <v>9766.69</v>
      </c>
      <c r="J562" s="573"/>
      <c r="K562" s="573"/>
      <c r="L562" s="573"/>
    </row>
    <row r="563" spans="1:12" x14ac:dyDescent="0.25">
      <c r="B563" s="198"/>
      <c r="C563" s="198"/>
      <c r="D563" s="198"/>
      <c r="E563" s="198"/>
      <c r="F563" s="198"/>
      <c r="G563" s="198"/>
      <c r="H563" s="15"/>
      <c r="I563" s="15"/>
      <c r="J563" s="198"/>
      <c r="K563" s="198"/>
      <c r="L563" s="198"/>
    </row>
    <row r="564" spans="1:12" x14ac:dyDescent="0.25">
      <c r="A564" s="371">
        <f>+A548</f>
        <v>595834375.29239988</v>
      </c>
      <c r="B564" s="76" t="s">
        <v>232</v>
      </c>
      <c r="C564" s="77" t="s">
        <v>899</v>
      </c>
      <c r="D564" s="78">
        <v>621689245.30140007</v>
      </c>
      <c r="E564" s="367" t="s">
        <v>767</v>
      </c>
      <c r="F564" s="334">
        <v>43295</v>
      </c>
      <c r="G564" s="81">
        <v>116.20000000000003</v>
      </c>
      <c r="H564" s="82">
        <v>2124730.9440000006</v>
      </c>
      <c r="I564" s="82">
        <v>1134889.3780000003</v>
      </c>
      <c r="J564" s="83" t="s">
        <v>16</v>
      </c>
      <c r="K564" s="84"/>
      <c r="L564" s="84"/>
    </row>
    <row r="565" spans="1:12" x14ac:dyDescent="0.25">
      <c r="A565" s="371">
        <f>+A564-H573</f>
        <v>571205239.48369992</v>
      </c>
      <c r="B565" s="85" t="s">
        <v>17</v>
      </c>
      <c r="C565" s="86" t="s">
        <v>946</v>
      </c>
      <c r="D565" s="87">
        <v>24629135.808700006</v>
      </c>
      <c r="E565" s="368" t="s">
        <v>767</v>
      </c>
      <c r="F565" s="328">
        <v>43295</v>
      </c>
      <c r="G565" s="324">
        <v>-1.84</v>
      </c>
      <c r="H565" s="323">
        <v>-33644.620799999997</v>
      </c>
      <c r="I565" s="323">
        <v>0</v>
      </c>
      <c r="J565" s="325" t="s">
        <v>16</v>
      </c>
      <c r="K565" s="337"/>
      <c r="L565" s="337" t="s">
        <v>768</v>
      </c>
    </row>
    <row r="566" spans="1:12" x14ac:dyDescent="0.25">
      <c r="B566" s="76" t="s">
        <v>20</v>
      </c>
      <c r="C566" s="93">
        <v>43301</v>
      </c>
      <c r="D566" s="78">
        <v>597060109.4927001</v>
      </c>
      <c r="E566" s="369" t="s">
        <v>15</v>
      </c>
      <c r="F566" s="322">
        <v>43297</v>
      </c>
      <c r="G566" s="90">
        <v>161.53</v>
      </c>
      <c r="H566" s="127">
        <v>2953595.4335999996</v>
      </c>
      <c r="I566" s="127">
        <v>1577613.4357</v>
      </c>
      <c r="J566" s="91" t="s">
        <v>16</v>
      </c>
      <c r="K566" s="92"/>
      <c r="L566" s="92"/>
    </row>
    <row r="567" spans="1:12" x14ac:dyDescent="0.25">
      <c r="B567" s="76"/>
      <c r="C567" s="77"/>
      <c r="D567" s="78"/>
      <c r="E567" s="367" t="s">
        <v>19</v>
      </c>
      <c r="F567" s="334">
        <v>43298</v>
      </c>
      <c r="G567" s="81">
        <v>178.88</v>
      </c>
      <c r="H567" s="82">
        <v>3270842.2655999996</v>
      </c>
      <c r="I567" s="82">
        <v>1747065.5072000001</v>
      </c>
      <c r="J567" s="83" t="s">
        <v>16</v>
      </c>
      <c r="K567" s="84"/>
      <c r="L567" s="84"/>
    </row>
    <row r="568" spans="1:12" x14ac:dyDescent="0.25">
      <c r="B568" s="85"/>
      <c r="C568" s="86"/>
      <c r="D568" s="87"/>
      <c r="E568" s="368" t="s">
        <v>19</v>
      </c>
      <c r="F568" s="328">
        <v>43298</v>
      </c>
      <c r="G568" s="324">
        <v>-2.0299999999999998</v>
      </c>
      <c r="H568" s="323">
        <v>-37118.793599999997</v>
      </c>
      <c r="I568" s="323">
        <v>0</v>
      </c>
      <c r="J568" s="325" t="s">
        <v>16</v>
      </c>
      <c r="K568" s="337"/>
      <c r="L568" s="337" t="s">
        <v>768</v>
      </c>
    </row>
    <row r="569" spans="1:12" x14ac:dyDescent="0.25">
      <c r="B569" s="76"/>
      <c r="C569" s="77"/>
      <c r="D569" s="78"/>
      <c r="E569" s="367" t="s">
        <v>759</v>
      </c>
      <c r="F569" s="334">
        <v>43299</v>
      </c>
      <c r="G569" s="81">
        <v>154.35</v>
      </c>
      <c r="H569" s="82">
        <v>2822308.2719999999</v>
      </c>
      <c r="I569" s="82">
        <v>1507488.6015000001</v>
      </c>
      <c r="J569" s="83" t="s">
        <v>16</v>
      </c>
      <c r="K569" s="84"/>
      <c r="L569" s="84"/>
    </row>
    <row r="570" spans="1:12" x14ac:dyDescent="0.25">
      <c r="B570" s="85"/>
      <c r="C570" s="86"/>
      <c r="D570" s="87"/>
      <c r="E570" s="369" t="s">
        <v>22</v>
      </c>
      <c r="F570" s="322">
        <v>43300</v>
      </c>
      <c r="G570" s="404">
        <v>120.41999999999999</v>
      </c>
      <c r="H570" s="127">
        <v>2201894.1503999997</v>
      </c>
      <c r="I570" s="127">
        <v>1176104.8097999999</v>
      </c>
      <c r="J570" s="91" t="s">
        <v>16</v>
      </c>
      <c r="K570" s="92"/>
      <c r="L570" s="92"/>
    </row>
    <row r="571" spans="1:12" x14ac:dyDescent="0.25">
      <c r="B571" s="76"/>
      <c r="C571" s="77"/>
      <c r="D571" s="78"/>
      <c r="E571" s="367" t="s">
        <v>23</v>
      </c>
      <c r="F571" s="334">
        <v>43301</v>
      </c>
      <c r="G571" s="81">
        <v>149.13</v>
      </c>
      <c r="H571" s="82">
        <v>2726859.9455999997</v>
      </c>
      <c r="I571" s="82">
        <v>1456506.4797</v>
      </c>
      <c r="J571" s="91" t="s">
        <v>16</v>
      </c>
      <c r="K571" s="84"/>
      <c r="L571" s="84"/>
    </row>
    <row r="572" spans="1:12" x14ac:dyDescent="0.25">
      <c r="B572" s="7"/>
      <c r="C572" s="8"/>
      <c r="D572" s="97">
        <f>+D565-H573</f>
        <v>0</v>
      </c>
      <c r="E572" s="96" t="s">
        <v>27</v>
      </c>
      <c r="F572" s="98"/>
      <c r="G572" s="99">
        <f>SUM(G564:G571)</f>
        <v>876.64</v>
      </c>
      <c r="H572" s="100">
        <f>SUM(H564:H571)</f>
        <v>16029467.596799998</v>
      </c>
      <c r="I572" s="100">
        <f>SUM(I564:I571)</f>
        <v>8599668.2118999995</v>
      </c>
      <c r="J572" s="100"/>
      <c r="K572" s="100"/>
      <c r="L572" s="100"/>
    </row>
    <row r="573" spans="1:12" x14ac:dyDescent="0.25">
      <c r="B573" s="8"/>
      <c r="C573" s="8"/>
      <c r="D573" s="8"/>
      <c r="E573" s="8"/>
      <c r="F573" s="8"/>
      <c r="G573" s="12"/>
      <c r="H573" s="574">
        <f>SUM(H572:I572)</f>
        <v>24629135.808699995</v>
      </c>
      <c r="I573" s="574"/>
      <c r="J573" s="9"/>
      <c r="K573" s="9"/>
      <c r="L573" s="11"/>
    </row>
    <row r="576" spans="1:12" ht="19.5" x14ac:dyDescent="0.25">
      <c r="B576" s="575" t="s">
        <v>0</v>
      </c>
      <c r="C576" s="575"/>
      <c r="D576" s="575"/>
      <c r="E576" s="575"/>
      <c r="F576" s="575"/>
      <c r="G576" s="575"/>
      <c r="H576" s="575"/>
      <c r="I576" s="575"/>
      <c r="J576" s="575"/>
      <c r="K576" s="575"/>
      <c r="L576" s="575"/>
    </row>
    <row r="577" spans="1:12" x14ac:dyDescent="0.25">
      <c r="B577" s="573" t="s">
        <v>1</v>
      </c>
      <c r="C577" s="573" t="s">
        <v>2</v>
      </c>
      <c r="D577" s="196" t="s">
        <v>3</v>
      </c>
      <c r="E577" s="573" t="s">
        <v>4</v>
      </c>
      <c r="F577" s="196" t="s">
        <v>5</v>
      </c>
      <c r="G577" s="196" t="s">
        <v>6</v>
      </c>
      <c r="H577" s="197" t="s">
        <v>7</v>
      </c>
      <c r="I577" s="197" t="s">
        <v>8</v>
      </c>
      <c r="J577" s="573" t="s">
        <v>9</v>
      </c>
      <c r="K577" s="573" t="s">
        <v>10</v>
      </c>
      <c r="L577" s="573" t="s">
        <v>11</v>
      </c>
    </row>
    <row r="578" spans="1:12" x14ac:dyDescent="0.25">
      <c r="B578" s="573"/>
      <c r="C578" s="573"/>
      <c r="D578" s="196" t="s">
        <v>12</v>
      </c>
      <c r="E578" s="573"/>
      <c r="F578" s="196" t="s">
        <v>13</v>
      </c>
      <c r="G578" s="196" t="s">
        <v>14</v>
      </c>
      <c r="H578" s="29">
        <v>18285.12</v>
      </c>
      <c r="I578" s="29">
        <v>9766.69</v>
      </c>
      <c r="J578" s="573"/>
      <c r="K578" s="573"/>
      <c r="L578" s="573"/>
    </row>
    <row r="579" spans="1:12" x14ac:dyDescent="0.25">
      <c r="B579" s="198"/>
      <c r="C579" s="198"/>
      <c r="D579" s="198"/>
      <c r="E579" s="198"/>
      <c r="F579" s="198"/>
      <c r="G579" s="198"/>
      <c r="H579" s="15"/>
      <c r="I579" s="15"/>
      <c r="J579" s="198"/>
      <c r="K579" s="198"/>
      <c r="L579" s="198"/>
    </row>
    <row r="580" spans="1:12" x14ac:dyDescent="0.25">
      <c r="B580" s="18" t="s">
        <v>232</v>
      </c>
      <c r="C580" s="19" t="s">
        <v>947</v>
      </c>
      <c r="D580" s="20">
        <v>596291501.70050025</v>
      </c>
      <c r="E580" s="440" t="s">
        <v>767</v>
      </c>
      <c r="F580" s="354">
        <v>43302</v>
      </c>
      <c r="G580" s="23">
        <v>112.57999999999998</v>
      </c>
      <c r="H580" s="24">
        <v>2058538.8095999996</v>
      </c>
      <c r="I580" s="24">
        <v>1099533.9601999999</v>
      </c>
      <c r="J580" s="26" t="s">
        <v>16</v>
      </c>
      <c r="K580" s="27"/>
      <c r="L580" s="27"/>
    </row>
    <row r="581" spans="1:12" x14ac:dyDescent="0.25">
      <c r="A581" s="371">
        <f>+A565</f>
        <v>571205239.48369992</v>
      </c>
      <c r="B581" s="16" t="s">
        <v>17</v>
      </c>
      <c r="C581" s="17" t="s">
        <v>948</v>
      </c>
      <c r="D581" s="13">
        <v>24757237.107399993</v>
      </c>
      <c r="E581" s="441" t="s">
        <v>767</v>
      </c>
      <c r="F581" s="356">
        <v>43302</v>
      </c>
      <c r="G581" s="357">
        <v>-2.1</v>
      </c>
      <c r="H581" s="358">
        <v>-38398.752</v>
      </c>
      <c r="I581" s="358">
        <v>0</v>
      </c>
      <c r="J581" s="359" t="s">
        <v>16</v>
      </c>
      <c r="K581" s="360"/>
      <c r="L581" s="360" t="s">
        <v>768</v>
      </c>
    </row>
    <row r="582" spans="1:12" x14ac:dyDescent="0.25">
      <c r="A582" s="371">
        <f>+A581-H589</f>
        <v>546448002.37629986</v>
      </c>
      <c r="B582" s="18" t="s">
        <v>20</v>
      </c>
      <c r="C582" s="106">
        <v>43308</v>
      </c>
      <c r="D582" s="20">
        <v>571534264.59310031</v>
      </c>
      <c r="E582" s="442" t="s">
        <v>15</v>
      </c>
      <c r="F582" s="355">
        <v>43304</v>
      </c>
      <c r="G582" s="3">
        <v>162.79000000000002</v>
      </c>
      <c r="H582" s="4">
        <v>2976634.6848000004</v>
      </c>
      <c r="I582" s="4">
        <v>1589919.4651000004</v>
      </c>
      <c r="J582" s="5" t="s">
        <v>16</v>
      </c>
      <c r="K582" s="6"/>
      <c r="L582" s="6"/>
    </row>
    <row r="583" spans="1:12" x14ac:dyDescent="0.25">
      <c r="B583" s="18"/>
      <c r="C583" s="19"/>
      <c r="D583" s="20"/>
      <c r="E583" s="440" t="s">
        <v>19</v>
      </c>
      <c r="F583" s="354">
        <v>43305</v>
      </c>
      <c r="G583" s="23">
        <v>188.70000000000002</v>
      </c>
      <c r="H583" s="24">
        <v>3450402.1440000003</v>
      </c>
      <c r="I583" s="24">
        <v>1842974.4030000002</v>
      </c>
      <c r="J583" s="26" t="s">
        <v>16</v>
      </c>
      <c r="K583" s="27"/>
      <c r="L583" s="27"/>
    </row>
    <row r="584" spans="1:12" x14ac:dyDescent="0.25">
      <c r="B584" s="16"/>
      <c r="C584" s="17"/>
      <c r="D584" s="13"/>
      <c r="E584" s="441" t="s">
        <v>19</v>
      </c>
      <c r="F584" s="356">
        <v>43305</v>
      </c>
      <c r="G584" s="357">
        <v>-1.99</v>
      </c>
      <c r="H584" s="358">
        <v>-36387.388800000001</v>
      </c>
      <c r="I584" s="358">
        <v>0</v>
      </c>
      <c r="J584" s="359" t="s">
        <v>16</v>
      </c>
      <c r="K584" s="360"/>
      <c r="L584" s="360" t="s">
        <v>768</v>
      </c>
    </row>
    <row r="585" spans="1:12" x14ac:dyDescent="0.25">
      <c r="B585" s="18"/>
      <c r="C585" s="19"/>
      <c r="D585" s="20"/>
      <c r="E585" s="440" t="s">
        <v>759</v>
      </c>
      <c r="F585" s="354">
        <v>43306</v>
      </c>
      <c r="G585" s="23">
        <v>150.37000000000003</v>
      </c>
      <c r="H585" s="24">
        <v>2749533.4944000007</v>
      </c>
      <c r="I585" s="24">
        <v>1468617.1753000005</v>
      </c>
      <c r="J585" s="26" t="s">
        <v>16</v>
      </c>
      <c r="K585" s="27"/>
      <c r="L585" s="27"/>
    </row>
    <row r="586" spans="1:12" x14ac:dyDescent="0.25">
      <c r="B586" s="16"/>
      <c r="C586" s="17"/>
      <c r="D586" s="13"/>
      <c r="E586" s="442" t="s">
        <v>22</v>
      </c>
      <c r="F586" s="355">
        <v>43307</v>
      </c>
      <c r="G586" s="443">
        <v>122.69000000000001</v>
      </c>
      <c r="H586" s="4">
        <v>2243401.3728</v>
      </c>
      <c r="I586" s="4">
        <v>1198275.1961000003</v>
      </c>
      <c r="J586" s="5" t="s">
        <v>16</v>
      </c>
      <c r="K586" s="6"/>
      <c r="L586" s="6"/>
    </row>
    <row r="587" spans="1:12" x14ac:dyDescent="0.25">
      <c r="B587" s="18"/>
      <c r="C587" s="19"/>
      <c r="D587" s="20"/>
      <c r="E587" s="440" t="s">
        <v>23</v>
      </c>
      <c r="F587" s="354">
        <v>43308</v>
      </c>
      <c r="G587" s="23">
        <v>148.09</v>
      </c>
      <c r="H587" s="24">
        <v>2707843.4208</v>
      </c>
      <c r="I587" s="24">
        <v>1446349.1221</v>
      </c>
      <c r="J587" s="5" t="s">
        <v>16</v>
      </c>
      <c r="K587" s="27"/>
      <c r="L587" s="27"/>
    </row>
    <row r="588" spans="1:12" x14ac:dyDescent="0.25">
      <c r="B588" s="7"/>
      <c r="C588" s="8"/>
      <c r="D588" s="97">
        <f>+D581-H589</f>
        <v>0</v>
      </c>
      <c r="E588" s="96" t="s">
        <v>27</v>
      </c>
      <c r="F588" s="98"/>
      <c r="G588" s="99">
        <f>SUM(G580:G587)</f>
        <v>881.13000000000011</v>
      </c>
      <c r="H588" s="100">
        <f>SUM(H580:H587)</f>
        <v>16111567.785599999</v>
      </c>
      <c r="I588" s="100">
        <f>SUM(I580:I587)</f>
        <v>8645669.321800001</v>
      </c>
      <c r="J588" s="100"/>
      <c r="K588" s="100"/>
      <c r="L588" s="100"/>
    </row>
    <row r="589" spans="1:12" x14ac:dyDescent="0.25">
      <c r="B589" s="8"/>
      <c r="C589" s="8"/>
      <c r="D589" s="8"/>
      <c r="E589" s="8"/>
      <c r="F589" s="8"/>
      <c r="G589" s="12"/>
      <c r="H589" s="574">
        <f>SUM(H588:I588)</f>
        <v>24757237.1074</v>
      </c>
      <c r="I589" s="574"/>
      <c r="J589" s="9"/>
      <c r="K589" s="9"/>
      <c r="L589" s="11"/>
    </row>
    <row r="592" spans="1:12" ht="19.5" x14ac:dyDescent="0.25">
      <c r="A592" s="371">
        <f>+A582</f>
        <v>546448002.37629986</v>
      </c>
      <c r="B592" s="575" t="s">
        <v>0</v>
      </c>
      <c r="C592" s="575"/>
      <c r="D592" s="575"/>
      <c r="E592" s="575"/>
      <c r="F592" s="575"/>
      <c r="G592" s="575"/>
      <c r="H592" s="575"/>
      <c r="I592" s="575"/>
      <c r="J592" s="575"/>
      <c r="K592" s="575"/>
      <c r="L592" s="575"/>
    </row>
    <row r="593" spans="1:12" x14ac:dyDescent="0.25">
      <c r="A593" s="371">
        <f>+A592-H605</f>
        <v>534113745.37889987</v>
      </c>
      <c r="B593" s="573" t="s">
        <v>1</v>
      </c>
      <c r="C593" s="573" t="s">
        <v>2</v>
      </c>
      <c r="D593" s="196" t="s">
        <v>3</v>
      </c>
      <c r="E593" s="573" t="s">
        <v>4</v>
      </c>
      <c r="F593" s="196" t="s">
        <v>5</v>
      </c>
      <c r="G593" s="196" t="s">
        <v>6</v>
      </c>
      <c r="H593" s="197" t="s">
        <v>7</v>
      </c>
      <c r="I593" s="197" t="s">
        <v>8</v>
      </c>
      <c r="J593" s="573" t="s">
        <v>9</v>
      </c>
      <c r="K593" s="573" t="s">
        <v>10</v>
      </c>
      <c r="L593" s="573" t="s">
        <v>11</v>
      </c>
    </row>
    <row r="594" spans="1:12" x14ac:dyDescent="0.25">
      <c r="B594" s="573"/>
      <c r="C594" s="573"/>
      <c r="D594" s="196" t="s">
        <v>12</v>
      </c>
      <c r="E594" s="573"/>
      <c r="F594" s="196" t="s">
        <v>13</v>
      </c>
      <c r="G594" s="196" t="s">
        <v>14</v>
      </c>
      <c r="H594" s="29">
        <v>18285.12</v>
      </c>
      <c r="I594" s="29">
        <v>9766.69</v>
      </c>
      <c r="J594" s="573"/>
      <c r="K594" s="573"/>
      <c r="L594" s="573"/>
    </row>
    <row r="595" spans="1:12" x14ac:dyDescent="0.25">
      <c r="B595" s="198"/>
      <c r="C595" s="198"/>
      <c r="D595" s="198"/>
      <c r="E595" s="198"/>
      <c r="F595" s="198"/>
      <c r="G595" s="198"/>
      <c r="H595" s="15"/>
      <c r="I595" s="15"/>
      <c r="J595" s="198"/>
      <c r="K595" s="198"/>
      <c r="L595" s="198"/>
    </row>
    <row r="596" spans="1:12" x14ac:dyDescent="0.25">
      <c r="B596" s="18" t="s">
        <v>232</v>
      </c>
      <c r="C596" s="19" t="s">
        <v>947</v>
      </c>
      <c r="D596" s="20">
        <v>646072145.25309968</v>
      </c>
      <c r="E596" s="440" t="s">
        <v>767</v>
      </c>
      <c r="F596" s="354">
        <v>43309</v>
      </c>
      <c r="G596" s="23">
        <v>122.96</v>
      </c>
      <c r="H596" s="24">
        <v>2248338.3551999996</v>
      </c>
      <c r="I596" s="24">
        <v>1200912.2024000001</v>
      </c>
      <c r="J596" s="26" t="s">
        <v>16</v>
      </c>
      <c r="K596" s="27"/>
      <c r="L596" s="27"/>
    </row>
    <row r="597" spans="1:12" x14ac:dyDescent="0.25">
      <c r="B597" s="16" t="s">
        <v>17</v>
      </c>
      <c r="C597" s="17" t="s">
        <v>959</v>
      </c>
      <c r="D597" s="13">
        <v>12334256.997400004</v>
      </c>
      <c r="E597" s="441" t="s">
        <v>767</v>
      </c>
      <c r="F597" s="356">
        <v>43309</v>
      </c>
      <c r="G597" s="357">
        <v>-2.21</v>
      </c>
      <c r="H597" s="358">
        <v>-40410.1152</v>
      </c>
      <c r="I597" s="358">
        <v>0</v>
      </c>
      <c r="J597" s="359" t="s">
        <v>16</v>
      </c>
      <c r="K597" s="360"/>
      <c r="L597" s="360" t="s">
        <v>768</v>
      </c>
    </row>
    <row r="598" spans="1:12" x14ac:dyDescent="0.25">
      <c r="B598" s="18" t="s">
        <v>20</v>
      </c>
      <c r="C598" s="106">
        <v>43312</v>
      </c>
      <c r="D598" s="20">
        <v>633737888.25569963</v>
      </c>
      <c r="E598" s="442" t="s">
        <v>15</v>
      </c>
      <c r="F598" s="355">
        <v>43311</v>
      </c>
      <c r="G598" s="3">
        <v>158.1</v>
      </c>
      <c r="H598" s="4">
        <v>2890877.4719999996</v>
      </c>
      <c r="I598" s="4">
        <v>1544113.689</v>
      </c>
      <c r="J598" s="5" t="s">
        <v>16</v>
      </c>
      <c r="K598" s="6"/>
      <c r="L598" s="6"/>
    </row>
    <row r="599" spans="1:12" x14ac:dyDescent="0.25">
      <c r="B599" s="18"/>
      <c r="C599" s="19"/>
      <c r="D599" s="20"/>
      <c r="E599" s="440" t="s">
        <v>19</v>
      </c>
      <c r="F599" s="354">
        <v>43312</v>
      </c>
      <c r="G599" s="23">
        <v>161.12</v>
      </c>
      <c r="H599" s="24">
        <v>2946098.5343999998</v>
      </c>
      <c r="I599" s="24">
        <v>1573609.0928000002</v>
      </c>
      <c r="J599" s="26" t="s">
        <v>16</v>
      </c>
      <c r="K599" s="27"/>
      <c r="L599" s="27"/>
    </row>
    <row r="600" spans="1:12" x14ac:dyDescent="0.25">
      <c r="B600" s="16"/>
      <c r="C600" s="17"/>
      <c r="D600" s="13"/>
      <c r="E600" s="441" t="s">
        <v>19</v>
      </c>
      <c r="F600" s="356">
        <v>43312</v>
      </c>
      <c r="G600" s="357">
        <v>-1.61</v>
      </c>
      <c r="H600" s="358">
        <v>-29439.0432</v>
      </c>
      <c r="I600" s="358">
        <v>0</v>
      </c>
      <c r="J600" s="359" t="s">
        <v>16</v>
      </c>
      <c r="K600" s="360"/>
      <c r="L600" s="360" t="s">
        <v>768</v>
      </c>
    </row>
    <row r="601" spans="1:12" x14ac:dyDescent="0.25">
      <c r="B601" s="18"/>
      <c r="C601" s="19"/>
      <c r="D601" s="20"/>
      <c r="E601" s="440" t="s">
        <v>759</v>
      </c>
      <c r="F601" s="354"/>
      <c r="G601" s="23"/>
      <c r="H601" s="24">
        <v>0</v>
      </c>
      <c r="I601" s="24">
        <v>0</v>
      </c>
      <c r="J601" s="26" t="s">
        <v>16</v>
      </c>
      <c r="K601" s="27"/>
      <c r="L601" s="27"/>
    </row>
    <row r="602" spans="1:12" x14ac:dyDescent="0.25">
      <c r="B602" s="16"/>
      <c r="C602" s="17"/>
      <c r="D602" s="13"/>
      <c r="E602" s="442" t="s">
        <v>22</v>
      </c>
      <c r="F602" s="355"/>
      <c r="G602" s="443"/>
      <c r="H602" s="4">
        <v>0</v>
      </c>
      <c r="I602" s="4">
        <v>0</v>
      </c>
      <c r="J602" s="5" t="s">
        <v>16</v>
      </c>
      <c r="K602" s="6"/>
      <c r="L602" s="6"/>
    </row>
    <row r="603" spans="1:12" x14ac:dyDescent="0.25">
      <c r="B603" s="18"/>
      <c r="C603" s="19"/>
      <c r="D603" s="20"/>
      <c r="E603" s="440" t="s">
        <v>23</v>
      </c>
      <c r="F603" s="354"/>
      <c r="G603" s="23"/>
      <c r="H603" s="24">
        <v>0</v>
      </c>
      <c r="I603" s="24">
        <v>0</v>
      </c>
      <c r="J603" s="5" t="s">
        <v>16</v>
      </c>
      <c r="K603" s="27"/>
      <c r="L603" s="27"/>
    </row>
    <row r="604" spans="1:12" x14ac:dyDescent="0.25">
      <c r="B604" s="7"/>
      <c r="C604" s="8"/>
      <c r="D604" s="30">
        <v>0</v>
      </c>
      <c r="E604" s="8" t="s">
        <v>27</v>
      </c>
      <c r="F604" s="9"/>
      <c r="G604" s="10">
        <v>438.36</v>
      </c>
      <c r="H604" s="11">
        <v>8015465.2031999985</v>
      </c>
      <c r="I604" s="11">
        <v>4318634.9842000008</v>
      </c>
      <c r="J604" s="11"/>
      <c r="K604" s="11"/>
      <c r="L604" s="11"/>
    </row>
    <row r="605" spans="1:12" x14ac:dyDescent="0.25">
      <c r="B605" s="8"/>
      <c r="C605" s="8"/>
      <c r="D605" s="8"/>
      <c r="E605" s="8"/>
      <c r="F605" s="8"/>
      <c r="G605" s="12"/>
      <c r="H605" s="574">
        <v>12334256.997399999</v>
      </c>
      <c r="I605" s="574"/>
      <c r="J605" s="9"/>
      <c r="K605" s="9"/>
      <c r="L605" s="11"/>
    </row>
    <row r="608" spans="1:12" ht="19.5" x14ac:dyDescent="0.25">
      <c r="B608" s="575" t="s">
        <v>0</v>
      </c>
      <c r="C608" s="575"/>
      <c r="D608" s="575"/>
      <c r="E608" s="575"/>
      <c r="F608" s="575"/>
      <c r="G608" s="575"/>
      <c r="H608" s="575"/>
      <c r="I608" s="575"/>
      <c r="J608" s="575"/>
      <c r="K608" s="575"/>
      <c r="L608" s="575"/>
    </row>
    <row r="609" spans="1:12" x14ac:dyDescent="0.25">
      <c r="B609" s="573" t="s">
        <v>1</v>
      </c>
      <c r="C609" s="573" t="s">
        <v>2</v>
      </c>
      <c r="D609" s="196" t="s">
        <v>3</v>
      </c>
      <c r="E609" s="573" t="s">
        <v>4</v>
      </c>
      <c r="F609" s="196" t="s">
        <v>5</v>
      </c>
      <c r="G609" s="196" t="s">
        <v>6</v>
      </c>
      <c r="H609" s="197" t="s">
        <v>7</v>
      </c>
      <c r="I609" s="197" t="s">
        <v>8</v>
      </c>
      <c r="J609" s="573" t="s">
        <v>9</v>
      </c>
      <c r="K609" s="573" t="s">
        <v>10</v>
      </c>
      <c r="L609" s="573" t="s">
        <v>11</v>
      </c>
    </row>
    <row r="610" spans="1:12" x14ac:dyDescent="0.25">
      <c r="B610" s="573"/>
      <c r="C610" s="573"/>
      <c r="D610" s="196" t="s">
        <v>12</v>
      </c>
      <c r="E610" s="573"/>
      <c r="F610" s="196" t="s">
        <v>13</v>
      </c>
      <c r="G610" s="196" t="s">
        <v>14</v>
      </c>
      <c r="H610" s="29">
        <v>18285.12</v>
      </c>
      <c r="I610" s="29">
        <v>9766.69</v>
      </c>
      <c r="J610" s="573"/>
      <c r="K610" s="573"/>
      <c r="L610" s="573"/>
    </row>
    <row r="611" spans="1:12" x14ac:dyDescent="0.25">
      <c r="B611" s="198"/>
      <c r="C611" s="198"/>
      <c r="D611" s="198"/>
      <c r="E611" s="198"/>
      <c r="F611" s="198"/>
      <c r="G611" s="198"/>
      <c r="H611" s="15"/>
      <c r="I611" s="15"/>
      <c r="J611" s="198"/>
      <c r="K611" s="198"/>
      <c r="L611" s="198"/>
    </row>
    <row r="612" spans="1:12" x14ac:dyDescent="0.25">
      <c r="A612" s="371">
        <f>+A593</f>
        <v>534113745.37889987</v>
      </c>
      <c r="B612" s="18" t="s">
        <v>232</v>
      </c>
      <c r="C612" s="19" t="s">
        <v>947</v>
      </c>
      <c r="D612" s="20">
        <v>644756457.10000002</v>
      </c>
      <c r="E612" s="440" t="s">
        <v>767</v>
      </c>
      <c r="F612" s="354"/>
      <c r="G612" s="23"/>
      <c r="H612" s="24" t="s">
        <v>967</v>
      </c>
      <c r="I612" s="24" t="s">
        <v>967</v>
      </c>
      <c r="J612" s="26" t="s">
        <v>16</v>
      </c>
      <c r="K612" s="27"/>
      <c r="L612" s="27"/>
    </row>
    <row r="613" spans="1:12" x14ac:dyDescent="0.25">
      <c r="A613" s="371">
        <f>+A612-D613</f>
        <v>523615916.51889986</v>
      </c>
      <c r="B613" s="16" t="s">
        <v>17</v>
      </c>
      <c r="C613" s="17" t="s">
        <v>968</v>
      </c>
      <c r="D613" s="13">
        <v>10497828.859999999</v>
      </c>
      <c r="E613" s="441" t="s">
        <v>767</v>
      </c>
      <c r="F613" s="356"/>
      <c r="G613" s="357"/>
      <c r="H613" s="358" t="s">
        <v>728</v>
      </c>
      <c r="I613" s="358" t="s">
        <v>728</v>
      </c>
      <c r="J613" s="359" t="s">
        <v>16</v>
      </c>
      <c r="K613" s="360"/>
      <c r="L613" s="360" t="s">
        <v>768</v>
      </c>
    </row>
    <row r="614" spans="1:12" x14ac:dyDescent="0.25">
      <c r="B614" s="18" t="s">
        <v>20</v>
      </c>
      <c r="C614" s="106">
        <v>43315</v>
      </c>
      <c r="D614" s="20">
        <v>634258628.25</v>
      </c>
      <c r="E614" s="442" t="s">
        <v>15</v>
      </c>
      <c r="F614" s="355"/>
      <c r="G614" s="3"/>
      <c r="H614" s="4" t="s">
        <v>967</v>
      </c>
      <c r="I614" s="4" t="s">
        <v>967</v>
      </c>
      <c r="J614" s="5" t="s">
        <v>16</v>
      </c>
      <c r="K614" s="6"/>
      <c r="L614" s="6"/>
    </row>
    <row r="615" spans="1:12" x14ac:dyDescent="0.25">
      <c r="B615" s="18"/>
      <c r="C615" s="19"/>
      <c r="D615" s="20"/>
      <c r="E615" s="440" t="s">
        <v>19</v>
      </c>
      <c r="F615" s="354"/>
      <c r="G615" s="23"/>
      <c r="H615" s="24" t="s">
        <v>967</v>
      </c>
      <c r="I615" s="24" t="s">
        <v>967</v>
      </c>
      <c r="J615" s="26" t="s">
        <v>16</v>
      </c>
      <c r="K615" s="27"/>
      <c r="L615" s="27"/>
    </row>
    <row r="616" spans="1:12" x14ac:dyDescent="0.25">
      <c r="B616" s="16"/>
      <c r="C616" s="17"/>
      <c r="D616" s="13"/>
      <c r="E616" s="441" t="s">
        <v>19</v>
      </c>
      <c r="F616" s="356"/>
      <c r="G616" s="357"/>
      <c r="H616" s="358" t="s">
        <v>728</v>
      </c>
      <c r="I616" s="358" t="s">
        <v>728</v>
      </c>
      <c r="J616" s="359" t="s">
        <v>16</v>
      </c>
      <c r="K616" s="360"/>
      <c r="L616" s="360" t="s">
        <v>768</v>
      </c>
    </row>
    <row r="617" spans="1:12" x14ac:dyDescent="0.25">
      <c r="B617" s="18"/>
      <c r="C617" s="19"/>
      <c r="D617" s="20"/>
      <c r="E617" s="440" t="s">
        <v>759</v>
      </c>
      <c r="F617" s="354">
        <v>43313</v>
      </c>
      <c r="G617" s="23">
        <v>149.5</v>
      </c>
      <c r="H617" s="24">
        <v>2733625.44</v>
      </c>
      <c r="I617" s="24">
        <v>1460120.16</v>
      </c>
      <c r="J617" s="26" t="s">
        <v>16</v>
      </c>
      <c r="K617" s="27"/>
      <c r="L617" s="27"/>
    </row>
    <row r="618" spans="1:12" x14ac:dyDescent="0.25">
      <c r="B618" s="16"/>
      <c r="C618" s="17"/>
      <c r="D618" s="13"/>
      <c r="E618" s="442" t="s">
        <v>22</v>
      </c>
      <c r="F618" s="355">
        <v>43314</v>
      </c>
      <c r="G618" s="443">
        <v>82.56</v>
      </c>
      <c r="H618" s="4">
        <v>1509619.51</v>
      </c>
      <c r="I618" s="4">
        <v>806337.93</v>
      </c>
      <c r="J618" s="5" t="s">
        <v>16</v>
      </c>
      <c r="K618" s="6"/>
      <c r="L618" s="6"/>
    </row>
    <row r="619" spans="1:12" x14ac:dyDescent="0.25">
      <c r="B619" s="18"/>
      <c r="C619" s="19"/>
      <c r="D619" s="20"/>
      <c r="E619" s="440" t="s">
        <v>23</v>
      </c>
      <c r="F619" s="354">
        <v>43315</v>
      </c>
      <c r="G619" s="23">
        <v>142.16999999999999</v>
      </c>
      <c r="H619" s="24">
        <v>2599595.5099999998</v>
      </c>
      <c r="I619" s="24">
        <v>1388530.32</v>
      </c>
      <c r="J619" s="5" t="s">
        <v>16</v>
      </c>
      <c r="K619" s="27"/>
      <c r="L619" s="27"/>
    </row>
    <row r="620" spans="1:12" x14ac:dyDescent="0.25">
      <c r="B620" s="7"/>
      <c r="C620" s="8"/>
      <c r="D620" s="30">
        <v>0</v>
      </c>
      <c r="E620" s="8" t="s">
        <v>27</v>
      </c>
      <c r="F620" s="9"/>
      <c r="G620" s="10">
        <f>SUM(G612:G619)</f>
        <v>374.23</v>
      </c>
      <c r="H620" s="11">
        <f>SUM(H612:H619)</f>
        <v>6842840.46</v>
      </c>
      <c r="I620" s="11">
        <f>SUM(I612:I619)</f>
        <v>3654988.41</v>
      </c>
      <c r="J620" s="11"/>
      <c r="K620" s="11"/>
      <c r="L620" s="11"/>
    </row>
    <row r="621" spans="1:12" x14ac:dyDescent="0.25">
      <c r="B621" s="8"/>
      <c r="C621" s="8"/>
      <c r="D621" s="8"/>
      <c r="E621" s="8"/>
      <c r="F621" s="8"/>
      <c r="G621" s="12"/>
      <c r="H621" s="574">
        <f>+H620+I620</f>
        <v>10497828.870000001</v>
      </c>
      <c r="I621" s="574"/>
      <c r="J621" s="9"/>
      <c r="K621" s="9"/>
      <c r="L621" s="11"/>
    </row>
    <row r="624" spans="1:12" ht="19.5" x14ac:dyDescent="0.25">
      <c r="B624" s="575" t="s">
        <v>0</v>
      </c>
      <c r="C624" s="575"/>
      <c r="D624" s="575"/>
      <c r="E624" s="575"/>
      <c r="F624" s="575"/>
      <c r="G624" s="575"/>
      <c r="H624" s="575"/>
      <c r="I624" s="575"/>
      <c r="J624" s="575"/>
      <c r="K624" s="575"/>
      <c r="L624" s="575"/>
    </row>
    <row r="625" spans="1:12" x14ac:dyDescent="0.25">
      <c r="B625" s="573" t="s">
        <v>1</v>
      </c>
      <c r="C625" s="573" t="s">
        <v>2</v>
      </c>
      <c r="D625" s="196" t="s">
        <v>3</v>
      </c>
      <c r="E625" s="573" t="s">
        <v>4</v>
      </c>
      <c r="F625" s="196" t="s">
        <v>5</v>
      </c>
      <c r="G625" s="196" t="s">
        <v>6</v>
      </c>
      <c r="H625" s="197" t="s">
        <v>7</v>
      </c>
      <c r="I625" s="197" t="s">
        <v>8</v>
      </c>
      <c r="J625" s="573" t="s">
        <v>9</v>
      </c>
      <c r="K625" s="573" t="s">
        <v>10</v>
      </c>
      <c r="L625" s="573" t="s">
        <v>11</v>
      </c>
    </row>
    <row r="626" spans="1:12" x14ac:dyDescent="0.25">
      <c r="B626" s="573"/>
      <c r="C626" s="573"/>
      <c r="D626" s="196" t="s">
        <v>12</v>
      </c>
      <c r="E626" s="573"/>
      <c r="F626" s="196" t="s">
        <v>13</v>
      </c>
      <c r="G626" s="196" t="s">
        <v>14</v>
      </c>
      <c r="H626" s="29">
        <v>18285.12</v>
      </c>
      <c r="I626" s="29">
        <v>9766.69</v>
      </c>
      <c r="J626" s="573"/>
      <c r="K626" s="573"/>
      <c r="L626" s="573"/>
    </row>
    <row r="627" spans="1:12" x14ac:dyDescent="0.25">
      <c r="B627" s="198"/>
      <c r="C627" s="198"/>
      <c r="D627" s="198"/>
      <c r="E627" s="198"/>
      <c r="F627" s="198"/>
      <c r="G627" s="198"/>
      <c r="H627" s="15"/>
      <c r="I627" s="15"/>
      <c r="J627" s="198"/>
      <c r="K627" s="198"/>
      <c r="L627" s="198"/>
    </row>
    <row r="628" spans="1:12" x14ac:dyDescent="0.25">
      <c r="A628" s="371">
        <f>+A613</f>
        <v>523615916.51889986</v>
      </c>
      <c r="B628" s="76" t="s">
        <v>232</v>
      </c>
      <c r="C628" s="77" t="s">
        <v>947</v>
      </c>
      <c r="D628" s="78">
        <v>544743282.68539989</v>
      </c>
      <c r="E628" s="367" t="s">
        <v>767</v>
      </c>
      <c r="F628" s="334">
        <v>43316</v>
      </c>
      <c r="G628" s="81">
        <v>120.32000000000001</v>
      </c>
      <c r="H628" s="82">
        <v>2200065.6384000001</v>
      </c>
      <c r="I628" s="82">
        <v>1175128.1408000002</v>
      </c>
      <c r="J628" s="83" t="s">
        <v>16</v>
      </c>
      <c r="K628" s="84"/>
      <c r="L628" s="84"/>
    </row>
    <row r="629" spans="1:12" x14ac:dyDescent="0.25">
      <c r="A629" s="371">
        <f>+A628-D629</f>
        <v>495967634.90769982</v>
      </c>
      <c r="B629" s="85" t="s">
        <v>17</v>
      </c>
      <c r="C629" s="86" t="s">
        <v>991</v>
      </c>
      <c r="D629" s="87">
        <v>27648281.611200009</v>
      </c>
      <c r="E629" s="368" t="s">
        <v>767</v>
      </c>
      <c r="F629" s="328">
        <v>43316</v>
      </c>
      <c r="G629" s="258">
        <v>-2.16</v>
      </c>
      <c r="H629" s="259">
        <v>-39495.859199999999</v>
      </c>
      <c r="I629" s="323">
        <v>0</v>
      </c>
      <c r="J629" s="325" t="s">
        <v>16</v>
      </c>
      <c r="K629" s="337"/>
      <c r="L629" s="337" t="s">
        <v>768</v>
      </c>
    </row>
    <row r="630" spans="1:12" x14ac:dyDescent="0.25">
      <c r="B630" s="76" t="s">
        <v>20</v>
      </c>
      <c r="C630" s="77">
        <v>43322</v>
      </c>
      <c r="D630" s="78">
        <v>517095001.07419986</v>
      </c>
      <c r="E630" s="367" t="s">
        <v>25</v>
      </c>
      <c r="F630" s="334">
        <v>43317</v>
      </c>
      <c r="G630" s="81">
        <v>150.22000000000003</v>
      </c>
      <c r="H630" s="82">
        <v>2746790.7264000005</v>
      </c>
      <c r="I630" s="82">
        <v>1467152.1718000004</v>
      </c>
      <c r="J630" s="83" t="s">
        <v>26</v>
      </c>
      <c r="K630" s="84"/>
      <c r="L630" s="84"/>
    </row>
    <row r="631" spans="1:12" x14ac:dyDescent="0.25">
      <c r="B631" s="85"/>
      <c r="C631" s="86"/>
      <c r="D631" s="87"/>
      <c r="E631" s="369" t="s">
        <v>15</v>
      </c>
      <c r="F631" s="322">
        <v>43318</v>
      </c>
      <c r="G631" s="81">
        <v>143.50000000000003</v>
      </c>
      <c r="H631" s="82">
        <v>2623914.7200000002</v>
      </c>
      <c r="I631" s="127">
        <v>1401520.0150000004</v>
      </c>
      <c r="J631" s="91" t="s">
        <v>16</v>
      </c>
      <c r="K631" s="92"/>
      <c r="L631" s="92"/>
    </row>
    <row r="632" spans="1:12" x14ac:dyDescent="0.25">
      <c r="B632" s="76"/>
      <c r="C632" s="77"/>
      <c r="D632" s="78"/>
      <c r="E632" s="367" t="s">
        <v>19</v>
      </c>
      <c r="F632" s="334">
        <v>43319</v>
      </c>
      <c r="G632" s="81">
        <v>157.31</v>
      </c>
      <c r="H632" s="82">
        <v>2876432.2272000001</v>
      </c>
      <c r="I632" s="82">
        <v>1536398.0039000001</v>
      </c>
      <c r="J632" s="83" t="s">
        <v>16</v>
      </c>
      <c r="K632" s="84"/>
      <c r="L632" s="84"/>
    </row>
    <row r="633" spans="1:12" x14ac:dyDescent="0.25">
      <c r="B633" s="85"/>
      <c r="C633" s="86"/>
      <c r="D633" s="87"/>
      <c r="E633" s="368" t="s">
        <v>19</v>
      </c>
      <c r="F633" s="328">
        <v>43319</v>
      </c>
      <c r="G633" s="258">
        <v>-1.99</v>
      </c>
      <c r="H633" s="259">
        <v>-36387.388800000001</v>
      </c>
      <c r="I633" s="323">
        <v>0</v>
      </c>
      <c r="J633" s="325" t="s">
        <v>16</v>
      </c>
      <c r="K633" s="337"/>
      <c r="L633" s="337" t="s">
        <v>768</v>
      </c>
    </row>
    <row r="634" spans="1:12" x14ac:dyDescent="0.25">
      <c r="B634" s="76"/>
      <c r="C634" s="77"/>
      <c r="D634" s="78"/>
      <c r="E634" s="367" t="s">
        <v>759</v>
      </c>
      <c r="F634" s="334">
        <v>43320</v>
      </c>
      <c r="G634" s="81">
        <v>159.52000000000004</v>
      </c>
      <c r="H634" s="82">
        <v>2916842.3424000004</v>
      </c>
      <c r="I634" s="82">
        <v>1557982.3888000005</v>
      </c>
      <c r="J634" s="83" t="s">
        <v>16</v>
      </c>
      <c r="K634" s="84"/>
      <c r="L634" s="84"/>
    </row>
    <row r="635" spans="1:12" x14ac:dyDescent="0.25">
      <c r="B635" s="85"/>
      <c r="C635" s="86"/>
      <c r="D635" s="87"/>
      <c r="E635" s="369" t="s">
        <v>22</v>
      </c>
      <c r="F635" s="322">
        <v>43321</v>
      </c>
      <c r="G635" s="81">
        <v>111.67</v>
      </c>
      <c r="H635" s="82">
        <v>2041899.3503999999</v>
      </c>
      <c r="I635" s="127">
        <v>1090646.2723000001</v>
      </c>
      <c r="J635" s="91" t="s">
        <v>16</v>
      </c>
      <c r="K635" s="92"/>
      <c r="L635" s="92"/>
    </row>
    <row r="636" spans="1:12" x14ac:dyDescent="0.25">
      <c r="B636" s="76"/>
      <c r="C636" s="77"/>
      <c r="D636" s="78"/>
      <c r="E636" s="367" t="s">
        <v>23</v>
      </c>
      <c r="F636" s="334">
        <v>43322</v>
      </c>
      <c r="G636" s="81">
        <v>145.78</v>
      </c>
      <c r="H636" s="82">
        <v>2665604.7936</v>
      </c>
      <c r="I636" s="82">
        <v>1423788.0682000001</v>
      </c>
      <c r="J636" s="83" t="s">
        <v>16</v>
      </c>
      <c r="K636" s="84"/>
      <c r="L636" s="84"/>
    </row>
    <row r="637" spans="1:12" x14ac:dyDescent="0.25">
      <c r="B637" s="7"/>
      <c r="C637" s="8"/>
      <c r="D637" s="30">
        <f>+D629-H638</f>
        <v>0</v>
      </c>
      <c r="E637" s="8" t="s">
        <v>27</v>
      </c>
      <c r="F637" s="9"/>
      <c r="G637" s="10">
        <f>SUM(G628:G636)</f>
        <v>984.17</v>
      </c>
      <c r="H637" s="11">
        <f>SUM(H628:H636)</f>
        <v>17995666.5504</v>
      </c>
      <c r="I637" s="11">
        <f>SUM(I628:I636)</f>
        <v>9652615.0608000029</v>
      </c>
      <c r="J637" s="11"/>
      <c r="K637" s="11"/>
      <c r="L637" s="11"/>
    </row>
    <row r="638" spans="1:12" x14ac:dyDescent="0.25">
      <c r="B638" s="8"/>
      <c r="C638" s="8"/>
      <c r="D638" s="8"/>
      <c r="E638" s="8"/>
      <c r="F638" s="8"/>
      <c r="G638" s="12"/>
      <c r="H638" s="574">
        <f>SUM(H637:I637)</f>
        <v>27648281.611200005</v>
      </c>
      <c r="I638" s="574"/>
      <c r="J638" s="9"/>
      <c r="K638" s="9"/>
      <c r="L638" s="11"/>
    </row>
    <row r="641" spans="1:12" ht="19.5" x14ac:dyDescent="0.25">
      <c r="B641" s="576" t="s">
        <v>0</v>
      </c>
      <c r="C641" s="577"/>
      <c r="D641" s="577"/>
      <c r="E641" s="577"/>
      <c r="F641" s="577"/>
      <c r="G641" s="577"/>
      <c r="H641" s="577"/>
      <c r="I641" s="577"/>
      <c r="J641" s="577"/>
      <c r="K641" s="577"/>
      <c r="L641" s="578"/>
    </row>
    <row r="642" spans="1:12" ht="19.5" x14ac:dyDescent="0.25">
      <c r="B642" s="576" t="s">
        <v>992</v>
      </c>
      <c r="C642" s="577"/>
      <c r="D642" s="577"/>
      <c r="E642" s="577"/>
      <c r="F642" s="577"/>
      <c r="G642" s="577"/>
      <c r="H642" s="577"/>
      <c r="I642" s="577"/>
      <c r="J642" s="577"/>
      <c r="K642" s="577"/>
      <c r="L642" s="578"/>
    </row>
    <row r="643" spans="1:12" x14ac:dyDescent="0.25">
      <c r="B643" s="196" t="s">
        <v>1</v>
      </c>
      <c r="C643" s="196" t="s">
        <v>2</v>
      </c>
      <c r="D643" s="196" t="s">
        <v>3</v>
      </c>
      <c r="E643" s="196" t="s">
        <v>4</v>
      </c>
      <c r="F643" s="196" t="s">
        <v>5</v>
      </c>
      <c r="G643" s="196" t="s">
        <v>6</v>
      </c>
      <c r="H643" s="197" t="s">
        <v>7</v>
      </c>
      <c r="I643" s="197" t="s">
        <v>8</v>
      </c>
      <c r="J643" s="196" t="s">
        <v>9</v>
      </c>
      <c r="K643" s="196" t="s">
        <v>10</v>
      </c>
      <c r="L643" s="196" t="s">
        <v>11</v>
      </c>
    </row>
    <row r="644" spans="1:12" x14ac:dyDescent="0.25">
      <c r="B644" s="196"/>
      <c r="C644" s="196"/>
      <c r="D644" s="196" t="s">
        <v>12</v>
      </c>
      <c r="E644" s="196"/>
      <c r="F644" s="196" t="s">
        <v>13</v>
      </c>
      <c r="G644" s="196" t="s">
        <v>14</v>
      </c>
      <c r="H644" s="29">
        <v>18285.12</v>
      </c>
      <c r="I644" s="29">
        <v>9766.69</v>
      </c>
      <c r="J644" s="196"/>
      <c r="K644" s="196"/>
      <c r="L644" s="196"/>
    </row>
    <row r="645" spans="1:12" x14ac:dyDescent="0.25">
      <c r="B645" s="198"/>
      <c r="C645" s="198"/>
      <c r="D645" s="198"/>
      <c r="E645" s="198"/>
      <c r="F645" s="198"/>
      <c r="G645" s="198"/>
      <c r="H645" s="15"/>
      <c r="I645" s="15"/>
      <c r="J645" s="198"/>
      <c r="K645" s="198"/>
      <c r="L645" s="198"/>
    </row>
    <row r="646" spans="1:12" x14ac:dyDescent="0.25">
      <c r="A646" s="371">
        <f>+A629</f>
        <v>495967634.90769982</v>
      </c>
      <c r="B646" s="76" t="s">
        <v>232</v>
      </c>
      <c r="C646" s="77" t="s">
        <v>947</v>
      </c>
      <c r="D646" s="78">
        <v>541359816.72419989</v>
      </c>
      <c r="E646" s="367" t="s">
        <v>767</v>
      </c>
      <c r="F646" s="334">
        <v>43323</v>
      </c>
      <c r="G646" s="81">
        <v>115.84</v>
      </c>
      <c r="H646" s="82">
        <v>2118148.3007999999</v>
      </c>
      <c r="I646" s="82">
        <v>1131373.3696000001</v>
      </c>
      <c r="J646" s="83" t="s">
        <v>16</v>
      </c>
      <c r="K646" s="84"/>
      <c r="L646" s="84"/>
    </row>
    <row r="647" spans="1:12" x14ac:dyDescent="0.25">
      <c r="A647" s="371">
        <f>+A646-D647</f>
        <v>470550581.79129982</v>
      </c>
      <c r="B647" s="85" t="s">
        <v>17</v>
      </c>
      <c r="C647" s="86" t="s">
        <v>993</v>
      </c>
      <c r="D647" s="87">
        <v>25417053.1164</v>
      </c>
      <c r="E647" s="368" t="s">
        <v>767</v>
      </c>
      <c r="F647" s="328">
        <v>43323</v>
      </c>
      <c r="G647" s="258">
        <v>-2.08</v>
      </c>
      <c r="H647" s="259">
        <v>-38033.049599999998</v>
      </c>
      <c r="I647" s="323">
        <v>0</v>
      </c>
      <c r="J647" s="325" t="s">
        <v>16</v>
      </c>
      <c r="K647" s="337"/>
      <c r="L647" s="337" t="s">
        <v>768</v>
      </c>
    </row>
    <row r="648" spans="1:12" x14ac:dyDescent="0.25">
      <c r="B648" s="76" t="s">
        <v>20</v>
      </c>
      <c r="C648" s="77">
        <v>43322</v>
      </c>
      <c r="D648" s="78">
        <v>515942763.60779989</v>
      </c>
      <c r="E648" s="367" t="s">
        <v>25</v>
      </c>
      <c r="F648" s="334">
        <v>43324</v>
      </c>
      <c r="G648" s="81">
        <v>98.109999999999985</v>
      </c>
      <c r="H648" s="82">
        <v>1793953.1231999996</v>
      </c>
      <c r="I648" s="82">
        <v>958209.95589999994</v>
      </c>
      <c r="J648" s="83" t="s">
        <v>26</v>
      </c>
      <c r="K648" s="84"/>
      <c r="L648" s="84"/>
    </row>
    <row r="649" spans="1:12" x14ac:dyDescent="0.25">
      <c r="B649" s="85"/>
      <c r="C649" s="86"/>
      <c r="D649" s="87"/>
      <c r="E649" s="369" t="s">
        <v>15</v>
      </c>
      <c r="F649" s="322">
        <v>43325</v>
      </c>
      <c r="G649" s="81">
        <v>158.67999999999998</v>
      </c>
      <c r="H649" s="82">
        <v>2901482.8415999995</v>
      </c>
      <c r="I649" s="127">
        <v>1549778.3691999998</v>
      </c>
      <c r="J649" s="91" t="s">
        <v>16</v>
      </c>
      <c r="K649" s="92"/>
      <c r="L649" s="92"/>
    </row>
    <row r="650" spans="1:12" x14ac:dyDescent="0.25">
      <c r="B650" s="76"/>
      <c r="C650" s="77"/>
      <c r="D650" s="78"/>
      <c r="E650" s="367" t="s">
        <v>19</v>
      </c>
      <c r="F650" s="334">
        <v>43326</v>
      </c>
      <c r="G650" s="81">
        <v>159.44000000000003</v>
      </c>
      <c r="H650" s="82">
        <v>2915379.5328000002</v>
      </c>
      <c r="I650" s="82">
        <v>1557201.0536000005</v>
      </c>
      <c r="J650" s="83" t="s">
        <v>16</v>
      </c>
      <c r="K650" s="84"/>
      <c r="L650" s="84"/>
    </row>
    <row r="651" spans="1:12" x14ac:dyDescent="0.25">
      <c r="B651" s="85"/>
      <c r="C651" s="86"/>
      <c r="D651" s="87"/>
      <c r="E651" s="368" t="s">
        <v>19</v>
      </c>
      <c r="F651" s="328">
        <v>43326</v>
      </c>
      <c r="G651" s="258">
        <v>-2.1</v>
      </c>
      <c r="H651" s="259">
        <v>-38398.752</v>
      </c>
      <c r="I651" s="323">
        <v>0</v>
      </c>
      <c r="J651" s="325" t="s">
        <v>16</v>
      </c>
      <c r="K651" s="337"/>
      <c r="L651" s="337" t="s">
        <v>768</v>
      </c>
    </row>
    <row r="652" spans="1:12" x14ac:dyDescent="0.25">
      <c r="B652" s="76"/>
      <c r="C652" s="77"/>
      <c r="D652" s="78"/>
      <c r="E652" s="367" t="s">
        <v>759</v>
      </c>
      <c r="F652" s="334">
        <v>43327</v>
      </c>
      <c r="G652" s="81">
        <v>146.93</v>
      </c>
      <c r="H652" s="82">
        <v>2686632.6815999998</v>
      </c>
      <c r="I652" s="82">
        <v>1435019.7617000001</v>
      </c>
      <c r="J652" s="83" t="s">
        <v>16</v>
      </c>
      <c r="K652" s="84"/>
      <c r="L652" s="84"/>
    </row>
    <row r="653" spans="1:12" x14ac:dyDescent="0.25">
      <c r="B653" s="85"/>
      <c r="C653" s="86"/>
      <c r="D653" s="87"/>
      <c r="E653" s="369" t="s">
        <v>22</v>
      </c>
      <c r="F653" s="322">
        <v>43328</v>
      </c>
      <c r="G653" s="81">
        <v>74.790000000000006</v>
      </c>
      <c r="H653" s="82">
        <v>1367544.1248000001</v>
      </c>
      <c r="I653" s="127">
        <v>730450.74510000006</v>
      </c>
      <c r="J653" s="91" t="s">
        <v>16</v>
      </c>
      <c r="K653" s="92"/>
      <c r="L653" s="92"/>
    </row>
    <row r="654" spans="1:12" x14ac:dyDescent="0.25">
      <c r="B654" s="76"/>
      <c r="C654" s="77"/>
      <c r="D654" s="78"/>
      <c r="E654" s="367" t="s">
        <v>23</v>
      </c>
      <c r="F654" s="334">
        <v>43329</v>
      </c>
      <c r="G654" s="81">
        <v>155.01</v>
      </c>
      <c r="H654" s="82">
        <v>2834376.4511999995</v>
      </c>
      <c r="I654" s="82">
        <v>1513934.6169</v>
      </c>
      <c r="J654" s="83" t="s">
        <v>16</v>
      </c>
      <c r="K654" s="84"/>
      <c r="L654" s="84"/>
    </row>
    <row r="655" spans="1:12" x14ac:dyDescent="0.25">
      <c r="B655" s="7"/>
      <c r="C655" s="8"/>
      <c r="D655" s="30">
        <v>0</v>
      </c>
      <c r="E655" s="8" t="s">
        <v>27</v>
      </c>
      <c r="F655" s="9"/>
      <c r="G655" s="10">
        <v>904.61999999999989</v>
      </c>
      <c r="H655" s="11">
        <v>16541085.254399998</v>
      </c>
      <c r="I655" s="11">
        <v>8875967.8719999995</v>
      </c>
      <c r="J655" s="11"/>
      <c r="K655" s="11"/>
      <c r="L655" s="11"/>
    </row>
    <row r="656" spans="1:12" x14ac:dyDescent="0.25">
      <c r="B656" s="8"/>
      <c r="C656" s="8"/>
      <c r="D656" s="8"/>
      <c r="E656" s="8"/>
      <c r="F656" s="8"/>
      <c r="G656" s="12"/>
      <c r="H656" s="11">
        <v>25417053.116399996</v>
      </c>
      <c r="I656" s="11"/>
      <c r="J656" s="9"/>
      <c r="K656" s="9"/>
      <c r="L656" s="11"/>
    </row>
    <row r="658" spans="1:12" ht="19.5" x14ac:dyDescent="0.25">
      <c r="B658" s="575" t="s">
        <v>0</v>
      </c>
      <c r="C658" s="575"/>
      <c r="D658" s="575"/>
      <c r="E658" s="575"/>
      <c r="F658" s="575"/>
      <c r="G658" s="575"/>
      <c r="H658" s="575"/>
      <c r="I658" s="575"/>
      <c r="J658" s="575"/>
      <c r="K658" s="575"/>
      <c r="L658" s="575"/>
    </row>
    <row r="659" spans="1:12" x14ac:dyDescent="0.25">
      <c r="B659" s="573" t="s">
        <v>1</v>
      </c>
      <c r="C659" s="573" t="s">
        <v>2</v>
      </c>
      <c r="D659" s="196" t="s">
        <v>3</v>
      </c>
      <c r="E659" s="573" t="s">
        <v>4</v>
      </c>
      <c r="F659" s="196" t="s">
        <v>5</v>
      </c>
      <c r="G659" s="196" t="s">
        <v>6</v>
      </c>
      <c r="H659" s="197" t="s">
        <v>7</v>
      </c>
      <c r="I659" s="197" t="s">
        <v>8</v>
      </c>
      <c r="J659" s="573" t="s">
        <v>9</v>
      </c>
      <c r="K659" s="573" t="s">
        <v>10</v>
      </c>
      <c r="L659" s="573" t="s">
        <v>11</v>
      </c>
    </row>
    <row r="660" spans="1:12" x14ac:dyDescent="0.25">
      <c r="B660" s="573"/>
      <c r="C660" s="573"/>
      <c r="D660" s="196" t="s">
        <v>12</v>
      </c>
      <c r="E660" s="573"/>
      <c r="F660" s="196" t="s">
        <v>13</v>
      </c>
      <c r="G660" s="196" t="s">
        <v>14</v>
      </c>
      <c r="H660" s="29">
        <v>18285.12</v>
      </c>
      <c r="I660" s="29">
        <v>9766.69</v>
      </c>
      <c r="J660" s="573"/>
      <c r="K660" s="573"/>
      <c r="L660" s="573"/>
    </row>
    <row r="661" spans="1:12" x14ac:dyDescent="0.25">
      <c r="B661" s="198"/>
      <c r="C661" s="198"/>
      <c r="D661" s="198"/>
      <c r="E661" s="198"/>
      <c r="F661" s="198"/>
      <c r="G661" s="198"/>
      <c r="H661" s="15"/>
      <c r="I661" s="15"/>
      <c r="J661" s="198"/>
      <c r="K661" s="198"/>
      <c r="L661" s="198"/>
    </row>
    <row r="662" spans="1:12" x14ac:dyDescent="0.25">
      <c r="A662" s="371">
        <f>+A647</f>
        <v>470550581.79129982</v>
      </c>
      <c r="B662" s="18" t="s">
        <v>232</v>
      </c>
      <c r="C662" s="77" t="s">
        <v>947</v>
      </c>
      <c r="D662" s="78">
        <v>527498459.89000016</v>
      </c>
      <c r="E662" s="367" t="s">
        <v>767</v>
      </c>
      <c r="F662" s="334">
        <v>43330</v>
      </c>
      <c r="G662" s="81">
        <v>127.44999999999999</v>
      </c>
      <c r="H662" s="82">
        <v>2330438.5439999998</v>
      </c>
      <c r="I662" s="82">
        <v>1244764.6405</v>
      </c>
      <c r="J662" s="83" t="s">
        <v>16</v>
      </c>
      <c r="K662" s="84"/>
      <c r="L662" s="84"/>
    </row>
    <row r="663" spans="1:12" x14ac:dyDescent="0.25">
      <c r="A663" s="371">
        <f>+A662-D663</f>
        <v>442807808.9290998</v>
      </c>
      <c r="B663" s="16" t="s">
        <v>17</v>
      </c>
      <c r="C663" s="86" t="s">
        <v>1005</v>
      </c>
      <c r="D663" s="87">
        <v>27742772.862200003</v>
      </c>
      <c r="E663" s="368" t="s">
        <v>767</v>
      </c>
      <c r="F663" s="328">
        <v>43330</v>
      </c>
      <c r="G663" s="258">
        <v>-2.7</v>
      </c>
      <c r="H663" s="259">
        <v>-49369.824000000001</v>
      </c>
      <c r="I663" s="323">
        <v>0</v>
      </c>
      <c r="J663" s="325" t="s">
        <v>16</v>
      </c>
      <c r="K663" s="337"/>
      <c r="L663" s="337" t="s">
        <v>768</v>
      </c>
    </row>
    <row r="664" spans="1:12" x14ac:dyDescent="0.25">
      <c r="B664" s="18" t="s">
        <v>20</v>
      </c>
      <c r="C664" s="77">
        <v>43322</v>
      </c>
      <c r="D664" s="78">
        <v>499755687.02780014</v>
      </c>
      <c r="E664" s="490" t="s">
        <v>25</v>
      </c>
      <c r="F664" s="491">
        <v>43331</v>
      </c>
      <c r="G664" s="492">
        <v>137.97</v>
      </c>
      <c r="H664" s="493">
        <v>2522798.0063999998</v>
      </c>
      <c r="I664" s="493">
        <v>1347510.2193</v>
      </c>
      <c r="J664" s="494" t="s">
        <v>26</v>
      </c>
      <c r="K664" s="84"/>
      <c r="L664" s="84"/>
    </row>
    <row r="665" spans="1:12" x14ac:dyDescent="0.25">
      <c r="B665" s="18"/>
      <c r="C665" s="86"/>
      <c r="D665" s="87"/>
      <c r="E665" s="369" t="s">
        <v>15</v>
      </c>
      <c r="F665" s="322">
        <v>43332</v>
      </c>
      <c r="G665" s="81">
        <v>164.07</v>
      </c>
      <c r="H665" s="82">
        <v>3000039.6383999996</v>
      </c>
      <c r="I665" s="127">
        <v>1602420.8282999999</v>
      </c>
      <c r="J665" s="91" t="s">
        <v>16</v>
      </c>
      <c r="K665" s="92"/>
      <c r="L665" s="92"/>
    </row>
    <row r="666" spans="1:12" x14ac:dyDescent="0.25">
      <c r="B666" s="16"/>
      <c r="C666" s="77"/>
      <c r="D666" s="78"/>
      <c r="E666" s="367" t="s">
        <v>19</v>
      </c>
      <c r="F666" s="334">
        <v>43333</v>
      </c>
      <c r="G666" s="81">
        <v>129.25</v>
      </c>
      <c r="H666" s="82">
        <v>2363351.7599999998</v>
      </c>
      <c r="I666" s="82">
        <v>1262344.6825000001</v>
      </c>
      <c r="J666" s="83" t="s">
        <v>16</v>
      </c>
      <c r="K666" s="84"/>
      <c r="L666" s="84"/>
    </row>
    <row r="667" spans="1:12" x14ac:dyDescent="0.25">
      <c r="B667" s="18"/>
      <c r="C667" s="86"/>
      <c r="D667" s="87"/>
      <c r="E667" s="368" t="s">
        <v>19</v>
      </c>
      <c r="F667" s="328">
        <v>43333</v>
      </c>
      <c r="G667" s="258">
        <v>-2.02</v>
      </c>
      <c r="H667" s="259">
        <v>-36935.9424</v>
      </c>
      <c r="I667" s="323">
        <v>0</v>
      </c>
      <c r="J667" s="325" t="s">
        <v>16</v>
      </c>
      <c r="K667" s="337"/>
      <c r="L667" s="337" t="s">
        <v>768</v>
      </c>
    </row>
    <row r="668" spans="1:12" x14ac:dyDescent="0.25">
      <c r="B668" s="16"/>
      <c r="C668" s="77"/>
      <c r="D668" s="78"/>
      <c r="E668" s="367" t="s">
        <v>759</v>
      </c>
      <c r="F668" s="334">
        <v>43334</v>
      </c>
      <c r="G668" s="81">
        <v>154.67000000000002</v>
      </c>
      <c r="H668" s="82">
        <v>2828159.5104</v>
      </c>
      <c r="I668" s="82">
        <v>1510613.9423000002</v>
      </c>
      <c r="J668" s="83" t="s">
        <v>16</v>
      </c>
      <c r="K668" s="84"/>
      <c r="L668" s="84"/>
    </row>
    <row r="669" spans="1:12" x14ac:dyDescent="0.25">
      <c r="B669" s="18"/>
      <c r="C669" s="86"/>
      <c r="D669" s="87"/>
      <c r="E669" s="369" t="s">
        <v>22</v>
      </c>
      <c r="F669" s="322">
        <v>43335</v>
      </c>
      <c r="G669" s="81">
        <v>122.71000000000001</v>
      </c>
      <c r="H669" s="82">
        <v>2243767.0751999998</v>
      </c>
      <c r="I669" s="127">
        <v>1198470.5299000002</v>
      </c>
      <c r="J669" s="91" t="s">
        <v>16</v>
      </c>
      <c r="K669" s="92"/>
      <c r="L669" s="92"/>
    </row>
    <row r="670" spans="1:12" x14ac:dyDescent="0.25">
      <c r="C670" s="77"/>
      <c r="D670" s="78"/>
      <c r="E670" s="367" t="s">
        <v>23</v>
      </c>
      <c r="F670" s="334">
        <v>43336</v>
      </c>
      <c r="G670" s="81">
        <v>155.94</v>
      </c>
      <c r="H670" s="82">
        <v>2851381.6127999998</v>
      </c>
      <c r="I670" s="82">
        <v>1523017.6385999999</v>
      </c>
      <c r="J670" s="83" t="s">
        <v>16</v>
      </c>
      <c r="K670" s="84"/>
      <c r="L670" s="84"/>
    </row>
    <row r="671" spans="1:12" x14ac:dyDescent="0.25">
      <c r="B671" s="7"/>
      <c r="C671" s="8"/>
      <c r="D671" s="30">
        <v>0</v>
      </c>
      <c r="E671" s="8" t="s">
        <v>27</v>
      </c>
      <c r="F671" s="9"/>
      <c r="G671" s="10">
        <f>SUM(G662:G670)</f>
        <v>987.34000000000015</v>
      </c>
      <c r="H671" s="11">
        <f>SUM(H662:H670)</f>
        <v>18053630.380799998</v>
      </c>
      <c r="I671" s="11">
        <f>SUM(I662:I670)</f>
        <v>9689142.4813999999</v>
      </c>
      <c r="J671" s="11"/>
      <c r="K671" s="11"/>
      <c r="L671" s="11"/>
    </row>
    <row r="672" spans="1:12" x14ac:dyDescent="0.25">
      <c r="B672" s="8"/>
      <c r="C672" s="8"/>
      <c r="D672" s="8"/>
      <c r="E672" s="8"/>
      <c r="F672" s="8"/>
      <c r="G672" s="12"/>
      <c r="H672" s="11">
        <f>+H671+I671</f>
        <v>27742772.862199999</v>
      </c>
      <c r="I672" s="11"/>
      <c r="J672" s="9"/>
      <c r="K672" s="9"/>
      <c r="L672" s="11"/>
    </row>
    <row r="675" spans="1:12" ht="19.5" x14ac:dyDescent="0.25">
      <c r="B675" s="575" t="s">
        <v>0</v>
      </c>
      <c r="C675" s="575"/>
      <c r="D675" s="575"/>
      <c r="E675" s="575"/>
      <c r="F675" s="575"/>
      <c r="G675" s="575"/>
      <c r="H675" s="575"/>
      <c r="I675" s="575"/>
      <c r="J675" s="575"/>
      <c r="K675" s="575"/>
      <c r="L675" s="575"/>
    </row>
    <row r="676" spans="1:12" x14ac:dyDescent="0.25">
      <c r="B676" s="573" t="s">
        <v>1</v>
      </c>
      <c r="C676" s="573" t="s">
        <v>2</v>
      </c>
      <c r="D676" s="196" t="s">
        <v>3</v>
      </c>
      <c r="E676" s="573" t="s">
        <v>4</v>
      </c>
      <c r="F676" s="196" t="s">
        <v>5</v>
      </c>
      <c r="G676" s="196" t="s">
        <v>6</v>
      </c>
      <c r="H676" s="197" t="s">
        <v>7</v>
      </c>
      <c r="I676" s="197" t="s">
        <v>8</v>
      </c>
      <c r="J676" s="573" t="s">
        <v>9</v>
      </c>
      <c r="K676" s="573" t="s">
        <v>10</v>
      </c>
      <c r="L676" s="573" t="s">
        <v>11</v>
      </c>
    </row>
    <row r="677" spans="1:12" x14ac:dyDescent="0.25">
      <c r="B677" s="573"/>
      <c r="C677" s="573"/>
      <c r="D677" s="196" t="s">
        <v>12</v>
      </c>
      <c r="E677" s="573"/>
      <c r="F677" s="196" t="s">
        <v>13</v>
      </c>
      <c r="G677" s="196" t="s">
        <v>14</v>
      </c>
      <c r="H677" s="29">
        <v>18285.12</v>
      </c>
      <c r="I677" s="29">
        <v>9766.69</v>
      </c>
      <c r="J677" s="573"/>
      <c r="K677" s="573"/>
      <c r="L677" s="573"/>
    </row>
    <row r="678" spans="1:12" x14ac:dyDescent="0.25">
      <c r="B678" s="198"/>
      <c r="C678" s="198"/>
      <c r="D678" s="198"/>
      <c r="E678" s="198"/>
      <c r="F678" s="198"/>
      <c r="G678" s="198"/>
      <c r="H678" s="15"/>
      <c r="I678" s="15"/>
      <c r="J678" s="198"/>
      <c r="K678" s="198"/>
      <c r="L678" s="198"/>
    </row>
    <row r="679" spans="1:12" x14ac:dyDescent="0.25">
      <c r="A679" s="371">
        <f>+A663</f>
        <v>442807808.9290998</v>
      </c>
      <c r="B679" s="18" t="s">
        <v>232</v>
      </c>
      <c r="C679" s="77" t="s">
        <v>947</v>
      </c>
      <c r="D679" s="78">
        <v>499755687.02780014</v>
      </c>
      <c r="E679" s="367" t="s">
        <v>767</v>
      </c>
      <c r="F679" s="334">
        <v>43337</v>
      </c>
      <c r="G679" s="81">
        <v>122.45</v>
      </c>
      <c r="H679" s="82">
        <v>2239012.9440000001</v>
      </c>
      <c r="I679" s="82">
        <v>1195931.1905</v>
      </c>
      <c r="J679" s="83" t="s">
        <v>16</v>
      </c>
      <c r="K679" s="84"/>
      <c r="L679" s="84"/>
    </row>
    <row r="680" spans="1:12" x14ac:dyDescent="0.25">
      <c r="A680" s="371">
        <f>+A679-D680</f>
        <v>419041569.56729978</v>
      </c>
      <c r="B680" s="16" t="s">
        <v>17</v>
      </c>
      <c r="C680" s="86" t="s">
        <v>1033</v>
      </c>
      <c r="D680" s="87">
        <v>23766239.361800008</v>
      </c>
      <c r="E680" s="368" t="s">
        <v>767</v>
      </c>
      <c r="F680" s="328">
        <v>43337</v>
      </c>
      <c r="G680" s="258">
        <v>-2.02</v>
      </c>
      <c r="H680" s="259">
        <v>-36935.9424</v>
      </c>
      <c r="I680" s="323">
        <v>0</v>
      </c>
      <c r="J680" s="325" t="s">
        <v>16</v>
      </c>
      <c r="K680" s="337"/>
      <c r="L680" s="337" t="s">
        <v>768</v>
      </c>
    </row>
    <row r="681" spans="1:12" x14ac:dyDescent="0.25">
      <c r="B681" s="18" t="s">
        <v>20</v>
      </c>
      <c r="C681" s="77">
        <v>43322</v>
      </c>
      <c r="D681" s="78">
        <v>475989447.66600013</v>
      </c>
      <c r="E681" s="367" t="s">
        <v>25</v>
      </c>
      <c r="F681" s="334">
        <v>43338</v>
      </c>
      <c r="G681" s="81">
        <v>0</v>
      </c>
      <c r="H681" s="82">
        <v>0</v>
      </c>
      <c r="I681" s="82">
        <v>0</v>
      </c>
      <c r="J681" s="83" t="s">
        <v>26</v>
      </c>
      <c r="K681" s="84"/>
      <c r="L681" s="84"/>
    </row>
    <row r="682" spans="1:12" x14ac:dyDescent="0.25">
      <c r="B682" s="18"/>
      <c r="C682" s="86"/>
      <c r="D682" s="87"/>
      <c r="E682" s="369" t="s">
        <v>15</v>
      </c>
      <c r="F682" s="322">
        <v>43339</v>
      </c>
      <c r="G682" s="81">
        <v>160.77999999999997</v>
      </c>
      <c r="H682" s="82">
        <v>2939881.5935999993</v>
      </c>
      <c r="I682" s="127">
        <v>1570288.4181999997</v>
      </c>
      <c r="J682" s="91" t="s">
        <v>16</v>
      </c>
      <c r="K682" s="92"/>
      <c r="L682" s="92"/>
    </row>
    <row r="683" spans="1:12" x14ac:dyDescent="0.25">
      <c r="B683" s="16"/>
      <c r="C683" s="77"/>
      <c r="D683" s="78"/>
      <c r="E683" s="367" t="s">
        <v>19</v>
      </c>
      <c r="F683" s="334">
        <v>43340</v>
      </c>
      <c r="G683" s="81">
        <v>168.38</v>
      </c>
      <c r="H683" s="82">
        <v>3078848.5055999998</v>
      </c>
      <c r="I683" s="82">
        <v>1644515.2622</v>
      </c>
      <c r="J683" s="83" t="s">
        <v>16</v>
      </c>
      <c r="K683" s="84"/>
      <c r="L683" s="84"/>
    </row>
    <row r="684" spans="1:12" x14ac:dyDescent="0.25">
      <c r="B684" s="18"/>
      <c r="C684" s="86"/>
      <c r="D684" s="87"/>
      <c r="E684" s="368" t="s">
        <v>19</v>
      </c>
      <c r="F684" s="328">
        <v>43340</v>
      </c>
      <c r="G684" s="258">
        <v>-2.02</v>
      </c>
      <c r="H684" s="259">
        <v>-36935.9424</v>
      </c>
      <c r="I684" s="323">
        <v>0</v>
      </c>
      <c r="J684" s="325" t="s">
        <v>16</v>
      </c>
      <c r="K684" s="337"/>
      <c r="L684" s="337" t="s">
        <v>768</v>
      </c>
    </row>
    <row r="685" spans="1:12" x14ac:dyDescent="0.25">
      <c r="B685" s="16"/>
      <c r="C685" s="77"/>
      <c r="D685" s="78"/>
      <c r="E685" s="367" t="s">
        <v>759</v>
      </c>
      <c r="F685" s="334">
        <v>43341</v>
      </c>
      <c r="G685" s="81">
        <v>131.97999999999999</v>
      </c>
      <c r="H685" s="82">
        <v>2413270.1375999996</v>
      </c>
      <c r="I685" s="82">
        <v>1289007.7461999999</v>
      </c>
      <c r="J685" s="83" t="s">
        <v>16</v>
      </c>
      <c r="K685" s="84"/>
      <c r="L685" s="84"/>
    </row>
    <row r="686" spans="1:12" x14ac:dyDescent="0.25">
      <c r="B686" s="18"/>
      <c r="C686" s="86"/>
      <c r="D686" s="87"/>
      <c r="E686" s="369" t="s">
        <v>22</v>
      </c>
      <c r="F686" s="322">
        <v>43342</v>
      </c>
      <c r="G686" s="81">
        <v>92.499999999999986</v>
      </c>
      <c r="H686" s="82">
        <v>1691373.5999999996</v>
      </c>
      <c r="I686" s="127">
        <v>903418.82499999995</v>
      </c>
      <c r="J686" s="91" t="s">
        <v>16</v>
      </c>
      <c r="K686" s="92"/>
      <c r="L686" s="92"/>
    </row>
    <row r="687" spans="1:12" x14ac:dyDescent="0.25">
      <c r="C687" s="77"/>
      <c r="D687" s="78"/>
      <c r="E687" s="367" t="s">
        <v>23</v>
      </c>
      <c r="F687" s="334">
        <v>43343</v>
      </c>
      <c r="G687" s="81">
        <v>173.76999999999998</v>
      </c>
      <c r="H687" s="82">
        <v>3177405.3023999995</v>
      </c>
      <c r="I687" s="82">
        <v>1697157.7212999999</v>
      </c>
      <c r="J687" s="83" t="s">
        <v>16</v>
      </c>
      <c r="K687" s="84"/>
      <c r="L687" s="84"/>
    </row>
    <row r="688" spans="1:12" x14ac:dyDescent="0.25">
      <c r="B688" s="7"/>
      <c r="C688" s="8"/>
      <c r="D688" s="30">
        <v>0</v>
      </c>
      <c r="E688" s="8" t="s">
        <v>27</v>
      </c>
      <c r="F688" s="9"/>
      <c r="G688" s="10">
        <f>SUM(G679:G687)</f>
        <v>845.81999999999994</v>
      </c>
      <c r="H688" s="11">
        <f>SUM(H679:H687)</f>
        <v>15465920.198399998</v>
      </c>
      <c r="I688" s="11">
        <f>SUM(I679:I687)</f>
        <v>8300319.1634</v>
      </c>
      <c r="J688" s="11"/>
      <c r="K688" s="11"/>
      <c r="L688" s="11"/>
    </row>
    <row r="689" spans="1:14" x14ac:dyDescent="0.25">
      <c r="B689" s="8"/>
      <c r="C689" s="8"/>
      <c r="D689" s="8"/>
      <c r="E689" s="8"/>
      <c r="F689" s="8"/>
      <c r="G689" s="12"/>
      <c r="H689" s="11">
        <f>+H688+I688</f>
        <v>23766239.3618</v>
      </c>
      <c r="I689" s="11"/>
      <c r="J689" s="9"/>
      <c r="K689" s="9"/>
      <c r="L689" s="11"/>
    </row>
    <row r="692" spans="1:14" x14ac:dyDescent="0.25">
      <c r="H692">
        <f>25000000*4.3</f>
        <v>107500000</v>
      </c>
    </row>
    <row r="693" spans="1:14" x14ac:dyDescent="0.25">
      <c r="H693" s="11">
        <f>+H692*4</f>
        <v>430000000</v>
      </c>
    </row>
    <row r="695" spans="1:14" ht="19.5" x14ac:dyDescent="0.25">
      <c r="B695" s="575" t="s">
        <v>0</v>
      </c>
      <c r="C695" s="575"/>
      <c r="D695" s="575"/>
      <c r="E695" s="575"/>
      <c r="F695" s="575"/>
      <c r="G695" s="575"/>
      <c r="H695" s="575"/>
      <c r="I695" s="575"/>
      <c r="J695" s="575"/>
      <c r="K695" s="575"/>
      <c r="L695" s="575"/>
    </row>
    <row r="696" spans="1:14" x14ac:dyDescent="0.25">
      <c r="B696" s="573" t="s">
        <v>1</v>
      </c>
      <c r="C696" s="573" t="s">
        <v>2</v>
      </c>
      <c r="D696" s="196" t="s">
        <v>3</v>
      </c>
      <c r="E696" s="573" t="s">
        <v>4</v>
      </c>
      <c r="F696" s="196" t="s">
        <v>5</v>
      </c>
      <c r="G696" s="196" t="s">
        <v>6</v>
      </c>
      <c r="H696" s="197" t="s">
        <v>7</v>
      </c>
      <c r="I696" s="197" t="s">
        <v>8</v>
      </c>
      <c r="J696" s="573" t="s">
        <v>9</v>
      </c>
      <c r="K696" s="573" t="s">
        <v>10</v>
      </c>
      <c r="L696" s="573" t="s">
        <v>11</v>
      </c>
      <c r="N696" s="208">
        <f>+I697-I677</f>
        <v>185.60000000000036</v>
      </c>
    </row>
    <row r="697" spans="1:14" x14ac:dyDescent="0.25">
      <c r="B697" s="573"/>
      <c r="C697" s="573"/>
      <c r="D697" s="196" t="s">
        <v>12</v>
      </c>
      <c r="E697" s="573"/>
      <c r="F697" s="196" t="s">
        <v>13</v>
      </c>
      <c r="G697" s="196" t="s">
        <v>14</v>
      </c>
      <c r="H697" s="29">
        <v>18634.599999999999</v>
      </c>
      <c r="I697" s="29">
        <v>9952.2900000000009</v>
      </c>
      <c r="J697" s="573"/>
      <c r="K697" s="573"/>
      <c r="L697" s="573"/>
      <c r="N697" s="208">
        <f>+H697-H677</f>
        <v>349.47999999999956</v>
      </c>
    </row>
    <row r="698" spans="1:14" x14ac:dyDescent="0.25">
      <c r="B698" s="198"/>
      <c r="C698" s="198"/>
      <c r="D698" s="198"/>
      <c r="E698" s="198"/>
      <c r="F698" s="198"/>
      <c r="G698" s="198"/>
      <c r="H698" s="15"/>
      <c r="I698" s="15"/>
      <c r="J698" s="198"/>
      <c r="K698" s="198"/>
      <c r="L698" s="198"/>
      <c r="N698" s="208">
        <f>+N697+N696</f>
        <v>535.07999999999993</v>
      </c>
    </row>
    <row r="699" spans="1:14" x14ac:dyDescent="0.25">
      <c r="A699" s="371">
        <f>+A680</f>
        <v>419041569.56729978</v>
      </c>
      <c r="B699" s="76" t="s">
        <v>232</v>
      </c>
      <c r="C699" s="77" t="s">
        <v>947</v>
      </c>
      <c r="D699" s="78">
        <v>470661585.99190015</v>
      </c>
      <c r="E699" s="367" t="s">
        <v>767</v>
      </c>
      <c r="F699" s="334">
        <v>43344</v>
      </c>
      <c r="G699" s="81">
        <v>111.83</v>
      </c>
      <c r="H699" s="82">
        <f>+G699*H697</f>
        <v>2083907.3179999997</v>
      </c>
      <c r="I699" s="82">
        <f>+G699*I697</f>
        <v>1112964.5907000001</v>
      </c>
      <c r="J699" s="91" t="s">
        <v>16</v>
      </c>
      <c r="K699" s="84"/>
      <c r="L699" s="84"/>
    </row>
    <row r="700" spans="1:14" x14ac:dyDescent="0.25">
      <c r="A700" s="371">
        <f>+A699-D700</f>
        <v>394514207.10919976</v>
      </c>
      <c r="B700" s="85" t="s">
        <v>17</v>
      </c>
      <c r="C700" s="86" t="s">
        <v>1034</v>
      </c>
      <c r="D700" s="87">
        <v>24527362.458099991</v>
      </c>
      <c r="E700" s="368" t="s">
        <v>767</v>
      </c>
      <c r="F700" s="328">
        <v>43344</v>
      </c>
      <c r="G700" s="258">
        <v>-1.91</v>
      </c>
      <c r="H700" s="259">
        <v>-35592.085999999996</v>
      </c>
      <c r="I700" s="323"/>
      <c r="J700" s="325" t="s">
        <v>16</v>
      </c>
      <c r="K700" s="337"/>
      <c r="L700" s="337" t="s">
        <v>768</v>
      </c>
    </row>
    <row r="701" spans="1:14" x14ac:dyDescent="0.25">
      <c r="B701" s="76" t="s">
        <v>20</v>
      </c>
      <c r="C701" s="93">
        <v>43350</v>
      </c>
      <c r="D701" s="78">
        <v>446134223.53380013</v>
      </c>
      <c r="E701" s="367" t="s">
        <v>25</v>
      </c>
      <c r="F701" s="334">
        <v>43345</v>
      </c>
      <c r="G701" s="81">
        <v>0</v>
      </c>
      <c r="H701" s="82">
        <v>0</v>
      </c>
      <c r="I701" s="82">
        <v>0</v>
      </c>
      <c r="J701" s="91" t="s">
        <v>26</v>
      </c>
      <c r="K701" s="84"/>
      <c r="L701" s="84"/>
    </row>
    <row r="702" spans="1:14" x14ac:dyDescent="0.25">
      <c r="B702" s="85"/>
      <c r="C702" s="86"/>
      <c r="D702" s="87"/>
      <c r="E702" s="369" t="s">
        <v>15</v>
      </c>
      <c r="F702" s="322">
        <v>43346</v>
      </c>
      <c r="G702" s="90">
        <v>157.62</v>
      </c>
      <c r="H702" s="127">
        <f>+G702*H697</f>
        <v>2937185.6519999998</v>
      </c>
      <c r="I702" s="127">
        <v>1568679.9498000003</v>
      </c>
      <c r="J702" s="91" t="s">
        <v>16</v>
      </c>
      <c r="K702" s="92"/>
      <c r="L702" s="92"/>
    </row>
    <row r="703" spans="1:14" x14ac:dyDescent="0.25">
      <c r="B703" s="76"/>
      <c r="C703" s="77"/>
      <c r="D703" s="78"/>
      <c r="E703" s="367" t="s">
        <v>19</v>
      </c>
      <c r="F703" s="334">
        <v>43347</v>
      </c>
      <c r="G703" s="81">
        <v>163.67999999999998</v>
      </c>
      <c r="H703" s="82">
        <v>3050111.3279999993</v>
      </c>
      <c r="I703" s="82">
        <v>1628990.8271999999</v>
      </c>
      <c r="J703" s="91" t="s">
        <v>16</v>
      </c>
      <c r="K703" s="84"/>
      <c r="L703" s="84"/>
    </row>
    <row r="704" spans="1:14" x14ac:dyDescent="0.25">
      <c r="B704" s="85"/>
      <c r="C704" s="86"/>
      <c r="D704" s="87"/>
      <c r="E704" s="368" t="s">
        <v>19</v>
      </c>
      <c r="F704" s="328">
        <v>43347</v>
      </c>
      <c r="G704" s="258">
        <v>-1.92</v>
      </c>
      <c r="H704" s="259">
        <v>-35778.431999999993</v>
      </c>
      <c r="I704" s="323"/>
      <c r="J704" s="325" t="s">
        <v>16</v>
      </c>
      <c r="K704" s="337"/>
      <c r="L704" s="337" t="s">
        <v>768</v>
      </c>
    </row>
    <row r="705" spans="1:15" x14ac:dyDescent="0.25">
      <c r="B705" s="76"/>
      <c r="C705" s="77"/>
      <c r="D705" s="78"/>
      <c r="E705" s="367" t="s">
        <v>759</v>
      </c>
      <c r="F705" s="334">
        <v>43348</v>
      </c>
      <c r="G705" s="81">
        <v>185.46999999999997</v>
      </c>
      <c r="H705" s="82">
        <v>3456159.2619999992</v>
      </c>
      <c r="I705" s="82">
        <v>1845851.2263</v>
      </c>
      <c r="J705" s="91" t="s">
        <v>16</v>
      </c>
      <c r="K705" s="84"/>
      <c r="L705" s="84"/>
    </row>
    <row r="706" spans="1:15" x14ac:dyDescent="0.25">
      <c r="B706" s="85"/>
      <c r="C706" s="86"/>
      <c r="D706" s="87"/>
      <c r="E706" s="369" t="s">
        <v>22</v>
      </c>
      <c r="F706" s="322">
        <v>43349</v>
      </c>
      <c r="G706" s="90">
        <v>79.3</v>
      </c>
      <c r="H706" s="127">
        <v>1477723.7799999998</v>
      </c>
      <c r="I706" s="127">
        <v>789216.59700000007</v>
      </c>
      <c r="J706" s="91" t="s">
        <v>16</v>
      </c>
      <c r="K706" s="92"/>
      <c r="L706" s="92"/>
    </row>
    <row r="707" spans="1:15" x14ac:dyDescent="0.25">
      <c r="B707" s="76"/>
      <c r="C707" s="77"/>
      <c r="D707" s="78"/>
      <c r="E707" s="367" t="s">
        <v>23</v>
      </c>
      <c r="F707" s="334">
        <v>43350</v>
      </c>
      <c r="G707" s="81">
        <v>162.59</v>
      </c>
      <c r="H707" s="82">
        <v>3029799.6140000001</v>
      </c>
      <c r="I707" s="82">
        <v>1618142.8311000001</v>
      </c>
      <c r="J707" s="91" t="s">
        <v>16</v>
      </c>
      <c r="K707" s="84"/>
      <c r="L707" s="84"/>
    </row>
    <row r="708" spans="1:15" x14ac:dyDescent="0.25">
      <c r="B708" s="7"/>
      <c r="C708" s="8"/>
      <c r="D708" s="30">
        <v>0</v>
      </c>
      <c r="E708" s="8" t="s">
        <v>27</v>
      </c>
      <c r="F708" s="9"/>
      <c r="G708" s="10">
        <f>SUM(G699:G707)</f>
        <v>856.66</v>
      </c>
      <c r="H708" s="11">
        <f>SUM(H699:H707)</f>
        <v>15963516.435999999</v>
      </c>
      <c r="I708" s="11">
        <f>SUM(I699:I707)</f>
        <v>8563846.0221000016</v>
      </c>
      <c r="J708" s="11"/>
      <c r="K708" s="11"/>
      <c r="L708" s="11"/>
    </row>
    <row r="709" spans="1:15" x14ac:dyDescent="0.25">
      <c r="B709" s="8"/>
      <c r="C709" s="8"/>
      <c r="D709" s="8"/>
      <c r="E709" s="8"/>
      <c r="F709" s="8"/>
      <c r="G709" s="12"/>
      <c r="H709" s="11">
        <f>+H708+I708</f>
        <v>24527362.458099999</v>
      </c>
      <c r="I709" s="11"/>
      <c r="J709" s="9"/>
      <c r="K709" s="9"/>
      <c r="L709" s="11"/>
      <c r="N709" s="208">
        <f>+G708*H697</f>
        <v>15963516.435999999</v>
      </c>
    </row>
    <row r="710" spans="1:15" x14ac:dyDescent="0.25">
      <c r="N710" s="208">
        <f>+G708*I697</f>
        <v>8525728.7514000013</v>
      </c>
    </row>
    <row r="711" spans="1:15" ht="19.5" x14ac:dyDescent="0.25">
      <c r="B711" s="569" t="s">
        <v>0</v>
      </c>
      <c r="C711" s="569"/>
      <c r="D711" s="569"/>
      <c r="E711" s="569"/>
      <c r="F711" s="569"/>
      <c r="G711" s="569"/>
      <c r="H711" s="569"/>
      <c r="I711" s="569"/>
      <c r="J711" s="569"/>
      <c r="K711" s="569"/>
      <c r="L711" s="569"/>
      <c r="N711" s="208">
        <f>+N710+N709</f>
        <v>24489245.187399998</v>
      </c>
    </row>
    <row r="712" spans="1:15" x14ac:dyDescent="0.25">
      <c r="B712" s="570" t="s">
        <v>1</v>
      </c>
      <c r="C712" s="570" t="s">
        <v>2</v>
      </c>
      <c r="D712" s="253" t="s">
        <v>3</v>
      </c>
      <c r="E712" s="570" t="s">
        <v>4</v>
      </c>
      <c r="F712" s="253" t="s">
        <v>5</v>
      </c>
      <c r="G712" s="253" t="s">
        <v>6</v>
      </c>
      <c r="H712" s="254" t="s">
        <v>7</v>
      </c>
      <c r="I712" s="254" t="s">
        <v>8</v>
      </c>
      <c r="J712" s="570" t="s">
        <v>9</v>
      </c>
      <c r="K712" s="570" t="s">
        <v>10</v>
      </c>
      <c r="L712" s="570" t="s">
        <v>11</v>
      </c>
      <c r="O712" s="208">
        <f>+N711-N715</f>
        <v>458381.63279999793</v>
      </c>
    </row>
    <row r="713" spans="1:15" x14ac:dyDescent="0.25">
      <c r="B713" s="570"/>
      <c r="C713" s="570"/>
      <c r="D713" s="253" t="s">
        <v>12</v>
      </c>
      <c r="E713" s="570"/>
      <c r="F713" s="253" t="s">
        <v>13</v>
      </c>
      <c r="G713" s="253" t="s">
        <v>14</v>
      </c>
      <c r="H713" s="73">
        <v>18634.599999999999</v>
      </c>
      <c r="I713" s="73">
        <v>9952.2900000000009</v>
      </c>
      <c r="J713" s="570"/>
      <c r="K713" s="570"/>
      <c r="L713" s="570"/>
      <c r="N713" s="208">
        <f>+G708*H677</f>
        <v>15664130.899199998</v>
      </c>
    </row>
    <row r="714" spans="1:15" x14ac:dyDescent="0.25">
      <c r="B714" s="255"/>
      <c r="C714" s="255"/>
      <c r="D714" s="255"/>
      <c r="E714" s="255"/>
      <c r="F714" s="255"/>
      <c r="G714" s="255"/>
      <c r="H714" s="75"/>
      <c r="I714" s="75"/>
      <c r="J714" s="255"/>
      <c r="K714" s="255"/>
      <c r="L714" s="255"/>
      <c r="N714" s="208">
        <f>+G708*I677</f>
        <v>8366732.6554000005</v>
      </c>
    </row>
    <row r="715" spans="1:15" x14ac:dyDescent="0.25">
      <c r="A715" s="371">
        <f>+A700</f>
        <v>394514207.10919976</v>
      </c>
      <c r="B715" s="76" t="s">
        <v>232</v>
      </c>
      <c r="C715" s="77" t="s">
        <v>947</v>
      </c>
      <c r="D715" s="78">
        <f>+D701</f>
        <v>446134223.53380013</v>
      </c>
      <c r="E715" s="367" t="s">
        <v>767</v>
      </c>
      <c r="F715" s="334">
        <v>43351</v>
      </c>
      <c r="G715" s="81">
        <v>109.69000000000001</v>
      </c>
      <c r="H715" s="82">
        <v>2044029.274</v>
      </c>
      <c r="I715" s="82">
        <v>1091666.6901000002</v>
      </c>
      <c r="J715" s="91" t="s">
        <v>16</v>
      </c>
      <c r="K715" s="84"/>
      <c r="L715" s="84"/>
      <c r="N715" s="208">
        <f>+N713+N714</f>
        <v>24030863.5546</v>
      </c>
    </row>
    <row r="716" spans="1:15" x14ac:dyDescent="0.25">
      <c r="A716" s="371">
        <f>+A715-D716</f>
        <v>372620842.77119976</v>
      </c>
      <c r="B716" s="85" t="s">
        <v>17</v>
      </c>
      <c r="C716" s="86" t="s">
        <v>1036</v>
      </c>
      <c r="D716" s="87">
        <v>21893364.338000011</v>
      </c>
      <c r="E716" s="368" t="s">
        <v>767</v>
      </c>
      <c r="F716" s="328">
        <v>43351</v>
      </c>
      <c r="G716" s="324">
        <v>-1.87</v>
      </c>
      <c r="H716" s="323">
        <v>-34846.701999999997</v>
      </c>
      <c r="I716" s="323">
        <v>0</v>
      </c>
      <c r="J716" s="325" t="s">
        <v>16</v>
      </c>
      <c r="K716" s="337"/>
      <c r="L716" s="337" t="s">
        <v>768</v>
      </c>
    </row>
    <row r="717" spans="1:15" x14ac:dyDescent="0.25">
      <c r="B717" s="76" t="s">
        <v>20</v>
      </c>
      <c r="C717" s="93">
        <v>43358</v>
      </c>
      <c r="D717" s="78">
        <f>+D715-D716</f>
        <v>424240859.19580013</v>
      </c>
      <c r="E717" s="367" t="s">
        <v>25</v>
      </c>
      <c r="F717" s="334">
        <v>43352</v>
      </c>
      <c r="G717" s="81">
        <v>0</v>
      </c>
      <c r="H717" s="82">
        <v>0</v>
      </c>
      <c r="I717" s="82">
        <v>0</v>
      </c>
      <c r="J717" s="91" t="s">
        <v>26</v>
      </c>
      <c r="K717" s="84"/>
      <c r="L717" s="84"/>
    </row>
    <row r="718" spans="1:15" x14ac:dyDescent="0.25">
      <c r="B718" s="85"/>
      <c r="C718" s="86"/>
      <c r="D718" s="87"/>
      <c r="E718" s="369" t="s">
        <v>15</v>
      </c>
      <c r="F718" s="322">
        <v>43353</v>
      </c>
      <c r="G718" s="90">
        <v>115.21000000000001</v>
      </c>
      <c r="H718" s="127">
        <v>2146892.2659999998</v>
      </c>
      <c r="I718" s="127">
        <v>1146603.3309000002</v>
      </c>
      <c r="J718" s="91" t="s">
        <v>16</v>
      </c>
      <c r="K718" s="92"/>
      <c r="L718" s="92"/>
    </row>
    <row r="719" spans="1:15" x14ac:dyDescent="0.25">
      <c r="B719" s="76"/>
      <c r="C719" s="77"/>
      <c r="D719" s="78"/>
      <c r="E719" s="367" t="s">
        <v>19</v>
      </c>
      <c r="F719" s="334">
        <v>43354</v>
      </c>
      <c r="G719" s="81">
        <v>152.93</v>
      </c>
      <c r="H719" s="82">
        <v>2849789.378</v>
      </c>
      <c r="I719" s="82">
        <v>1522003.7097000002</v>
      </c>
      <c r="J719" s="91" t="s">
        <v>16</v>
      </c>
      <c r="K719" s="84"/>
      <c r="L719" s="84"/>
    </row>
    <row r="720" spans="1:15" x14ac:dyDescent="0.25">
      <c r="B720" s="85"/>
      <c r="C720" s="86"/>
      <c r="D720" s="87"/>
      <c r="E720" s="368" t="s">
        <v>19</v>
      </c>
      <c r="F720" s="328">
        <v>43354</v>
      </c>
      <c r="G720" s="324">
        <v>-1.73</v>
      </c>
      <c r="H720" s="323">
        <v>-32237.857999999997</v>
      </c>
      <c r="I720" s="323">
        <v>0</v>
      </c>
      <c r="J720" s="325" t="s">
        <v>16</v>
      </c>
      <c r="K720" s="337"/>
      <c r="L720" s="337" t="s">
        <v>768</v>
      </c>
    </row>
    <row r="721" spans="1:12" x14ac:dyDescent="0.25">
      <c r="B721" s="76"/>
      <c r="C721" s="77"/>
      <c r="D721" s="78"/>
      <c r="E721" s="367" t="s">
        <v>759</v>
      </c>
      <c r="F721" s="334">
        <v>43355</v>
      </c>
      <c r="G721" s="81">
        <v>206.07000000000002</v>
      </c>
      <c r="H721" s="82">
        <v>3840032.0219999999</v>
      </c>
      <c r="I721" s="82">
        <v>2050868.4003000003</v>
      </c>
      <c r="J721" s="91" t="s">
        <v>16</v>
      </c>
      <c r="K721" s="84"/>
      <c r="L721" s="84"/>
    </row>
    <row r="722" spans="1:12" x14ac:dyDescent="0.25">
      <c r="B722" s="85"/>
      <c r="C722" s="86"/>
      <c r="D722" s="87"/>
      <c r="E722" s="369" t="s">
        <v>22</v>
      </c>
      <c r="F722" s="322">
        <v>43356</v>
      </c>
      <c r="G722" s="90">
        <v>90.259999999999991</v>
      </c>
      <c r="H722" s="127">
        <v>1681958.9959999998</v>
      </c>
      <c r="I722" s="127">
        <v>898293.69539999997</v>
      </c>
      <c r="J722" s="91" t="s">
        <v>16</v>
      </c>
      <c r="K722" s="92"/>
      <c r="L722" s="92"/>
    </row>
    <row r="723" spans="1:12" x14ac:dyDescent="0.25">
      <c r="B723" s="76"/>
      <c r="C723" s="77"/>
      <c r="D723" s="78"/>
      <c r="E723" s="367" t="s">
        <v>23</v>
      </c>
      <c r="F723" s="334">
        <v>43357</v>
      </c>
      <c r="G723" s="81">
        <v>94.04000000000002</v>
      </c>
      <c r="H723" s="82">
        <v>1752397.7840000002</v>
      </c>
      <c r="I723" s="82">
        <v>935913.35160000029</v>
      </c>
      <c r="J723" s="91" t="s">
        <v>16</v>
      </c>
      <c r="K723" s="84"/>
      <c r="L723" s="84"/>
    </row>
    <row r="724" spans="1:12" x14ac:dyDescent="0.25">
      <c r="B724" s="95"/>
      <c r="C724" s="96"/>
      <c r="D724" s="97">
        <f>+D716-H725</f>
        <v>0</v>
      </c>
      <c r="E724" s="96" t="s">
        <v>27</v>
      </c>
      <c r="F724" s="98"/>
      <c r="G724" s="99">
        <f>SUM(G715:G723)</f>
        <v>764.60000000000014</v>
      </c>
      <c r="H724" s="100">
        <f>SUM(H715:H723)</f>
        <v>14248015.159999998</v>
      </c>
      <c r="I724" s="100">
        <f>SUM(I715:I723)</f>
        <v>7645349.1780000012</v>
      </c>
      <c r="J724" s="100"/>
      <c r="K724" s="100"/>
      <c r="L724" s="100"/>
    </row>
    <row r="725" spans="1:12" x14ac:dyDescent="0.25">
      <c r="B725" s="96"/>
      <c r="C725" s="96"/>
      <c r="D725" s="96"/>
      <c r="E725" s="96"/>
      <c r="F725" s="96"/>
      <c r="G725" s="101"/>
      <c r="H725" s="568">
        <f>SUM(H724:I724)</f>
        <v>21893364.338</v>
      </c>
      <c r="I725" s="568"/>
      <c r="J725" s="98"/>
      <c r="K725" s="98"/>
      <c r="L725" s="100"/>
    </row>
    <row r="728" spans="1:12" ht="19.5" x14ac:dyDescent="0.25">
      <c r="B728" s="569" t="s">
        <v>0</v>
      </c>
      <c r="C728" s="569"/>
      <c r="D728" s="569"/>
      <c r="E728" s="569"/>
      <c r="F728" s="569"/>
      <c r="G728" s="569"/>
      <c r="H728" s="569"/>
      <c r="I728" s="569"/>
      <c r="J728" s="569"/>
      <c r="K728" s="569"/>
      <c r="L728" s="569"/>
    </row>
    <row r="729" spans="1:12" x14ac:dyDescent="0.25">
      <c r="B729" s="570" t="s">
        <v>1</v>
      </c>
      <c r="C729" s="570" t="s">
        <v>2</v>
      </c>
      <c r="D729" s="253" t="s">
        <v>3</v>
      </c>
      <c r="E729" s="570" t="s">
        <v>4</v>
      </c>
      <c r="F729" s="253" t="s">
        <v>5</v>
      </c>
      <c r="G729" s="253" t="s">
        <v>6</v>
      </c>
      <c r="H729" s="254" t="s">
        <v>7</v>
      </c>
      <c r="I729" s="254" t="s">
        <v>8</v>
      </c>
      <c r="J729" s="570" t="s">
        <v>9</v>
      </c>
      <c r="K729" s="570" t="s">
        <v>10</v>
      </c>
      <c r="L729" s="570" t="s">
        <v>11</v>
      </c>
    </row>
    <row r="730" spans="1:12" x14ac:dyDescent="0.25">
      <c r="B730" s="570"/>
      <c r="C730" s="570"/>
      <c r="D730" s="253" t="s">
        <v>12</v>
      </c>
      <c r="E730" s="570"/>
      <c r="F730" s="253" t="s">
        <v>13</v>
      </c>
      <c r="G730" s="253" t="s">
        <v>14</v>
      </c>
      <c r="H730" s="73">
        <v>18634.599999999999</v>
      </c>
      <c r="I730" s="73">
        <v>9952.2900000000009</v>
      </c>
      <c r="J730" s="570"/>
      <c r="K730" s="570"/>
      <c r="L730" s="570"/>
    </row>
    <row r="731" spans="1:12" x14ac:dyDescent="0.25">
      <c r="B731" s="255"/>
      <c r="C731" s="255"/>
      <c r="D731" s="255"/>
      <c r="E731" s="255"/>
      <c r="F731" s="255"/>
      <c r="G731" s="255"/>
      <c r="H731" s="75"/>
      <c r="I731" s="75"/>
      <c r="J731" s="255"/>
      <c r="K731" s="255"/>
      <c r="L731" s="255"/>
    </row>
    <row r="732" spans="1:12" x14ac:dyDescent="0.25">
      <c r="A732" s="371">
        <f>+A716</f>
        <v>372620842.77119976</v>
      </c>
      <c r="B732" s="76" t="s">
        <v>232</v>
      </c>
      <c r="C732" s="77" t="s">
        <v>947</v>
      </c>
      <c r="D732" s="78">
        <v>417768573.47869974</v>
      </c>
      <c r="E732" s="367" t="s">
        <v>767</v>
      </c>
      <c r="F732" s="334">
        <v>43358</v>
      </c>
      <c r="G732" s="81">
        <v>111.00999999999999</v>
      </c>
      <c r="H732" s="82">
        <v>2068626.9459999998</v>
      </c>
      <c r="I732" s="82">
        <v>1104803.7128999999</v>
      </c>
      <c r="J732" s="91" t="s">
        <v>16</v>
      </c>
      <c r="K732" s="84"/>
      <c r="L732" s="84"/>
    </row>
    <row r="733" spans="1:12" x14ac:dyDescent="0.25">
      <c r="A733" s="371">
        <f>+A732-D733</f>
        <v>347168868.06779975</v>
      </c>
      <c r="B733" s="85" t="s">
        <v>17</v>
      </c>
      <c r="C733" s="86" t="s">
        <v>1037</v>
      </c>
      <c r="D733" s="87">
        <v>25451974.703400001</v>
      </c>
      <c r="E733" s="368" t="s">
        <v>767</v>
      </c>
      <c r="F733" s="328">
        <v>43358</v>
      </c>
      <c r="G733" s="324">
        <v>-2.08</v>
      </c>
      <c r="H733" s="323">
        <v>-38759.968000000001</v>
      </c>
      <c r="I733" s="323">
        <v>0</v>
      </c>
      <c r="J733" s="325" t="s">
        <v>16</v>
      </c>
      <c r="K733" s="337"/>
      <c r="L733" s="337" t="s">
        <v>768</v>
      </c>
    </row>
    <row r="734" spans="1:12" x14ac:dyDescent="0.25">
      <c r="B734" s="76" t="s">
        <v>20</v>
      </c>
      <c r="C734" s="93">
        <v>43364</v>
      </c>
      <c r="D734" s="78">
        <v>392316598.77529973</v>
      </c>
      <c r="E734" s="490" t="s">
        <v>25</v>
      </c>
      <c r="F734" s="491">
        <v>43359</v>
      </c>
      <c r="G734" s="492">
        <v>43.63</v>
      </c>
      <c r="H734" s="493">
        <v>813027.598</v>
      </c>
      <c r="I734" s="493">
        <v>434218.41270000004</v>
      </c>
      <c r="J734" s="494" t="s">
        <v>26</v>
      </c>
      <c r="K734" s="84"/>
      <c r="L734" s="84"/>
    </row>
    <row r="735" spans="1:12" x14ac:dyDescent="0.25">
      <c r="B735" s="85"/>
      <c r="C735" s="86"/>
      <c r="D735" s="87"/>
      <c r="E735" s="369" t="s">
        <v>15</v>
      </c>
      <c r="F735" s="322">
        <v>43360</v>
      </c>
      <c r="G735" s="90">
        <v>95.85</v>
      </c>
      <c r="H735" s="127">
        <v>1786126.4099999997</v>
      </c>
      <c r="I735" s="127">
        <v>953926.99650000001</v>
      </c>
      <c r="J735" s="91" t="s">
        <v>16</v>
      </c>
      <c r="K735" s="92"/>
      <c r="L735" s="92"/>
    </row>
    <row r="736" spans="1:12" x14ac:dyDescent="0.25">
      <c r="B736" s="76"/>
      <c r="C736" s="77"/>
      <c r="D736" s="78"/>
      <c r="E736" s="367" t="s">
        <v>19</v>
      </c>
      <c r="F736" s="334">
        <v>43361</v>
      </c>
      <c r="G736" s="81">
        <v>170.21999999999997</v>
      </c>
      <c r="H736" s="82">
        <v>3171981.6119999993</v>
      </c>
      <c r="I736" s="82">
        <v>1694078.8037999999</v>
      </c>
      <c r="J736" s="91" t="s">
        <v>16</v>
      </c>
      <c r="K736" s="84"/>
      <c r="L736" s="84"/>
    </row>
    <row r="737" spans="1:12" x14ac:dyDescent="0.25">
      <c r="B737" s="85"/>
      <c r="C737" s="86"/>
      <c r="D737" s="87"/>
      <c r="E737" s="368" t="s">
        <v>19</v>
      </c>
      <c r="F737" s="328">
        <v>43361</v>
      </c>
      <c r="G737" s="324">
        <v>-1.79</v>
      </c>
      <c r="H737" s="323">
        <v>-33355.934000000001</v>
      </c>
      <c r="I737" s="323">
        <v>0</v>
      </c>
      <c r="J737" s="325" t="s">
        <v>16</v>
      </c>
      <c r="K737" s="337"/>
      <c r="L737" s="337" t="s">
        <v>768</v>
      </c>
    </row>
    <row r="738" spans="1:12" x14ac:dyDescent="0.25">
      <c r="B738" s="76"/>
      <c r="C738" s="77"/>
      <c r="D738" s="78"/>
      <c r="E738" s="367" t="s">
        <v>759</v>
      </c>
      <c r="F738" s="334">
        <v>43362</v>
      </c>
      <c r="G738" s="81">
        <v>204.52</v>
      </c>
      <c r="H738" s="82">
        <v>3811148.392</v>
      </c>
      <c r="I738" s="82">
        <v>2035442.3508000004</v>
      </c>
      <c r="J738" s="91" t="s">
        <v>16</v>
      </c>
      <c r="K738" s="84"/>
      <c r="L738" s="84"/>
    </row>
    <row r="739" spans="1:12" x14ac:dyDescent="0.25">
      <c r="B739" s="85"/>
      <c r="C739" s="86"/>
      <c r="D739" s="87"/>
      <c r="E739" s="369" t="s">
        <v>22</v>
      </c>
      <c r="F739" s="322">
        <v>43363</v>
      </c>
      <c r="G739" s="90">
        <v>113.7</v>
      </c>
      <c r="H739" s="127">
        <v>2118754.02</v>
      </c>
      <c r="I739" s="127">
        <v>1131575.3730000001</v>
      </c>
      <c r="J739" s="91" t="s">
        <v>16</v>
      </c>
      <c r="K739" s="92"/>
      <c r="L739" s="92"/>
    </row>
    <row r="740" spans="1:12" x14ac:dyDescent="0.25">
      <c r="B740" s="76"/>
      <c r="C740" s="77"/>
      <c r="D740" s="78"/>
      <c r="E740" s="367" t="s">
        <v>23</v>
      </c>
      <c r="F740" s="334">
        <v>43364</v>
      </c>
      <c r="G740" s="81">
        <v>153.93</v>
      </c>
      <c r="H740" s="82">
        <v>2868423.9780000001</v>
      </c>
      <c r="I740" s="82">
        <v>1531955.9997000003</v>
      </c>
      <c r="J740" s="91" t="s">
        <v>16</v>
      </c>
      <c r="K740" s="84"/>
      <c r="L740" s="84"/>
    </row>
    <row r="741" spans="1:12" x14ac:dyDescent="0.25">
      <c r="B741" s="95"/>
      <c r="C741" s="96"/>
      <c r="D741" s="97">
        <f>+D733-H742</f>
        <v>0</v>
      </c>
      <c r="E741" s="96" t="s">
        <v>27</v>
      </c>
      <c r="F741" s="98"/>
      <c r="G741" s="99">
        <f>SUM(G732:G740)</f>
        <v>888.99</v>
      </c>
      <c r="H741" s="100">
        <f>SUM(H732:H740)</f>
        <v>16565973.053999998</v>
      </c>
      <c r="I741" s="100">
        <f>SUM(I732:I740)</f>
        <v>8886001.6494000014</v>
      </c>
      <c r="J741" s="100"/>
      <c r="K741" s="100"/>
      <c r="L741" s="100"/>
    </row>
    <row r="742" spans="1:12" x14ac:dyDescent="0.25">
      <c r="B742" s="96"/>
      <c r="C742" s="96"/>
      <c r="D742" s="96"/>
      <c r="E742" s="96"/>
      <c r="F742" s="96"/>
      <c r="G742" s="101"/>
      <c r="H742" s="568">
        <f>SUM(H741:I741)</f>
        <v>25451974.703400001</v>
      </c>
      <c r="I742" s="568"/>
      <c r="J742" s="98"/>
      <c r="K742" s="98"/>
      <c r="L742" s="100"/>
    </row>
    <row r="745" spans="1:12" ht="19.5" x14ac:dyDescent="0.25">
      <c r="B745" s="569" t="s">
        <v>0</v>
      </c>
      <c r="C745" s="569"/>
      <c r="D745" s="569"/>
      <c r="E745" s="569"/>
      <c r="F745" s="569"/>
      <c r="G745" s="569"/>
      <c r="H745" s="569"/>
      <c r="I745" s="569"/>
      <c r="J745" s="569"/>
      <c r="K745" s="569"/>
      <c r="L745" s="569"/>
    </row>
    <row r="746" spans="1:12" x14ac:dyDescent="0.25">
      <c r="B746" s="570" t="s">
        <v>1</v>
      </c>
      <c r="C746" s="570" t="s">
        <v>2</v>
      </c>
      <c r="D746" s="253" t="s">
        <v>3</v>
      </c>
      <c r="E746" s="570" t="s">
        <v>4</v>
      </c>
      <c r="F746" s="253" t="s">
        <v>5</v>
      </c>
      <c r="G746" s="253" t="s">
        <v>6</v>
      </c>
      <c r="H746" s="254" t="s">
        <v>7</v>
      </c>
      <c r="I746" s="254" t="s">
        <v>8</v>
      </c>
      <c r="J746" s="570" t="s">
        <v>9</v>
      </c>
      <c r="K746" s="570" t="s">
        <v>10</v>
      </c>
      <c r="L746" s="570" t="s">
        <v>11</v>
      </c>
    </row>
    <row r="747" spans="1:12" x14ac:dyDescent="0.25">
      <c r="B747" s="570"/>
      <c r="C747" s="570"/>
      <c r="D747" s="253" t="s">
        <v>12</v>
      </c>
      <c r="E747" s="570"/>
      <c r="F747" s="253" t="s">
        <v>13</v>
      </c>
      <c r="G747" s="253" t="s">
        <v>14</v>
      </c>
      <c r="H747" s="73">
        <v>18634.599999999999</v>
      </c>
      <c r="I747" s="73">
        <v>9952.2900000000009</v>
      </c>
      <c r="J747" s="570"/>
      <c r="K747" s="570"/>
      <c r="L747" s="570"/>
    </row>
    <row r="748" spans="1:12" x14ac:dyDescent="0.25">
      <c r="B748" s="255"/>
      <c r="C748" s="255"/>
      <c r="D748" s="255"/>
      <c r="E748" s="255"/>
      <c r="F748" s="255"/>
      <c r="G748" s="255"/>
      <c r="H748" s="75"/>
      <c r="I748" s="75"/>
      <c r="J748" s="255"/>
      <c r="K748" s="255"/>
      <c r="L748" s="255"/>
    </row>
    <row r="749" spans="1:12" x14ac:dyDescent="0.25">
      <c r="A749" s="371">
        <f>+A733</f>
        <v>347168868.06779975</v>
      </c>
      <c r="B749" s="76" t="s">
        <v>232</v>
      </c>
      <c r="C749" s="77" t="s">
        <v>947</v>
      </c>
      <c r="D749" s="78">
        <v>408557725.71779984</v>
      </c>
      <c r="E749" s="367" t="s">
        <v>767</v>
      </c>
      <c r="F749" s="334">
        <v>43365</v>
      </c>
      <c r="G749" s="81">
        <v>121.41</v>
      </c>
      <c r="H749" s="82">
        <v>2262426.7859999998</v>
      </c>
      <c r="I749" s="82">
        <v>1208307.5289</v>
      </c>
      <c r="J749" s="91" t="s">
        <v>16</v>
      </c>
      <c r="K749" s="84"/>
      <c r="L749" s="84"/>
    </row>
    <row r="750" spans="1:12" x14ac:dyDescent="0.25">
      <c r="A750" s="371">
        <f>+A749-D750</f>
        <v>321700253.62019974</v>
      </c>
      <c r="B750" s="85" t="s">
        <v>17</v>
      </c>
      <c r="C750" s="86" t="s">
        <v>1035</v>
      </c>
      <c r="D750" s="87">
        <v>25468614.447600003</v>
      </c>
      <c r="E750" s="368" t="s">
        <v>767</v>
      </c>
      <c r="F750" s="328">
        <v>43365</v>
      </c>
      <c r="G750" s="324">
        <v>-2.09</v>
      </c>
      <c r="H750" s="323">
        <v>-38946.313999999991</v>
      </c>
      <c r="I750" s="323">
        <v>0</v>
      </c>
      <c r="J750" s="325" t="s">
        <v>16</v>
      </c>
      <c r="K750" s="337"/>
      <c r="L750" s="337" t="s">
        <v>768</v>
      </c>
    </row>
    <row r="751" spans="1:12" x14ac:dyDescent="0.25">
      <c r="B751" s="76" t="s">
        <v>20</v>
      </c>
      <c r="C751" s="93">
        <v>43371</v>
      </c>
      <c r="D751" s="78">
        <v>408557725.71779984</v>
      </c>
      <c r="E751" s="367" t="s">
        <v>25</v>
      </c>
      <c r="F751" s="334">
        <v>43366</v>
      </c>
      <c r="G751" s="81">
        <v>0</v>
      </c>
      <c r="H751" s="82">
        <v>0</v>
      </c>
      <c r="I751" s="82">
        <v>0</v>
      </c>
      <c r="J751" s="91" t="s">
        <v>26</v>
      </c>
      <c r="K751" s="84"/>
      <c r="L751" s="84"/>
    </row>
    <row r="752" spans="1:12" x14ac:dyDescent="0.25">
      <c r="B752" s="85"/>
      <c r="C752" s="86"/>
      <c r="D752" s="87"/>
      <c r="E752" s="369" t="s">
        <v>15</v>
      </c>
      <c r="F752" s="322">
        <v>43367</v>
      </c>
      <c r="G752" s="90">
        <v>163.78000000000003</v>
      </c>
      <c r="H752" s="127">
        <v>3051974.7880000002</v>
      </c>
      <c r="I752" s="127">
        <v>1629986.0562000005</v>
      </c>
      <c r="J752" s="91" t="s">
        <v>16</v>
      </c>
      <c r="K752" s="92"/>
      <c r="L752" s="92"/>
    </row>
    <row r="753" spans="1:12" x14ac:dyDescent="0.25">
      <c r="B753" s="76"/>
      <c r="C753" s="77"/>
      <c r="D753" s="78"/>
      <c r="E753" s="367" t="s">
        <v>19</v>
      </c>
      <c r="F753" s="334">
        <v>43368</v>
      </c>
      <c r="G753" s="81">
        <v>166.5</v>
      </c>
      <c r="H753" s="82">
        <v>3102660.9</v>
      </c>
      <c r="I753" s="82">
        <v>1657056.2850000001</v>
      </c>
      <c r="J753" s="91" t="s">
        <v>16</v>
      </c>
      <c r="K753" s="84"/>
      <c r="L753" s="84"/>
    </row>
    <row r="754" spans="1:12" x14ac:dyDescent="0.25">
      <c r="B754" s="85"/>
      <c r="C754" s="86"/>
      <c r="D754" s="87"/>
      <c r="E754" s="368" t="s">
        <v>19</v>
      </c>
      <c r="F754" s="328">
        <v>43368</v>
      </c>
      <c r="G754" s="324">
        <v>-1.47</v>
      </c>
      <c r="H754" s="323">
        <v>-27392.861999999997</v>
      </c>
      <c r="I754" s="323">
        <v>0</v>
      </c>
      <c r="J754" s="325" t="s">
        <v>16</v>
      </c>
      <c r="K754" s="337"/>
      <c r="L754" s="337" t="s">
        <v>768</v>
      </c>
    </row>
    <row r="755" spans="1:12" x14ac:dyDescent="0.25">
      <c r="B755" s="76"/>
      <c r="C755" s="77"/>
      <c r="D755" s="78"/>
      <c r="E755" s="367" t="s">
        <v>759</v>
      </c>
      <c r="F755" s="334">
        <v>43369</v>
      </c>
      <c r="G755" s="81">
        <v>162.36000000000001</v>
      </c>
      <c r="H755" s="82">
        <v>3025513.656</v>
      </c>
      <c r="I755" s="82">
        <v>1615853.8044000003</v>
      </c>
      <c r="J755" s="91" t="s">
        <v>16</v>
      </c>
      <c r="K755" s="84"/>
      <c r="L755" s="84"/>
    </row>
    <row r="756" spans="1:12" x14ac:dyDescent="0.25">
      <c r="B756" s="85"/>
      <c r="C756" s="86"/>
      <c r="D756" s="87"/>
      <c r="E756" s="369" t="s">
        <v>22</v>
      </c>
      <c r="F756" s="322">
        <v>43370</v>
      </c>
      <c r="G756" s="90">
        <v>111.79999999999998</v>
      </c>
      <c r="H756" s="127">
        <v>2083348.2799999996</v>
      </c>
      <c r="I756" s="127">
        <v>1112666.0219999999</v>
      </c>
      <c r="J756" s="91" t="s">
        <v>16</v>
      </c>
      <c r="K756" s="92"/>
      <c r="L756" s="92"/>
    </row>
    <row r="757" spans="1:12" x14ac:dyDescent="0.25">
      <c r="B757" s="76"/>
      <c r="C757" s="77"/>
      <c r="D757" s="78"/>
      <c r="E757" s="367" t="s">
        <v>23</v>
      </c>
      <c r="F757" s="334">
        <v>43371</v>
      </c>
      <c r="G757" s="81">
        <v>167.39000000000001</v>
      </c>
      <c r="H757" s="82">
        <v>3119245.6940000001</v>
      </c>
      <c r="I757" s="82">
        <v>1665913.8231000004</v>
      </c>
      <c r="J757" s="91" t="s">
        <v>16</v>
      </c>
      <c r="K757" s="84"/>
      <c r="L757" s="84"/>
    </row>
    <row r="758" spans="1:12" x14ac:dyDescent="0.25">
      <c r="B758" s="95"/>
      <c r="C758" s="96"/>
      <c r="D758" s="97">
        <f>+D750-H759</f>
        <v>0</v>
      </c>
      <c r="E758" s="96" t="s">
        <v>27</v>
      </c>
      <c r="F758" s="98"/>
      <c r="G758" s="99">
        <v>889.68</v>
      </c>
      <c r="H758" s="100">
        <f>SUM(H749:H757)</f>
        <v>16578830.927999999</v>
      </c>
      <c r="I758" s="100">
        <f>SUM(I749:I757)</f>
        <v>8889783.5196000021</v>
      </c>
      <c r="J758" s="100"/>
      <c r="K758" s="100"/>
      <c r="L758" s="100"/>
    </row>
    <row r="759" spans="1:12" x14ac:dyDescent="0.25">
      <c r="B759" s="96"/>
      <c r="C759" s="96"/>
      <c r="D759" s="96"/>
      <c r="E759" s="96"/>
      <c r="F759" s="96"/>
      <c r="G759" s="101"/>
      <c r="H759" s="568">
        <f>SUM(H758:I758)</f>
        <v>25468614.4476</v>
      </c>
      <c r="I759" s="568"/>
      <c r="J759" s="98"/>
      <c r="K759" s="98"/>
      <c r="L759" s="100"/>
    </row>
    <row r="761" spans="1:12" ht="19.5" x14ac:dyDescent="0.25">
      <c r="B761" s="569" t="s">
        <v>0</v>
      </c>
      <c r="C761" s="569"/>
      <c r="D761" s="569"/>
      <c r="E761" s="569"/>
      <c r="F761" s="569"/>
      <c r="G761" s="569"/>
      <c r="H761" s="569"/>
      <c r="I761" s="569"/>
      <c r="J761" s="569"/>
      <c r="K761" s="569"/>
      <c r="L761" s="569"/>
    </row>
    <row r="762" spans="1:12" x14ac:dyDescent="0.25">
      <c r="B762" s="570" t="s">
        <v>1</v>
      </c>
      <c r="C762" s="570" t="s">
        <v>2</v>
      </c>
      <c r="D762" s="253" t="s">
        <v>3</v>
      </c>
      <c r="E762" s="570" t="s">
        <v>4</v>
      </c>
      <c r="F762" s="253" t="s">
        <v>5</v>
      </c>
      <c r="G762" s="253" t="s">
        <v>6</v>
      </c>
      <c r="H762" s="254" t="s">
        <v>7</v>
      </c>
      <c r="I762" s="254" t="s">
        <v>8</v>
      </c>
      <c r="J762" s="570" t="s">
        <v>9</v>
      </c>
      <c r="K762" s="570" t="s">
        <v>10</v>
      </c>
      <c r="L762" s="570" t="s">
        <v>11</v>
      </c>
    </row>
    <row r="763" spans="1:12" x14ac:dyDescent="0.25">
      <c r="B763" s="570"/>
      <c r="C763" s="570"/>
      <c r="D763" s="253" t="s">
        <v>12</v>
      </c>
      <c r="E763" s="570"/>
      <c r="F763" s="253" t="s">
        <v>13</v>
      </c>
      <c r="G763" s="253" t="s">
        <v>14</v>
      </c>
      <c r="H763" s="73">
        <v>18634.599999999999</v>
      </c>
      <c r="I763" s="73">
        <v>9952.2900000000009</v>
      </c>
      <c r="J763" s="570"/>
      <c r="K763" s="570"/>
      <c r="L763" s="570"/>
    </row>
    <row r="764" spans="1:12" x14ac:dyDescent="0.25">
      <c r="B764" s="255"/>
      <c r="C764" s="255"/>
      <c r="D764" s="255"/>
      <c r="E764" s="255"/>
      <c r="F764" s="255"/>
      <c r="G764" s="255"/>
      <c r="H764" s="75"/>
      <c r="I764" s="75"/>
      <c r="J764" s="255"/>
      <c r="K764" s="255"/>
      <c r="L764" s="255"/>
    </row>
    <row r="765" spans="1:12" x14ac:dyDescent="0.25">
      <c r="A765" s="371">
        <f>+A750</f>
        <v>321700253.62019974</v>
      </c>
      <c r="B765" s="76" t="s">
        <v>232</v>
      </c>
      <c r="C765" s="77" t="s">
        <v>947</v>
      </c>
      <c r="D765" s="78">
        <v>408557725.71779984</v>
      </c>
      <c r="E765" s="367" t="s">
        <v>767</v>
      </c>
      <c r="F765" s="334">
        <v>43372</v>
      </c>
      <c r="G765" s="81">
        <v>112.74</v>
      </c>
      <c r="H765" s="82">
        <v>2100864.8039999995</v>
      </c>
      <c r="I765" s="82">
        <v>1122021.1746</v>
      </c>
      <c r="J765" s="91" t="s">
        <v>16</v>
      </c>
      <c r="K765" s="84"/>
      <c r="L765" s="84"/>
    </row>
    <row r="766" spans="1:12" x14ac:dyDescent="0.25">
      <c r="A766" s="371">
        <f>+A765-D766</f>
        <v>318516313.95559973</v>
      </c>
      <c r="B766" s="85" t="s">
        <v>17</v>
      </c>
      <c r="C766" s="489">
        <v>2</v>
      </c>
      <c r="D766" s="87">
        <v>3183939.6645999998</v>
      </c>
      <c r="E766" s="368" t="s">
        <v>767</v>
      </c>
      <c r="F766" s="328">
        <v>43372</v>
      </c>
      <c r="G766" s="324">
        <v>-2.09</v>
      </c>
      <c r="H766" s="323">
        <v>-38946.313999999991</v>
      </c>
      <c r="I766" s="323">
        <v>0</v>
      </c>
      <c r="J766" s="325" t="s">
        <v>16</v>
      </c>
      <c r="K766" s="337"/>
      <c r="L766" s="337" t="s">
        <v>768</v>
      </c>
    </row>
    <row r="767" spans="1:12" x14ac:dyDescent="0.25">
      <c r="B767" s="76" t="s">
        <v>20</v>
      </c>
      <c r="C767" s="93">
        <v>43378</v>
      </c>
      <c r="D767" s="78">
        <v>408557725.71779984</v>
      </c>
      <c r="E767" s="367" t="s">
        <v>25</v>
      </c>
      <c r="F767" s="334"/>
      <c r="G767" s="81"/>
      <c r="H767" s="82">
        <v>0</v>
      </c>
      <c r="I767" s="82">
        <v>0</v>
      </c>
      <c r="J767" s="91" t="s">
        <v>26</v>
      </c>
      <c r="K767" s="84"/>
      <c r="L767" s="84"/>
    </row>
    <row r="768" spans="1:12" x14ac:dyDescent="0.25">
      <c r="B768" s="85"/>
      <c r="C768" s="86"/>
      <c r="D768" s="87"/>
      <c r="E768" s="369" t="s">
        <v>15</v>
      </c>
      <c r="F768" s="322"/>
      <c r="G768" s="90"/>
      <c r="H768" s="127">
        <v>0</v>
      </c>
      <c r="I768" s="127">
        <v>0</v>
      </c>
      <c r="J768" s="91" t="s">
        <v>16</v>
      </c>
      <c r="K768" s="92"/>
      <c r="L768" s="92"/>
    </row>
    <row r="769" spans="1:12" x14ac:dyDescent="0.25">
      <c r="B769" s="76"/>
      <c r="C769" s="77"/>
      <c r="D769" s="78"/>
      <c r="E769" s="367" t="s">
        <v>19</v>
      </c>
      <c r="F769" s="334"/>
      <c r="G769" s="81"/>
      <c r="H769" s="82">
        <v>0</v>
      </c>
      <c r="I769" s="82">
        <v>0</v>
      </c>
      <c r="J769" s="91" t="s">
        <v>16</v>
      </c>
      <c r="K769" s="84"/>
      <c r="L769" s="84"/>
    </row>
    <row r="770" spans="1:12" x14ac:dyDescent="0.25">
      <c r="B770" s="85"/>
      <c r="C770" s="86"/>
      <c r="D770" s="87"/>
      <c r="E770" s="368" t="s">
        <v>19</v>
      </c>
      <c r="F770" s="328"/>
      <c r="G770" s="324"/>
      <c r="H770" s="323">
        <v>0</v>
      </c>
      <c r="I770" s="323">
        <v>0</v>
      </c>
      <c r="J770" s="325" t="s">
        <v>16</v>
      </c>
      <c r="K770" s="337"/>
      <c r="L770" s="337" t="s">
        <v>768</v>
      </c>
    </row>
    <row r="771" spans="1:12" x14ac:dyDescent="0.25">
      <c r="B771" s="76"/>
      <c r="C771" s="77"/>
      <c r="D771" s="78"/>
      <c r="E771" s="367" t="s">
        <v>759</v>
      </c>
      <c r="F771" s="334"/>
      <c r="G771" s="81"/>
      <c r="H771" s="82">
        <v>0</v>
      </c>
      <c r="I771" s="82">
        <v>0</v>
      </c>
      <c r="J771" s="91" t="s">
        <v>16</v>
      </c>
      <c r="K771" s="84"/>
      <c r="L771" s="84"/>
    </row>
    <row r="772" spans="1:12" x14ac:dyDescent="0.25">
      <c r="B772" s="85"/>
      <c r="C772" s="86"/>
      <c r="D772" s="87"/>
      <c r="E772" s="369" t="s">
        <v>22</v>
      </c>
      <c r="F772" s="322"/>
      <c r="G772" s="90"/>
      <c r="H772" s="127">
        <v>0</v>
      </c>
      <c r="I772" s="127">
        <v>0</v>
      </c>
      <c r="J772" s="91" t="s">
        <v>16</v>
      </c>
      <c r="K772" s="92"/>
      <c r="L772" s="92"/>
    </row>
    <row r="773" spans="1:12" x14ac:dyDescent="0.25">
      <c r="B773" s="76"/>
      <c r="C773" s="77"/>
      <c r="D773" s="78"/>
      <c r="E773" s="367" t="s">
        <v>23</v>
      </c>
      <c r="F773" s="334"/>
      <c r="G773" s="81"/>
      <c r="H773" s="82">
        <v>0</v>
      </c>
      <c r="I773" s="82">
        <v>0</v>
      </c>
      <c r="J773" s="91" t="s">
        <v>16</v>
      </c>
      <c r="K773" s="84"/>
      <c r="L773" s="84"/>
    </row>
    <row r="774" spans="1:12" x14ac:dyDescent="0.25">
      <c r="B774" s="95"/>
      <c r="C774" s="96"/>
      <c r="D774" s="97" t="e">
        <f>+D766-#REF!</f>
        <v>#REF!</v>
      </c>
      <c r="E774" s="96" t="s">
        <v>27</v>
      </c>
      <c r="F774" s="98"/>
      <c r="G774" s="99">
        <f>SUM(G765:G773)</f>
        <v>110.64999999999999</v>
      </c>
      <c r="H774" s="100">
        <f>SUM(H765:H773)</f>
        <v>2061918.4899999995</v>
      </c>
      <c r="I774" s="100">
        <f>SUM(I765:I773)</f>
        <v>1122021.1746</v>
      </c>
      <c r="J774" s="100"/>
      <c r="K774" s="100"/>
      <c r="L774" s="100"/>
    </row>
    <row r="777" spans="1:12" ht="19.5" x14ac:dyDescent="0.25">
      <c r="B777" s="487" t="s">
        <v>0</v>
      </c>
      <c r="C777" s="487"/>
      <c r="D777" s="487"/>
      <c r="E777" s="487"/>
      <c r="F777" s="487"/>
      <c r="G777" s="487"/>
      <c r="H777" s="487"/>
      <c r="I777" s="487"/>
      <c r="J777" s="487"/>
      <c r="K777" s="487"/>
      <c r="L777" s="487"/>
    </row>
    <row r="778" spans="1:12" x14ac:dyDescent="0.25">
      <c r="B778" s="253" t="s">
        <v>1</v>
      </c>
      <c r="C778" s="253" t="s">
        <v>2</v>
      </c>
      <c r="D778" s="253" t="s">
        <v>3</v>
      </c>
      <c r="E778" s="253" t="s">
        <v>4</v>
      </c>
      <c r="F778" s="253" t="s">
        <v>5</v>
      </c>
      <c r="G778" s="253" t="s">
        <v>6</v>
      </c>
      <c r="H778" s="254" t="s">
        <v>7</v>
      </c>
      <c r="I778" s="254" t="s">
        <v>8</v>
      </c>
      <c r="J778" s="253" t="s">
        <v>9</v>
      </c>
      <c r="K778" s="253" t="s">
        <v>10</v>
      </c>
      <c r="L778" s="253" t="s">
        <v>11</v>
      </c>
    </row>
    <row r="779" spans="1:12" x14ac:dyDescent="0.25">
      <c r="B779" s="253"/>
      <c r="C779" s="253"/>
      <c r="D779" s="253" t="s">
        <v>12</v>
      </c>
      <c r="E779" s="253"/>
      <c r="F779" s="253" t="s">
        <v>13</v>
      </c>
      <c r="G779" s="253" t="s">
        <v>14</v>
      </c>
      <c r="H779" s="73">
        <v>18634.599999999999</v>
      </c>
      <c r="I779" s="73">
        <v>9952.2900000000009</v>
      </c>
      <c r="J779" s="253"/>
      <c r="K779" s="253"/>
      <c r="L779" s="253"/>
    </row>
    <row r="780" spans="1:12" x14ac:dyDescent="0.25">
      <c r="B780" s="255"/>
      <c r="C780" s="255"/>
      <c r="D780" s="255"/>
      <c r="E780" s="255"/>
      <c r="F780" s="255"/>
      <c r="G780" s="255"/>
      <c r="H780" s="75"/>
      <c r="I780" s="75"/>
      <c r="J780" s="255"/>
      <c r="K780" s="255"/>
      <c r="L780" s="255"/>
    </row>
    <row r="781" spans="1:12" x14ac:dyDescent="0.25">
      <c r="A781" s="371">
        <f>+A766</f>
        <v>318516313.95559973</v>
      </c>
      <c r="B781" s="76" t="s">
        <v>232</v>
      </c>
      <c r="C781" s="77" t="s">
        <v>947</v>
      </c>
      <c r="D781" s="78">
        <v>408557725.71779984</v>
      </c>
      <c r="E781" s="367" t="s">
        <v>767</v>
      </c>
      <c r="F781" s="334"/>
      <c r="G781" s="81">
        <v>0</v>
      </c>
      <c r="H781" s="82">
        <v>0</v>
      </c>
      <c r="I781" s="82">
        <v>0</v>
      </c>
      <c r="J781" s="91" t="s">
        <v>16</v>
      </c>
      <c r="K781" s="84"/>
      <c r="L781" s="84"/>
    </row>
    <row r="782" spans="1:12" x14ac:dyDescent="0.25">
      <c r="A782" s="371">
        <f>+A781-D782</f>
        <v>299022873.73649973</v>
      </c>
      <c r="B782" s="85" t="s">
        <v>17</v>
      </c>
      <c r="C782" s="489">
        <v>9</v>
      </c>
      <c r="D782" s="87">
        <v>19493440.219099998</v>
      </c>
      <c r="E782" s="368" t="s">
        <v>767</v>
      </c>
      <c r="F782" s="328"/>
      <c r="G782" s="324">
        <v>0</v>
      </c>
      <c r="H782" s="323">
        <v>0</v>
      </c>
      <c r="I782" s="323">
        <v>0</v>
      </c>
      <c r="J782" s="325" t="s">
        <v>16</v>
      </c>
      <c r="K782" s="337"/>
      <c r="L782" s="337" t="s">
        <v>768</v>
      </c>
    </row>
    <row r="783" spans="1:12" x14ac:dyDescent="0.25">
      <c r="B783" s="76" t="s">
        <v>20</v>
      </c>
      <c r="C783" s="93">
        <v>43382</v>
      </c>
      <c r="D783" s="78">
        <v>408557725.71779984</v>
      </c>
      <c r="E783" s="367" t="s">
        <v>25</v>
      </c>
      <c r="F783" s="334"/>
      <c r="G783" s="81">
        <v>0</v>
      </c>
      <c r="H783" s="82">
        <v>0</v>
      </c>
      <c r="I783" s="82">
        <v>0</v>
      </c>
      <c r="J783" s="91" t="s">
        <v>26</v>
      </c>
      <c r="K783" s="84"/>
      <c r="L783" s="84"/>
    </row>
    <row r="784" spans="1:12" x14ac:dyDescent="0.25">
      <c r="B784" s="85"/>
      <c r="C784" s="86"/>
      <c r="D784" s="87"/>
      <c r="E784" s="369" t="s">
        <v>15</v>
      </c>
      <c r="F784" s="322">
        <v>43374</v>
      </c>
      <c r="G784" s="90">
        <v>116.63000000000001</v>
      </c>
      <c r="H784" s="127">
        <v>2173353.398</v>
      </c>
      <c r="I784" s="127">
        <v>1160735.5827000001</v>
      </c>
      <c r="J784" s="91" t="s">
        <v>16</v>
      </c>
      <c r="K784" s="92"/>
      <c r="L784" s="92"/>
    </row>
    <row r="785" spans="1:12" x14ac:dyDescent="0.25">
      <c r="B785" s="76"/>
      <c r="C785" s="77"/>
      <c r="D785" s="78"/>
      <c r="E785" s="367" t="s">
        <v>19</v>
      </c>
      <c r="F785" s="334">
        <v>43375</v>
      </c>
      <c r="G785" s="81">
        <v>180.48000000000002</v>
      </c>
      <c r="H785" s="82">
        <v>3363172.608</v>
      </c>
      <c r="I785" s="82">
        <v>1796189.2992000002</v>
      </c>
      <c r="J785" s="91" t="s">
        <v>16</v>
      </c>
      <c r="K785" s="84"/>
      <c r="L785" s="84"/>
    </row>
    <row r="786" spans="1:12" x14ac:dyDescent="0.25">
      <c r="B786" s="85"/>
      <c r="C786" s="86"/>
      <c r="D786" s="87"/>
      <c r="E786" s="368" t="s">
        <v>759</v>
      </c>
      <c r="F786" s="328">
        <v>43376</v>
      </c>
      <c r="G786" s="324">
        <v>-1.67</v>
      </c>
      <c r="H786" s="323">
        <v>-31119.781999999996</v>
      </c>
      <c r="I786" s="323">
        <v>0</v>
      </c>
      <c r="J786" s="325" t="s">
        <v>16</v>
      </c>
      <c r="K786" s="337"/>
      <c r="L786" s="337" t="s">
        <v>768</v>
      </c>
    </row>
    <row r="787" spans="1:12" x14ac:dyDescent="0.25">
      <c r="B787" s="76"/>
      <c r="C787" s="77"/>
      <c r="D787" s="78"/>
      <c r="E787" s="367" t="s">
        <v>759</v>
      </c>
      <c r="F787" s="334">
        <v>43376</v>
      </c>
      <c r="G787" s="81">
        <v>139.97</v>
      </c>
      <c r="H787" s="82">
        <v>2608284.9619999998</v>
      </c>
      <c r="I787" s="82">
        <v>1393022.0313000001</v>
      </c>
      <c r="J787" s="91" t="s">
        <v>16</v>
      </c>
      <c r="K787" s="84"/>
      <c r="L787" s="84"/>
    </row>
    <row r="788" spans="1:12" x14ac:dyDescent="0.25">
      <c r="B788" s="85"/>
      <c r="C788" s="86"/>
      <c r="D788" s="87"/>
      <c r="E788" s="369" t="s">
        <v>22</v>
      </c>
      <c r="F788" s="322">
        <v>43377</v>
      </c>
      <c r="G788" s="90">
        <v>121.72</v>
      </c>
      <c r="H788" s="127">
        <v>2268203.5119999996</v>
      </c>
      <c r="I788" s="127">
        <v>1211392.7388000002</v>
      </c>
      <c r="J788" s="91" t="s">
        <v>16</v>
      </c>
      <c r="K788" s="92"/>
      <c r="L788" s="92"/>
    </row>
    <row r="789" spans="1:12" x14ac:dyDescent="0.25">
      <c r="B789" s="76"/>
      <c r="C789" s="77"/>
      <c r="D789" s="78"/>
      <c r="E789" s="367" t="s">
        <v>23</v>
      </c>
      <c r="F789" s="334">
        <v>43378</v>
      </c>
      <c r="G789" s="81">
        <v>124.19000000000001</v>
      </c>
      <c r="H789" s="82">
        <v>2314230.9739999999</v>
      </c>
      <c r="I789" s="82">
        <v>1235974.8951000003</v>
      </c>
      <c r="J789" s="91" t="s">
        <v>16</v>
      </c>
      <c r="K789" s="84"/>
      <c r="L789" s="84"/>
    </row>
    <row r="790" spans="1:12" x14ac:dyDescent="0.25">
      <c r="B790" s="95"/>
      <c r="C790" s="96"/>
      <c r="D790" s="97">
        <f>+D782-H791</f>
        <v>0</v>
      </c>
      <c r="E790" s="96" t="s">
        <v>27</v>
      </c>
      <c r="F790" s="98"/>
      <c r="G790" s="99">
        <f>SUM(G781:G789)</f>
        <v>681.32</v>
      </c>
      <c r="H790" s="100">
        <f>SUM(H781:H789)</f>
        <v>12696125.672</v>
      </c>
      <c r="I790" s="100">
        <f>SUM(I781:I789)</f>
        <v>6797314.547100001</v>
      </c>
      <c r="J790" s="100"/>
      <c r="K790" s="100"/>
      <c r="L790" s="100"/>
    </row>
    <row r="791" spans="1:12" x14ac:dyDescent="0.25">
      <c r="B791" s="96"/>
      <c r="C791" s="96"/>
      <c r="D791" s="96"/>
      <c r="E791" s="96"/>
      <c r="F791" s="96"/>
      <c r="G791" s="101"/>
      <c r="H791" s="100">
        <f>SUM(H790:I790)</f>
        <v>19493440.219100002</v>
      </c>
      <c r="I791" s="100"/>
      <c r="J791" s="98"/>
      <c r="K791" s="98"/>
      <c r="L791" s="100"/>
    </row>
    <row r="793" spans="1:12" ht="19.5" x14ac:dyDescent="0.25">
      <c r="B793" s="569" t="s">
        <v>0</v>
      </c>
      <c r="C793" s="569"/>
      <c r="D793" s="569"/>
      <c r="E793" s="569"/>
      <c r="F793" s="569"/>
      <c r="G793" s="569"/>
      <c r="H793" s="569"/>
      <c r="I793" s="569"/>
      <c r="J793" s="569"/>
      <c r="K793" s="569"/>
      <c r="L793" s="569"/>
    </row>
    <row r="794" spans="1:12" x14ac:dyDescent="0.25">
      <c r="B794" s="570" t="s">
        <v>1</v>
      </c>
      <c r="C794" s="570" t="s">
        <v>2</v>
      </c>
      <c r="D794" s="253" t="s">
        <v>3</v>
      </c>
      <c r="E794" s="570" t="s">
        <v>4</v>
      </c>
      <c r="F794" s="253" t="s">
        <v>5</v>
      </c>
      <c r="G794" s="253" t="s">
        <v>6</v>
      </c>
      <c r="H794" s="254" t="s">
        <v>7</v>
      </c>
      <c r="I794" s="254" t="s">
        <v>8</v>
      </c>
      <c r="J794" s="570" t="s">
        <v>9</v>
      </c>
      <c r="K794" s="570" t="s">
        <v>10</v>
      </c>
      <c r="L794" s="570" t="s">
        <v>11</v>
      </c>
    </row>
    <row r="795" spans="1:12" x14ac:dyDescent="0.25">
      <c r="B795" s="570"/>
      <c r="C795" s="570"/>
      <c r="D795" s="253" t="s">
        <v>12</v>
      </c>
      <c r="E795" s="570"/>
      <c r="F795" s="253" t="s">
        <v>13</v>
      </c>
      <c r="G795" s="253" t="s">
        <v>14</v>
      </c>
      <c r="H795" s="73">
        <v>18634.599999999999</v>
      </c>
      <c r="I795" s="73">
        <v>9952.2900000000009</v>
      </c>
      <c r="J795" s="570"/>
      <c r="K795" s="570"/>
      <c r="L795" s="570"/>
    </row>
    <row r="796" spans="1:12" x14ac:dyDescent="0.25">
      <c r="B796" s="255"/>
      <c r="C796" s="255"/>
      <c r="D796" s="255"/>
      <c r="E796" s="255"/>
      <c r="F796" s="255"/>
      <c r="G796" s="255"/>
      <c r="H796" s="75"/>
      <c r="I796" s="75"/>
      <c r="J796" s="255"/>
      <c r="K796" s="255"/>
      <c r="L796" s="255"/>
    </row>
    <row r="797" spans="1:12" x14ac:dyDescent="0.25">
      <c r="A797" s="371">
        <f>+A782</f>
        <v>299022873.73649973</v>
      </c>
      <c r="B797" s="76" t="s">
        <v>232</v>
      </c>
      <c r="C797" s="77" t="s">
        <v>947</v>
      </c>
      <c r="D797" s="78">
        <v>408557725.71779984</v>
      </c>
      <c r="E797" s="367" t="s">
        <v>767</v>
      </c>
      <c r="F797" s="334">
        <v>43379</v>
      </c>
      <c r="G797" s="81">
        <v>153.68</v>
      </c>
      <c r="H797" s="82">
        <v>2863765.3279999997</v>
      </c>
      <c r="I797" s="82">
        <v>1529467.9272000003</v>
      </c>
      <c r="J797" s="91" t="s">
        <v>16</v>
      </c>
      <c r="K797" s="84"/>
      <c r="L797" s="84"/>
    </row>
    <row r="798" spans="1:12" x14ac:dyDescent="0.25">
      <c r="A798" s="371">
        <f>+A797-D798</f>
        <v>273321333.41789973</v>
      </c>
      <c r="B798" s="85" t="s">
        <v>17</v>
      </c>
      <c r="C798" s="489">
        <v>13</v>
      </c>
      <c r="D798" s="87">
        <v>25701540.318599999</v>
      </c>
      <c r="E798" s="368" t="s">
        <v>767</v>
      </c>
      <c r="F798" s="328">
        <v>43379</v>
      </c>
      <c r="G798" s="324">
        <v>-1.99</v>
      </c>
      <c r="H798" s="323">
        <v>-37082.853999999999</v>
      </c>
      <c r="I798" s="323">
        <v>0</v>
      </c>
      <c r="J798" s="325" t="s">
        <v>16</v>
      </c>
      <c r="K798" s="337"/>
      <c r="L798" s="337" t="s">
        <v>768</v>
      </c>
    </row>
    <row r="799" spans="1:12" x14ac:dyDescent="0.25">
      <c r="B799" s="76" t="s">
        <v>20</v>
      </c>
      <c r="C799" s="93">
        <v>43386</v>
      </c>
      <c r="D799" s="78">
        <v>408557725.71779984</v>
      </c>
      <c r="E799" s="367" t="s">
        <v>25</v>
      </c>
      <c r="F799" s="334">
        <v>43380</v>
      </c>
      <c r="G799" s="81"/>
      <c r="H799" s="82">
        <v>0</v>
      </c>
      <c r="I799" s="82">
        <v>0</v>
      </c>
      <c r="J799" s="91" t="s">
        <v>26</v>
      </c>
      <c r="K799" s="84"/>
      <c r="L799" s="84"/>
    </row>
    <row r="800" spans="1:12" x14ac:dyDescent="0.25">
      <c r="B800" s="85"/>
      <c r="C800" s="86"/>
      <c r="D800" s="87"/>
      <c r="E800" s="369" t="s">
        <v>15</v>
      </c>
      <c r="F800" s="322">
        <v>43381</v>
      </c>
      <c r="G800" s="90">
        <v>155.74</v>
      </c>
      <c r="H800" s="127">
        <v>2902152.6039999998</v>
      </c>
      <c r="I800" s="127">
        <v>1549969.6446000002</v>
      </c>
      <c r="J800" s="91" t="s">
        <v>16</v>
      </c>
      <c r="K800" s="92"/>
      <c r="L800" s="92"/>
    </row>
    <row r="801" spans="1:12" x14ac:dyDescent="0.25">
      <c r="B801" s="76"/>
      <c r="C801" s="77"/>
      <c r="D801" s="78"/>
      <c r="E801" s="367" t="s">
        <v>19</v>
      </c>
      <c r="F801" s="334">
        <v>43382</v>
      </c>
      <c r="G801" s="81">
        <v>165.02000000000004</v>
      </c>
      <c r="H801" s="82">
        <v>3075081.6920000003</v>
      </c>
      <c r="I801" s="82">
        <v>1642326.8958000005</v>
      </c>
      <c r="J801" s="91" t="s">
        <v>16</v>
      </c>
      <c r="K801" s="84"/>
      <c r="L801" s="84"/>
    </row>
    <row r="802" spans="1:12" x14ac:dyDescent="0.25">
      <c r="B802" s="85"/>
      <c r="C802" s="86"/>
      <c r="D802" s="87"/>
      <c r="E802" s="368" t="s">
        <v>19</v>
      </c>
      <c r="F802" s="328">
        <v>43382</v>
      </c>
      <c r="G802" s="324">
        <v>-2.11</v>
      </c>
      <c r="H802" s="323">
        <v>-39319.005999999994</v>
      </c>
      <c r="I802" s="323">
        <v>0</v>
      </c>
      <c r="J802" s="325" t="s">
        <v>16</v>
      </c>
      <c r="K802" s="337"/>
      <c r="L802" s="337" t="s">
        <v>768</v>
      </c>
    </row>
    <row r="803" spans="1:12" x14ac:dyDescent="0.25">
      <c r="B803" s="76"/>
      <c r="C803" s="77"/>
      <c r="D803" s="78"/>
      <c r="E803" s="367" t="s">
        <v>759</v>
      </c>
      <c r="F803" s="334">
        <v>43383</v>
      </c>
      <c r="G803" s="81">
        <v>177</v>
      </c>
      <c r="H803" s="82">
        <v>3298324.1999999997</v>
      </c>
      <c r="I803" s="82">
        <v>1761555.33</v>
      </c>
      <c r="J803" s="91" t="s">
        <v>16</v>
      </c>
      <c r="K803" s="84"/>
      <c r="L803" s="84"/>
    </row>
    <row r="804" spans="1:12" x14ac:dyDescent="0.25">
      <c r="B804" s="85"/>
      <c r="C804" s="86"/>
      <c r="D804" s="87"/>
      <c r="E804" s="369" t="s">
        <v>22</v>
      </c>
      <c r="F804" s="322">
        <v>43384</v>
      </c>
      <c r="G804" s="90">
        <v>86.15</v>
      </c>
      <c r="H804" s="127">
        <v>1605370.79</v>
      </c>
      <c r="I804" s="127">
        <v>857389.78350000014</v>
      </c>
      <c r="J804" s="91" t="s">
        <v>16</v>
      </c>
      <c r="K804" s="92"/>
      <c r="L804" s="92"/>
    </row>
    <row r="805" spans="1:12" x14ac:dyDescent="0.25">
      <c r="B805" s="76"/>
      <c r="C805" s="77"/>
      <c r="D805" s="78"/>
      <c r="E805" s="367" t="s">
        <v>23</v>
      </c>
      <c r="F805" s="334">
        <v>43385</v>
      </c>
      <c r="G805" s="81">
        <v>164.15</v>
      </c>
      <c r="H805" s="82">
        <v>3058869.59</v>
      </c>
      <c r="I805" s="82">
        <v>1633668.4035000002</v>
      </c>
      <c r="J805" s="91" t="s">
        <v>16</v>
      </c>
      <c r="K805" s="84"/>
      <c r="L805" s="84"/>
    </row>
    <row r="806" spans="1:12" x14ac:dyDescent="0.25">
      <c r="B806" s="95"/>
      <c r="C806" s="96"/>
      <c r="D806" s="97">
        <v>0</v>
      </c>
      <c r="E806" s="96" t="s">
        <v>27</v>
      </c>
      <c r="F806" s="98"/>
      <c r="G806" s="99">
        <v>897.64</v>
      </c>
      <c r="H806" s="100">
        <v>16727162.344000001</v>
      </c>
      <c r="I806" s="100">
        <v>8974377.9846000019</v>
      </c>
      <c r="J806" s="100"/>
      <c r="K806" s="100"/>
      <c r="L806" s="100"/>
    </row>
    <row r="807" spans="1:12" x14ac:dyDescent="0.25">
      <c r="B807" s="96"/>
      <c r="C807" s="96"/>
      <c r="D807" s="96"/>
      <c r="E807" s="96"/>
      <c r="F807" s="96"/>
      <c r="G807" s="101"/>
      <c r="H807" s="568">
        <f>SUM(H806:I806)</f>
        <v>25701540.328600004</v>
      </c>
      <c r="I807" s="568"/>
      <c r="J807" s="98"/>
      <c r="K807" s="98"/>
      <c r="L807" s="100"/>
    </row>
    <row r="810" spans="1:12" ht="19.5" x14ac:dyDescent="0.25">
      <c r="B810" s="569" t="s">
        <v>0</v>
      </c>
      <c r="C810" s="569"/>
      <c r="D810" s="569"/>
      <c r="E810" s="569"/>
      <c r="F810" s="569"/>
      <c r="G810" s="569"/>
      <c r="H810" s="569"/>
      <c r="I810" s="569"/>
      <c r="J810" s="569"/>
      <c r="K810" s="569"/>
      <c r="L810" s="569"/>
    </row>
    <row r="811" spans="1:12" x14ac:dyDescent="0.25">
      <c r="B811" s="570" t="s">
        <v>1</v>
      </c>
      <c r="C811" s="570" t="s">
        <v>2</v>
      </c>
      <c r="D811" s="253" t="s">
        <v>3</v>
      </c>
      <c r="E811" s="570" t="s">
        <v>4</v>
      </c>
      <c r="F811" s="253" t="s">
        <v>5</v>
      </c>
      <c r="G811" s="253" t="s">
        <v>6</v>
      </c>
      <c r="H811" s="254" t="s">
        <v>7</v>
      </c>
      <c r="I811" s="254" t="s">
        <v>8</v>
      </c>
      <c r="J811" s="570" t="s">
        <v>9</v>
      </c>
      <c r="K811" s="570" t="s">
        <v>10</v>
      </c>
      <c r="L811" s="570" t="s">
        <v>11</v>
      </c>
    </row>
    <row r="812" spans="1:12" x14ac:dyDescent="0.25">
      <c r="B812" s="570"/>
      <c r="C812" s="570"/>
      <c r="D812" s="253" t="s">
        <v>12</v>
      </c>
      <c r="E812" s="570"/>
      <c r="F812" s="253" t="s">
        <v>13</v>
      </c>
      <c r="G812" s="253" t="s">
        <v>14</v>
      </c>
      <c r="H812" s="73">
        <v>18634.599999999999</v>
      </c>
      <c r="I812" s="73">
        <v>9952.2900000000009</v>
      </c>
      <c r="J812" s="570"/>
      <c r="K812" s="570"/>
      <c r="L812" s="570"/>
    </row>
    <row r="813" spans="1:12" x14ac:dyDescent="0.25">
      <c r="B813" s="255"/>
      <c r="C813" s="255"/>
      <c r="D813" s="255"/>
      <c r="E813" s="255"/>
      <c r="F813" s="255"/>
      <c r="G813" s="255"/>
      <c r="H813" s="75"/>
      <c r="I813" s="75"/>
      <c r="J813" s="255"/>
      <c r="K813" s="255"/>
      <c r="L813" s="255"/>
    </row>
    <row r="814" spans="1:12" x14ac:dyDescent="0.25">
      <c r="A814" s="371">
        <f>+A798</f>
        <v>273321333.41789973</v>
      </c>
      <c r="B814" s="76" t="s">
        <v>232</v>
      </c>
      <c r="C814" s="77" t="s">
        <v>947</v>
      </c>
      <c r="D814" s="78">
        <v>408557725.71779984</v>
      </c>
      <c r="E814" s="367" t="s">
        <v>767</v>
      </c>
      <c r="F814" s="334">
        <v>43386</v>
      </c>
      <c r="G814" s="81">
        <v>126.97</v>
      </c>
      <c r="H814" s="82">
        <v>2366035.162</v>
      </c>
      <c r="I814" s="82">
        <v>1263642.2613000001</v>
      </c>
      <c r="J814" s="91" t="s">
        <v>16</v>
      </c>
      <c r="K814" s="84"/>
      <c r="L814" s="84"/>
    </row>
    <row r="815" spans="1:12" x14ac:dyDescent="0.25">
      <c r="A815" s="371">
        <f>+A814-D815</f>
        <v>248517213.85069972</v>
      </c>
      <c r="B815" s="85" t="s">
        <v>17</v>
      </c>
      <c r="C815" s="489">
        <v>22</v>
      </c>
      <c r="D815" s="87">
        <v>24804119.567199994</v>
      </c>
      <c r="E815" s="368" t="s">
        <v>767</v>
      </c>
      <c r="F815" s="328">
        <v>43386</v>
      </c>
      <c r="G815" s="324">
        <v>-2.02</v>
      </c>
      <c r="H815" s="323">
        <v>-37641.892</v>
      </c>
      <c r="I815" s="323">
        <v>0</v>
      </c>
      <c r="J815" s="325" t="s">
        <v>16</v>
      </c>
      <c r="K815" s="337"/>
      <c r="L815" s="337" t="s">
        <v>768</v>
      </c>
    </row>
    <row r="816" spans="1:12" x14ac:dyDescent="0.25">
      <c r="B816" s="76" t="s">
        <v>20</v>
      </c>
      <c r="C816" s="93">
        <v>43393</v>
      </c>
      <c r="D816" s="78">
        <v>408557725.71779984</v>
      </c>
      <c r="E816" s="367" t="s">
        <v>25</v>
      </c>
      <c r="F816" s="334">
        <v>43387</v>
      </c>
      <c r="G816" s="81">
        <v>0</v>
      </c>
      <c r="H816" s="82">
        <v>0</v>
      </c>
      <c r="I816" s="82">
        <v>0</v>
      </c>
      <c r="J816" s="91" t="s">
        <v>26</v>
      </c>
      <c r="K816" s="84"/>
      <c r="L816" s="84"/>
    </row>
    <row r="817" spans="2:12" x14ac:dyDescent="0.25">
      <c r="B817" s="85"/>
      <c r="C817" s="86"/>
      <c r="D817" s="87"/>
      <c r="E817" s="369" t="s">
        <v>15</v>
      </c>
      <c r="F817" s="322">
        <v>43388</v>
      </c>
      <c r="G817" s="90">
        <v>146.15</v>
      </c>
      <c r="H817" s="127">
        <v>2723446.79</v>
      </c>
      <c r="I817" s="127">
        <v>1454527.1835000003</v>
      </c>
      <c r="J817" s="91" t="s">
        <v>16</v>
      </c>
      <c r="K817" s="92"/>
      <c r="L817" s="92"/>
    </row>
    <row r="818" spans="2:12" x14ac:dyDescent="0.25">
      <c r="B818" s="76"/>
      <c r="C818" s="77"/>
      <c r="D818" s="78"/>
      <c r="E818" s="367" t="s">
        <v>19</v>
      </c>
      <c r="F818" s="334">
        <v>43389</v>
      </c>
      <c r="G818" s="81">
        <v>140.72</v>
      </c>
      <c r="H818" s="82">
        <v>2622260.9119999995</v>
      </c>
      <c r="I818" s="82">
        <v>1400486.2488000002</v>
      </c>
      <c r="J818" s="91" t="s">
        <v>16</v>
      </c>
      <c r="K818" s="84"/>
      <c r="L818" s="84"/>
    </row>
    <row r="819" spans="2:12" x14ac:dyDescent="0.25">
      <c r="B819" s="85"/>
      <c r="C819" s="86"/>
      <c r="D819" s="87"/>
      <c r="E819" s="368" t="s">
        <v>19</v>
      </c>
      <c r="F819" s="328">
        <v>43389</v>
      </c>
      <c r="G819" s="324">
        <v>-1.67</v>
      </c>
      <c r="H819" s="323">
        <v>-31119.781999999996</v>
      </c>
      <c r="I819" s="323">
        <v>0</v>
      </c>
      <c r="J819" s="325" t="s">
        <v>16</v>
      </c>
      <c r="K819" s="337"/>
      <c r="L819" s="337" t="s">
        <v>768</v>
      </c>
    </row>
    <row r="820" spans="2:12" x14ac:dyDescent="0.25">
      <c r="B820" s="76"/>
      <c r="C820" s="77"/>
      <c r="D820" s="78"/>
      <c r="E820" s="367" t="s">
        <v>759</v>
      </c>
      <c r="F820" s="334">
        <v>43390</v>
      </c>
      <c r="G820" s="81">
        <v>168.15</v>
      </c>
      <c r="H820" s="82">
        <v>3133407.9899999998</v>
      </c>
      <c r="I820" s="82">
        <v>1673477.5635000002</v>
      </c>
      <c r="J820" s="91" t="s">
        <v>16</v>
      </c>
      <c r="K820" s="84"/>
      <c r="L820" s="84"/>
    </row>
    <row r="821" spans="2:12" x14ac:dyDescent="0.25">
      <c r="B821" s="85"/>
      <c r="C821" s="86"/>
      <c r="D821" s="87"/>
      <c r="E821" s="369" t="s">
        <v>22</v>
      </c>
      <c r="F821" s="322">
        <v>43391</v>
      </c>
      <c r="G821" s="90">
        <v>126.83000000000001</v>
      </c>
      <c r="H821" s="127">
        <v>2363426.318</v>
      </c>
      <c r="I821" s="127">
        <v>1262248.9407000002</v>
      </c>
      <c r="J821" s="91" t="s">
        <v>16</v>
      </c>
      <c r="K821" s="92"/>
      <c r="L821" s="92"/>
    </row>
    <row r="822" spans="2:12" x14ac:dyDescent="0.25">
      <c r="B822" s="76"/>
      <c r="C822" s="77"/>
      <c r="D822" s="78"/>
      <c r="E822" s="367" t="s">
        <v>23</v>
      </c>
      <c r="F822" s="334">
        <v>43392</v>
      </c>
      <c r="G822" s="81">
        <v>161.26000000000002</v>
      </c>
      <c r="H822" s="82">
        <v>3005015.5959999999</v>
      </c>
      <c r="I822" s="82">
        <v>1604906.2854000004</v>
      </c>
      <c r="J822" s="91" t="s">
        <v>16</v>
      </c>
      <c r="K822" s="84"/>
      <c r="L822" s="84"/>
    </row>
    <row r="823" spans="2:12" x14ac:dyDescent="0.25">
      <c r="B823" s="95"/>
      <c r="C823" s="96"/>
      <c r="D823" s="97">
        <v>0</v>
      </c>
      <c r="E823" s="96" t="s">
        <v>27</v>
      </c>
      <c r="F823" s="98"/>
      <c r="G823" s="99">
        <v>866.3900000000001</v>
      </c>
      <c r="H823" s="100">
        <v>16144831.094000001</v>
      </c>
      <c r="I823" s="100">
        <v>8659288.4832000025</v>
      </c>
      <c r="J823" s="100"/>
      <c r="K823" s="100"/>
      <c r="L823" s="100"/>
    </row>
    <row r="824" spans="2:12" x14ac:dyDescent="0.25">
      <c r="B824" s="96"/>
      <c r="C824" s="96"/>
      <c r="D824" s="96"/>
      <c r="E824" s="96"/>
      <c r="F824" s="96"/>
      <c r="G824" s="101"/>
      <c r="H824" s="571">
        <v>24804119.567200001</v>
      </c>
      <c r="I824" s="572"/>
      <c r="J824" s="98"/>
      <c r="K824" s="98"/>
      <c r="L824" s="100"/>
    </row>
    <row r="826" spans="2:12" ht="19.5" x14ac:dyDescent="0.25">
      <c r="B826" s="569" t="s">
        <v>0</v>
      </c>
      <c r="C826" s="569"/>
      <c r="D826" s="569"/>
      <c r="E826" s="569"/>
      <c r="F826" s="569"/>
      <c r="G826" s="569"/>
      <c r="H826" s="569"/>
      <c r="I826" s="569"/>
      <c r="J826" s="569"/>
      <c r="K826" s="569"/>
      <c r="L826" s="569"/>
    </row>
    <row r="827" spans="2:12" x14ac:dyDescent="0.25">
      <c r="B827" s="570" t="s">
        <v>1</v>
      </c>
      <c r="C827" s="570" t="s">
        <v>2</v>
      </c>
      <c r="D827" s="253" t="s">
        <v>3</v>
      </c>
      <c r="E827" s="570" t="s">
        <v>4</v>
      </c>
      <c r="F827" s="253" t="s">
        <v>5</v>
      </c>
      <c r="G827" s="253" t="s">
        <v>6</v>
      </c>
      <c r="H827" s="254" t="s">
        <v>7</v>
      </c>
      <c r="I827" s="254" t="s">
        <v>8</v>
      </c>
      <c r="J827" s="570" t="s">
        <v>9</v>
      </c>
      <c r="K827" s="570" t="s">
        <v>10</v>
      </c>
      <c r="L827" s="570" t="s">
        <v>11</v>
      </c>
    </row>
    <row r="828" spans="2:12" x14ac:dyDescent="0.25">
      <c r="B828" s="570"/>
      <c r="C828" s="570"/>
      <c r="D828" s="253" t="s">
        <v>12</v>
      </c>
      <c r="E828" s="570"/>
      <c r="F828" s="253" t="s">
        <v>13</v>
      </c>
      <c r="G828" s="253" t="s">
        <v>14</v>
      </c>
      <c r="H828" s="73">
        <v>18634.599999999999</v>
      </c>
      <c r="I828" s="73">
        <v>9952.2900000000009</v>
      </c>
      <c r="J828" s="570"/>
      <c r="K828" s="570"/>
      <c r="L828" s="570"/>
    </row>
    <row r="829" spans="2:12" x14ac:dyDescent="0.25">
      <c r="B829" s="255"/>
      <c r="C829" s="255"/>
      <c r="D829" s="255"/>
      <c r="E829" s="255"/>
      <c r="F829" s="255"/>
      <c r="G829" s="255"/>
      <c r="H829" s="75"/>
      <c r="I829" s="75"/>
      <c r="J829" s="255"/>
      <c r="K829" s="255"/>
      <c r="L829" s="255"/>
    </row>
    <row r="830" spans="2:12" x14ac:dyDescent="0.25">
      <c r="B830" s="76" t="s">
        <v>232</v>
      </c>
      <c r="C830" s="77" t="s">
        <v>947</v>
      </c>
      <c r="D830" s="78">
        <v>408557725.71779984</v>
      </c>
      <c r="E830" s="367" t="s">
        <v>767</v>
      </c>
      <c r="F830" s="334">
        <v>43393</v>
      </c>
      <c r="G830" s="81">
        <v>113.62</v>
      </c>
      <c r="H830" s="82">
        <v>2117263.2519999999</v>
      </c>
      <c r="I830" s="82">
        <v>1130779.1898000001</v>
      </c>
      <c r="J830" s="91" t="s">
        <v>16</v>
      </c>
      <c r="K830" s="84"/>
      <c r="L830" s="84"/>
    </row>
    <row r="831" spans="2:12" x14ac:dyDescent="0.25">
      <c r="B831" s="85" t="s">
        <v>17</v>
      </c>
      <c r="C831" s="489">
        <v>31</v>
      </c>
      <c r="D831" s="87">
        <v>25564225.809200011</v>
      </c>
      <c r="E831" s="368" t="s">
        <v>767</v>
      </c>
      <c r="F831" s="328">
        <v>43393</v>
      </c>
      <c r="G831" s="324">
        <v>-2.37</v>
      </c>
      <c r="H831" s="323">
        <v>-44164.002</v>
      </c>
      <c r="I831" s="323">
        <v>0</v>
      </c>
      <c r="J831" s="325" t="s">
        <v>16</v>
      </c>
      <c r="K831" s="337"/>
      <c r="L831" s="337" t="s">
        <v>768</v>
      </c>
    </row>
    <row r="832" spans="2:12" x14ac:dyDescent="0.25">
      <c r="B832" s="76" t="s">
        <v>20</v>
      </c>
      <c r="C832" s="93">
        <v>43402</v>
      </c>
      <c r="D832" s="78">
        <v>408557725.71779984</v>
      </c>
      <c r="E832" s="367" t="s">
        <v>25</v>
      </c>
      <c r="F832" s="334">
        <v>43394</v>
      </c>
      <c r="G832" s="81">
        <v>0</v>
      </c>
      <c r="H832" s="82">
        <v>0</v>
      </c>
      <c r="I832" s="82">
        <v>0</v>
      </c>
      <c r="J832" s="91" t="s">
        <v>26</v>
      </c>
      <c r="K832" s="84"/>
      <c r="L832" s="84"/>
    </row>
    <row r="833" spans="2:12" x14ac:dyDescent="0.25">
      <c r="B833" s="85"/>
      <c r="C833" s="86"/>
      <c r="D833" s="87"/>
      <c r="E833" s="369" t="s">
        <v>15</v>
      </c>
      <c r="F833" s="322">
        <v>43395</v>
      </c>
      <c r="G833" s="90">
        <v>168.82</v>
      </c>
      <c r="H833" s="127">
        <v>3145893.1719999998</v>
      </c>
      <c r="I833" s="127">
        <v>1680145.5978000001</v>
      </c>
      <c r="J833" s="91" t="s">
        <v>16</v>
      </c>
      <c r="K833" s="92"/>
      <c r="L833" s="92"/>
    </row>
    <row r="834" spans="2:12" x14ac:dyDescent="0.25">
      <c r="B834" s="76"/>
      <c r="C834" s="77"/>
      <c r="D834" s="78"/>
      <c r="E834" s="367" t="s">
        <v>19</v>
      </c>
      <c r="F834" s="334">
        <v>43396</v>
      </c>
      <c r="G834" s="81">
        <v>123.52000000000001</v>
      </c>
      <c r="H834" s="82">
        <v>2301745.7919999999</v>
      </c>
      <c r="I834" s="82">
        <v>1229306.8608000001</v>
      </c>
      <c r="J834" s="91" t="s">
        <v>16</v>
      </c>
      <c r="K834" s="84"/>
      <c r="L834" s="84"/>
    </row>
    <row r="835" spans="2:12" x14ac:dyDescent="0.25">
      <c r="B835" s="85"/>
      <c r="C835" s="86"/>
      <c r="D835" s="87"/>
      <c r="E835" s="368" t="s">
        <v>19</v>
      </c>
      <c r="F835" s="328">
        <v>43396</v>
      </c>
      <c r="G835" s="324">
        <v>-1.95</v>
      </c>
      <c r="H835" s="323">
        <v>-36337.469999999994</v>
      </c>
      <c r="I835" s="323">
        <v>0</v>
      </c>
      <c r="J835" s="325" t="s">
        <v>16</v>
      </c>
      <c r="K835" s="337"/>
      <c r="L835" s="337" t="s">
        <v>768</v>
      </c>
    </row>
    <row r="836" spans="2:12" x14ac:dyDescent="0.25">
      <c r="B836" s="76"/>
      <c r="C836" s="77"/>
      <c r="D836" s="78"/>
      <c r="E836" s="367" t="s">
        <v>759</v>
      </c>
      <c r="F836" s="334">
        <v>43397</v>
      </c>
      <c r="G836" s="81">
        <v>191.64</v>
      </c>
      <c r="H836" s="82">
        <v>3571134.7439999995</v>
      </c>
      <c r="I836" s="82">
        <v>1907256.8556000001</v>
      </c>
      <c r="J836" s="91" t="s">
        <v>16</v>
      </c>
      <c r="K836" s="84"/>
      <c r="L836" s="84"/>
    </row>
    <row r="837" spans="2:12" x14ac:dyDescent="0.25">
      <c r="B837" s="85"/>
      <c r="C837" s="86"/>
      <c r="D837" s="87"/>
      <c r="E837" s="369" t="s">
        <v>22</v>
      </c>
      <c r="F837" s="322">
        <v>43398</v>
      </c>
      <c r="G837" s="90">
        <v>133.63999999999999</v>
      </c>
      <c r="H837" s="127">
        <v>2490327.9439999997</v>
      </c>
      <c r="I837" s="127">
        <v>1330024.0356000001</v>
      </c>
      <c r="J837" s="91" t="s">
        <v>16</v>
      </c>
      <c r="K837" s="92"/>
      <c r="L837" s="92"/>
    </row>
    <row r="838" spans="2:12" x14ac:dyDescent="0.25">
      <c r="B838" s="76"/>
      <c r="C838" s="77"/>
      <c r="D838" s="78"/>
      <c r="E838" s="367" t="s">
        <v>23</v>
      </c>
      <c r="F838" s="334">
        <v>43399</v>
      </c>
      <c r="G838" s="81">
        <v>165.84</v>
      </c>
      <c r="H838" s="82">
        <v>3090362.0639999998</v>
      </c>
      <c r="I838" s="82">
        <v>1650487.7736000002</v>
      </c>
      <c r="J838" s="91" t="s">
        <v>16</v>
      </c>
      <c r="K838" s="84"/>
      <c r="L838" s="84"/>
    </row>
    <row r="839" spans="2:12" x14ac:dyDescent="0.25">
      <c r="B839" s="95"/>
      <c r="C839" s="96"/>
      <c r="D839" s="97">
        <f>+D831-H840</f>
        <v>0</v>
      </c>
      <c r="E839" s="96" t="s">
        <v>27</v>
      </c>
      <c r="F839" s="98"/>
      <c r="G839" s="99">
        <f>SUM(G830:G838)</f>
        <v>892.76</v>
      </c>
      <c r="H839" s="100">
        <f>SUM(H830:H838)</f>
        <v>16636225.495999999</v>
      </c>
      <c r="I839" s="100">
        <f>SUM(I830:I838)</f>
        <v>8928000.3132000007</v>
      </c>
      <c r="J839" s="100"/>
      <c r="K839" s="100"/>
      <c r="L839" s="100"/>
    </row>
    <row r="840" spans="2:12" x14ac:dyDescent="0.25">
      <c r="B840" s="96"/>
      <c r="C840" s="96"/>
      <c r="D840" s="96"/>
      <c r="E840" s="96"/>
      <c r="F840" s="96"/>
      <c r="G840" s="101"/>
      <c r="H840" s="568">
        <f>SUM(H839:I839)</f>
        <v>25564225.8092</v>
      </c>
      <c r="I840" s="568"/>
      <c r="J840" s="98"/>
      <c r="K840" s="98"/>
      <c r="L840" s="100"/>
    </row>
    <row r="843" spans="2:12" ht="19.5" x14ac:dyDescent="0.25">
      <c r="B843" s="569" t="s">
        <v>0</v>
      </c>
      <c r="C843" s="569"/>
      <c r="D843" s="569"/>
      <c r="E843" s="569"/>
      <c r="F843" s="569"/>
      <c r="G843" s="569"/>
      <c r="H843" s="569"/>
      <c r="I843" s="569"/>
      <c r="J843" s="569"/>
      <c r="K843" s="569"/>
      <c r="L843" s="569"/>
    </row>
    <row r="844" spans="2:12" x14ac:dyDescent="0.25">
      <c r="B844" s="570" t="s">
        <v>1</v>
      </c>
      <c r="C844" s="570" t="s">
        <v>2</v>
      </c>
      <c r="D844" s="253" t="s">
        <v>3</v>
      </c>
      <c r="E844" s="570" t="s">
        <v>4</v>
      </c>
      <c r="F844" s="253" t="s">
        <v>5</v>
      </c>
      <c r="G844" s="253" t="s">
        <v>6</v>
      </c>
      <c r="H844" s="254" t="s">
        <v>7</v>
      </c>
      <c r="I844" s="254" t="s">
        <v>8</v>
      </c>
      <c r="J844" s="570" t="s">
        <v>9</v>
      </c>
      <c r="K844" s="570" t="s">
        <v>10</v>
      </c>
      <c r="L844" s="570" t="s">
        <v>11</v>
      </c>
    </row>
    <row r="845" spans="2:12" x14ac:dyDescent="0.25">
      <c r="B845" s="570"/>
      <c r="C845" s="570"/>
      <c r="D845" s="253" t="s">
        <v>12</v>
      </c>
      <c r="E845" s="570"/>
      <c r="F845" s="253" t="s">
        <v>13</v>
      </c>
      <c r="G845" s="253" t="s">
        <v>14</v>
      </c>
      <c r="H845" s="73">
        <v>18634.599999999999</v>
      </c>
      <c r="I845" s="73">
        <v>9952.2900000000009</v>
      </c>
      <c r="J845" s="570"/>
      <c r="K845" s="570"/>
      <c r="L845" s="570"/>
    </row>
    <row r="846" spans="2:12" x14ac:dyDescent="0.25">
      <c r="B846" s="255"/>
      <c r="C846" s="255"/>
      <c r="D846" s="255"/>
      <c r="E846" s="255"/>
      <c r="F846" s="255"/>
      <c r="G846" s="255"/>
      <c r="H846" s="75"/>
      <c r="I846" s="75"/>
      <c r="J846" s="255"/>
      <c r="K846" s="255"/>
      <c r="L846" s="255"/>
    </row>
    <row r="847" spans="2:12" x14ac:dyDescent="0.25">
      <c r="B847" s="76" t="s">
        <v>232</v>
      </c>
      <c r="C847" s="77" t="s">
        <v>947</v>
      </c>
      <c r="D847" s="78">
        <v>408557725.71779984</v>
      </c>
      <c r="E847" s="367" t="s">
        <v>767</v>
      </c>
      <c r="F847" s="334">
        <v>43400</v>
      </c>
      <c r="G847" s="81">
        <v>116.45</v>
      </c>
      <c r="H847" s="82">
        <v>2169999.17</v>
      </c>
      <c r="I847" s="82">
        <v>1158944.1705000002</v>
      </c>
      <c r="J847" s="91" t="s">
        <v>16</v>
      </c>
      <c r="K847" s="84"/>
      <c r="L847" s="84"/>
    </row>
    <row r="848" spans="2:12" x14ac:dyDescent="0.25">
      <c r="B848" s="85" t="s">
        <v>17</v>
      </c>
      <c r="C848" s="489">
        <v>43</v>
      </c>
      <c r="D848" s="87">
        <v>17600151.249400005</v>
      </c>
      <c r="E848" s="368" t="s">
        <v>767</v>
      </c>
      <c r="F848" s="328">
        <v>43400</v>
      </c>
      <c r="G848" s="324">
        <v>-2.08</v>
      </c>
      <c r="H848" s="323">
        <v>-38759.968000000001</v>
      </c>
      <c r="I848" s="323">
        <v>0</v>
      </c>
      <c r="J848" s="325" t="s">
        <v>16</v>
      </c>
      <c r="K848" s="337"/>
      <c r="L848" s="337" t="s">
        <v>768</v>
      </c>
    </row>
    <row r="849" spans="2:12" x14ac:dyDescent="0.25">
      <c r="B849" s="76" t="s">
        <v>20</v>
      </c>
      <c r="C849" s="93">
        <v>43406</v>
      </c>
      <c r="D849" s="78">
        <v>408557725.71779984</v>
      </c>
      <c r="E849" s="367" t="s">
        <v>25</v>
      </c>
      <c r="F849" s="334">
        <v>43401</v>
      </c>
      <c r="G849" s="81">
        <v>0</v>
      </c>
      <c r="H849" s="82">
        <v>0</v>
      </c>
      <c r="I849" s="82">
        <v>0</v>
      </c>
      <c r="J849" s="91" t="s">
        <v>26</v>
      </c>
      <c r="K849" s="84"/>
      <c r="L849" s="84"/>
    </row>
    <row r="850" spans="2:12" x14ac:dyDescent="0.25">
      <c r="B850" s="85"/>
      <c r="C850" s="86"/>
      <c r="D850" s="87"/>
      <c r="E850" s="369" t="s">
        <v>15</v>
      </c>
      <c r="F850" s="322">
        <v>43402</v>
      </c>
      <c r="G850" s="90">
        <v>177.37</v>
      </c>
      <c r="H850" s="127">
        <v>3305219.0019999999</v>
      </c>
      <c r="I850" s="127">
        <v>1765237.6773000001</v>
      </c>
      <c r="J850" s="91" t="s">
        <v>16</v>
      </c>
      <c r="K850" s="92"/>
      <c r="L850" s="92"/>
    </row>
    <row r="851" spans="2:12" x14ac:dyDescent="0.25">
      <c r="B851" s="76"/>
      <c r="C851" s="77"/>
      <c r="D851" s="78"/>
      <c r="E851" s="367" t="s">
        <v>19</v>
      </c>
      <c r="F851" s="334">
        <v>43403</v>
      </c>
      <c r="G851" s="81">
        <v>130.47000000000003</v>
      </c>
      <c r="H851" s="82">
        <v>2431256.2620000001</v>
      </c>
      <c r="I851" s="82">
        <v>1298475.2763000005</v>
      </c>
      <c r="J851" s="91" t="s">
        <v>16</v>
      </c>
      <c r="K851" s="84"/>
      <c r="L851" s="84"/>
    </row>
    <row r="852" spans="2:12" x14ac:dyDescent="0.25">
      <c r="B852" s="85"/>
      <c r="C852" s="86"/>
      <c r="D852" s="87"/>
      <c r="E852" s="368" t="s">
        <v>19</v>
      </c>
      <c r="F852" s="328">
        <v>43403</v>
      </c>
      <c r="G852" s="324">
        <v>-1.89</v>
      </c>
      <c r="H852" s="323">
        <v>-35219.393999999993</v>
      </c>
      <c r="I852" s="323">
        <v>0</v>
      </c>
      <c r="J852" s="325" t="s">
        <v>16</v>
      </c>
      <c r="K852" s="337"/>
      <c r="L852" s="337" t="s">
        <v>768</v>
      </c>
    </row>
    <row r="853" spans="2:12" x14ac:dyDescent="0.25">
      <c r="B853" s="76"/>
      <c r="C853" s="77"/>
      <c r="D853" s="78"/>
      <c r="E853" s="367" t="s">
        <v>759</v>
      </c>
      <c r="F853" s="334">
        <v>43404</v>
      </c>
      <c r="G853" s="81">
        <v>193.96999999999997</v>
      </c>
      <c r="H853" s="82">
        <v>3614553.3619999993</v>
      </c>
      <c r="I853" s="82">
        <v>1930445.6912999998</v>
      </c>
      <c r="J853" s="91" t="s">
        <v>16</v>
      </c>
      <c r="K853" s="84"/>
      <c r="L853" s="84"/>
    </row>
    <row r="854" spans="2:12" x14ac:dyDescent="0.25">
      <c r="B854" s="85"/>
      <c r="C854" s="86"/>
      <c r="D854" s="87"/>
      <c r="E854" s="369" t="s">
        <v>22</v>
      </c>
      <c r="F854" s="322"/>
      <c r="G854" s="90"/>
      <c r="H854" s="127">
        <v>0</v>
      </c>
      <c r="I854" s="127">
        <v>0</v>
      </c>
      <c r="J854" s="91" t="s">
        <v>16</v>
      </c>
      <c r="K854" s="92"/>
      <c r="L854" s="92"/>
    </row>
    <row r="855" spans="2:12" x14ac:dyDescent="0.25">
      <c r="B855" s="76"/>
      <c r="C855" s="77"/>
      <c r="D855" s="78"/>
      <c r="E855" s="367" t="s">
        <v>23</v>
      </c>
      <c r="F855" s="334"/>
      <c r="G855" s="81"/>
      <c r="H855" s="82">
        <v>0</v>
      </c>
      <c r="I855" s="82">
        <v>0</v>
      </c>
      <c r="J855" s="91" t="s">
        <v>16</v>
      </c>
      <c r="K855" s="84"/>
      <c r="L855" s="84"/>
    </row>
    <row r="856" spans="2:12" x14ac:dyDescent="0.25">
      <c r="B856" s="95"/>
      <c r="C856" s="96"/>
      <c r="D856" s="97">
        <f>+D848-H857</f>
        <v>0</v>
      </c>
      <c r="E856" s="96" t="s">
        <v>27</v>
      </c>
      <c r="F856" s="98"/>
      <c r="G856" s="99">
        <f>SUM(G847:G855)</f>
        <v>614.29</v>
      </c>
      <c r="H856" s="100">
        <f>SUM(H847:H855)</f>
        <v>11447048.433999998</v>
      </c>
      <c r="I856" s="100">
        <f>SUM(I847:I855)</f>
        <v>6153102.8154000016</v>
      </c>
      <c r="J856" s="100"/>
      <c r="K856" s="100"/>
      <c r="L856" s="100"/>
    </row>
    <row r="857" spans="2:12" x14ac:dyDescent="0.25">
      <c r="B857" s="96"/>
      <c r="C857" s="96"/>
      <c r="D857" s="96"/>
      <c r="E857" s="96"/>
      <c r="F857" s="96"/>
      <c r="G857" s="101"/>
      <c r="H857" s="568">
        <f>SUM(H856:I856)</f>
        <v>17600151.249400001</v>
      </c>
      <c r="I857" s="568"/>
      <c r="J857" s="98"/>
      <c r="K857" s="98"/>
      <c r="L857" s="100"/>
    </row>
    <row r="860" spans="2:12" ht="19.5" x14ac:dyDescent="0.25">
      <c r="B860" s="569" t="s">
        <v>0</v>
      </c>
      <c r="C860" s="569"/>
      <c r="D860" s="569"/>
      <c r="E860" s="569"/>
      <c r="F860" s="569"/>
      <c r="G860" s="569"/>
      <c r="H860" s="569"/>
      <c r="I860" s="569"/>
      <c r="J860" s="569"/>
      <c r="K860" s="569"/>
      <c r="L860" s="569"/>
    </row>
    <row r="861" spans="2:12" x14ac:dyDescent="0.25">
      <c r="B861" s="570" t="s">
        <v>1</v>
      </c>
      <c r="C861" s="570" t="s">
        <v>2</v>
      </c>
      <c r="D861" s="253" t="s">
        <v>3</v>
      </c>
      <c r="E861" s="570" t="s">
        <v>4</v>
      </c>
      <c r="F861" s="253" t="s">
        <v>5</v>
      </c>
      <c r="G861" s="253" t="s">
        <v>6</v>
      </c>
      <c r="H861" s="254" t="s">
        <v>7</v>
      </c>
      <c r="I861" s="254" t="s">
        <v>8</v>
      </c>
      <c r="J861" s="570" t="s">
        <v>9</v>
      </c>
      <c r="K861" s="570" t="s">
        <v>10</v>
      </c>
      <c r="L861" s="570" t="s">
        <v>11</v>
      </c>
    </row>
    <row r="862" spans="2:12" x14ac:dyDescent="0.25">
      <c r="B862" s="570"/>
      <c r="C862" s="570"/>
      <c r="D862" s="253" t="s">
        <v>12</v>
      </c>
      <c r="E862" s="570"/>
      <c r="F862" s="253" t="s">
        <v>13</v>
      </c>
      <c r="G862" s="253" t="s">
        <v>14</v>
      </c>
      <c r="H862" s="73">
        <v>18634.599999999999</v>
      </c>
      <c r="I862" s="73">
        <v>9952.2900000000009</v>
      </c>
      <c r="J862" s="570"/>
      <c r="K862" s="570"/>
      <c r="L862" s="570"/>
    </row>
    <row r="863" spans="2:12" x14ac:dyDescent="0.25">
      <c r="B863" s="255"/>
      <c r="C863" s="255"/>
      <c r="D863" s="255"/>
      <c r="E863" s="255"/>
      <c r="F863" s="255"/>
      <c r="G863" s="255"/>
      <c r="H863" s="75"/>
      <c r="I863" s="75"/>
      <c r="J863" s="255"/>
      <c r="K863" s="255"/>
      <c r="L863" s="255"/>
    </row>
    <row r="864" spans="2:12" x14ac:dyDescent="0.25">
      <c r="B864" s="76" t="s">
        <v>232</v>
      </c>
      <c r="C864" s="77" t="s">
        <v>947</v>
      </c>
      <c r="D864" s="78">
        <v>408557725.71779984</v>
      </c>
      <c r="E864" s="367" t="s">
        <v>767</v>
      </c>
      <c r="F864" s="334"/>
      <c r="G864" s="81"/>
      <c r="H864" s="82">
        <v>0</v>
      </c>
      <c r="I864" s="82">
        <v>0</v>
      </c>
      <c r="J864" s="91" t="s">
        <v>16</v>
      </c>
      <c r="K864" s="84"/>
      <c r="L864" s="84"/>
    </row>
    <row r="865" spans="2:12" x14ac:dyDescent="0.25">
      <c r="B865" s="85" t="s">
        <v>17</v>
      </c>
      <c r="C865" s="489">
        <v>55</v>
      </c>
      <c r="D865" s="87">
        <v>6889726.3589000013</v>
      </c>
      <c r="E865" s="368" t="s">
        <v>767</v>
      </c>
      <c r="F865" s="328"/>
      <c r="G865" s="324"/>
      <c r="H865" s="323">
        <v>0</v>
      </c>
      <c r="I865" s="323">
        <v>0</v>
      </c>
      <c r="J865" s="325" t="s">
        <v>16</v>
      </c>
      <c r="K865" s="337"/>
      <c r="L865" s="337" t="s">
        <v>768</v>
      </c>
    </row>
    <row r="866" spans="2:12" x14ac:dyDescent="0.25">
      <c r="B866" s="76" t="s">
        <v>20</v>
      </c>
      <c r="C866" s="93">
        <v>43410</v>
      </c>
      <c r="D866" s="78">
        <v>408557725.71779984</v>
      </c>
      <c r="E866" s="367" t="s">
        <v>25</v>
      </c>
      <c r="F866" s="334"/>
      <c r="G866" s="81"/>
      <c r="H866" s="82">
        <v>0</v>
      </c>
      <c r="I866" s="82">
        <v>0</v>
      </c>
      <c r="J866" s="91" t="s">
        <v>26</v>
      </c>
      <c r="K866" s="84"/>
      <c r="L866" s="84"/>
    </row>
    <row r="867" spans="2:12" x14ac:dyDescent="0.25">
      <c r="B867" s="85"/>
      <c r="C867" s="86"/>
      <c r="D867" s="87"/>
      <c r="E867" s="369" t="s">
        <v>15</v>
      </c>
      <c r="F867" s="322"/>
      <c r="G867" s="90"/>
      <c r="H867" s="127">
        <v>0</v>
      </c>
      <c r="I867" s="127">
        <v>0</v>
      </c>
      <c r="J867" s="91" t="s">
        <v>16</v>
      </c>
      <c r="K867" s="92"/>
      <c r="L867" s="92"/>
    </row>
    <row r="868" spans="2:12" x14ac:dyDescent="0.25">
      <c r="B868" s="76"/>
      <c r="C868" s="77"/>
      <c r="D868" s="78"/>
      <c r="E868" s="367" t="s">
        <v>19</v>
      </c>
      <c r="F868" s="334"/>
      <c r="G868" s="81"/>
      <c r="H868" s="82">
        <v>0</v>
      </c>
      <c r="I868" s="82">
        <v>0</v>
      </c>
      <c r="J868" s="91" t="s">
        <v>16</v>
      </c>
      <c r="K868" s="84"/>
      <c r="L868" s="84"/>
    </row>
    <row r="869" spans="2:12" x14ac:dyDescent="0.25">
      <c r="B869" s="85"/>
      <c r="C869" s="86"/>
      <c r="D869" s="87"/>
      <c r="E869" s="368" t="s">
        <v>19</v>
      </c>
      <c r="F869" s="328"/>
      <c r="G869" s="324"/>
      <c r="H869" s="323">
        <v>0</v>
      </c>
      <c r="I869" s="323">
        <v>0</v>
      </c>
      <c r="J869" s="325" t="s">
        <v>16</v>
      </c>
      <c r="K869" s="337"/>
      <c r="L869" s="337" t="s">
        <v>768</v>
      </c>
    </row>
    <row r="870" spans="2:12" x14ac:dyDescent="0.25">
      <c r="B870" s="76"/>
      <c r="C870" s="77"/>
      <c r="D870" s="78"/>
      <c r="E870" s="367" t="s">
        <v>759</v>
      </c>
      <c r="F870" s="334"/>
      <c r="G870" s="81"/>
      <c r="H870" s="82">
        <v>0</v>
      </c>
      <c r="I870" s="82">
        <v>0</v>
      </c>
      <c r="J870" s="91" t="s">
        <v>16</v>
      </c>
      <c r="K870" s="84"/>
      <c r="L870" s="84"/>
    </row>
    <row r="871" spans="2:12" x14ac:dyDescent="0.25">
      <c r="B871" s="85"/>
      <c r="C871" s="86"/>
      <c r="D871" s="87"/>
      <c r="E871" s="369" t="s">
        <v>22</v>
      </c>
      <c r="F871" s="322">
        <v>43405</v>
      </c>
      <c r="G871" s="90">
        <v>76.12</v>
      </c>
      <c r="H871" s="127">
        <v>1418465.7519999999</v>
      </c>
      <c r="I871" s="127">
        <v>757568.31480000017</v>
      </c>
      <c r="J871" s="91" t="s">
        <v>16</v>
      </c>
      <c r="K871" s="92"/>
      <c r="L871" s="92"/>
    </row>
    <row r="872" spans="2:12" x14ac:dyDescent="0.25">
      <c r="B872" s="76"/>
      <c r="C872" s="77"/>
      <c r="D872" s="78"/>
      <c r="E872" s="367" t="s">
        <v>23</v>
      </c>
      <c r="F872" s="334">
        <v>43406</v>
      </c>
      <c r="G872" s="81">
        <v>164.89000000000001</v>
      </c>
      <c r="H872" s="82">
        <v>3072659.1940000001</v>
      </c>
      <c r="I872" s="82">
        <v>1641033.0981000003</v>
      </c>
      <c r="J872" s="91" t="s">
        <v>16</v>
      </c>
      <c r="K872" s="84"/>
      <c r="L872" s="84"/>
    </row>
    <row r="873" spans="2:12" x14ac:dyDescent="0.25">
      <c r="B873" s="95"/>
      <c r="C873" s="96"/>
      <c r="D873" s="97">
        <f>+D865-H874</f>
        <v>0</v>
      </c>
      <c r="E873" s="96" t="s">
        <v>27</v>
      </c>
      <c r="F873" s="98"/>
      <c r="G873" s="99">
        <f>SUM(G864:G872)</f>
        <v>241.01000000000002</v>
      </c>
      <c r="H873" s="100">
        <f>SUM(H864:H872)</f>
        <v>4491124.9460000005</v>
      </c>
      <c r="I873" s="100">
        <f>SUM(I864:I872)</f>
        <v>2398601.4129000003</v>
      </c>
      <c r="J873" s="100"/>
      <c r="K873" s="100"/>
      <c r="L873" s="100"/>
    </row>
    <row r="874" spans="2:12" x14ac:dyDescent="0.25">
      <c r="B874" s="96"/>
      <c r="C874" s="96"/>
      <c r="D874" s="96"/>
      <c r="E874" s="96"/>
      <c r="F874" s="96"/>
      <c r="G874" s="101"/>
      <c r="H874" s="568">
        <f>SUM(H873:I873)</f>
        <v>6889726.3589000013</v>
      </c>
      <c r="I874" s="568"/>
      <c r="J874" s="98"/>
      <c r="K874" s="98"/>
      <c r="L874" s="100"/>
    </row>
    <row r="877" spans="2:12" ht="19.5" x14ac:dyDescent="0.25">
      <c r="B877" s="569" t="s">
        <v>0</v>
      </c>
      <c r="C877" s="569"/>
      <c r="D877" s="569"/>
      <c r="E877" s="569"/>
      <c r="F877" s="569"/>
      <c r="G877" s="569"/>
      <c r="H877" s="569"/>
      <c r="I877" s="569"/>
      <c r="J877" s="569"/>
      <c r="K877" s="569"/>
      <c r="L877" s="569"/>
    </row>
    <row r="878" spans="2:12" x14ac:dyDescent="0.25">
      <c r="B878" s="570" t="s">
        <v>1</v>
      </c>
      <c r="C878" s="570" t="s">
        <v>2</v>
      </c>
      <c r="D878" s="253" t="s">
        <v>3</v>
      </c>
      <c r="E878" s="570" t="s">
        <v>4</v>
      </c>
      <c r="F878" s="253" t="s">
        <v>5</v>
      </c>
      <c r="G878" s="253" t="s">
        <v>6</v>
      </c>
      <c r="H878" s="254" t="s">
        <v>7</v>
      </c>
      <c r="I878" s="254" t="s">
        <v>8</v>
      </c>
      <c r="J878" s="570" t="s">
        <v>9</v>
      </c>
      <c r="K878" s="570" t="s">
        <v>10</v>
      </c>
      <c r="L878" s="570" t="s">
        <v>11</v>
      </c>
    </row>
    <row r="879" spans="2:12" x14ac:dyDescent="0.25">
      <c r="B879" s="570"/>
      <c r="C879" s="570"/>
      <c r="D879" s="253" t="s">
        <v>12</v>
      </c>
      <c r="E879" s="570"/>
      <c r="F879" s="253" t="s">
        <v>13</v>
      </c>
      <c r="G879" s="253" t="s">
        <v>14</v>
      </c>
      <c r="H879" s="73">
        <v>18634.599999999999</v>
      </c>
      <c r="I879" s="73">
        <v>9952.2900000000009</v>
      </c>
      <c r="J879" s="570"/>
      <c r="K879" s="570"/>
      <c r="L879" s="570"/>
    </row>
    <row r="880" spans="2:12" x14ac:dyDescent="0.25">
      <c r="B880" s="255"/>
      <c r="C880" s="255"/>
      <c r="D880" s="255"/>
      <c r="E880" s="255"/>
      <c r="F880" s="255"/>
      <c r="G880" s="255"/>
      <c r="H880" s="75"/>
      <c r="I880" s="75"/>
      <c r="J880" s="255"/>
      <c r="K880" s="255"/>
      <c r="L880" s="255"/>
    </row>
    <row r="881" spans="2:12" x14ac:dyDescent="0.25">
      <c r="B881" s="76" t="s">
        <v>232</v>
      </c>
      <c r="C881" s="77" t="s">
        <v>947</v>
      </c>
      <c r="D881" s="78">
        <v>408557725.71779984</v>
      </c>
      <c r="E881" s="367" t="s">
        <v>767</v>
      </c>
      <c r="F881" s="334">
        <v>43407</v>
      </c>
      <c r="G881" s="81">
        <v>116.28999999999999</v>
      </c>
      <c r="H881" s="82">
        <v>2167017.6339999996</v>
      </c>
      <c r="I881" s="82">
        <v>1157351.8041000001</v>
      </c>
      <c r="J881" s="91" t="s">
        <v>16</v>
      </c>
      <c r="K881" s="84"/>
      <c r="L881" s="84"/>
    </row>
    <row r="882" spans="2:12" x14ac:dyDescent="0.25">
      <c r="B882" s="85" t="s">
        <v>17</v>
      </c>
      <c r="C882" s="489">
        <v>66</v>
      </c>
      <c r="D882" s="87">
        <v>27509686.520699997</v>
      </c>
      <c r="E882" s="368" t="s">
        <v>767</v>
      </c>
      <c r="F882" s="328">
        <v>43407</v>
      </c>
      <c r="G882" s="324">
        <v>-2.15</v>
      </c>
      <c r="H882" s="323">
        <v>-40064.389999999992</v>
      </c>
      <c r="I882" s="323">
        <v>0</v>
      </c>
      <c r="J882" s="325" t="s">
        <v>16</v>
      </c>
      <c r="K882" s="337"/>
      <c r="L882" s="337" t="s">
        <v>768</v>
      </c>
    </row>
    <row r="883" spans="2:12" x14ac:dyDescent="0.25">
      <c r="B883" s="76" t="s">
        <v>20</v>
      </c>
      <c r="C883" s="93">
        <v>43416</v>
      </c>
      <c r="D883" s="78">
        <v>408557725.71779984</v>
      </c>
      <c r="E883" s="367" t="s">
        <v>25</v>
      </c>
      <c r="F883" s="334">
        <v>43408</v>
      </c>
      <c r="G883" s="81">
        <v>157.14000000000001</v>
      </c>
      <c r="H883" s="82">
        <v>2928241.0440000002</v>
      </c>
      <c r="I883" s="82">
        <v>1563902.8506000002</v>
      </c>
      <c r="J883" s="91" t="s">
        <v>26</v>
      </c>
      <c r="K883" s="84"/>
      <c r="L883" s="84"/>
    </row>
    <row r="884" spans="2:12" x14ac:dyDescent="0.25">
      <c r="B884" s="85"/>
      <c r="C884" s="86"/>
      <c r="D884" s="87"/>
      <c r="E884" s="369" t="s">
        <v>15</v>
      </c>
      <c r="F884" s="322">
        <v>43409</v>
      </c>
      <c r="G884" s="90">
        <v>140.32000000000002</v>
      </c>
      <c r="H884" s="127">
        <v>2614807.0720000002</v>
      </c>
      <c r="I884" s="127">
        <v>1396505.3328000004</v>
      </c>
      <c r="J884" s="91" t="s">
        <v>16</v>
      </c>
      <c r="K884" s="92"/>
      <c r="L884" s="92"/>
    </row>
    <row r="885" spans="2:12" x14ac:dyDescent="0.25">
      <c r="B885" s="76"/>
      <c r="C885" s="77"/>
      <c r="D885" s="78"/>
      <c r="E885" s="367" t="s">
        <v>19</v>
      </c>
      <c r="F885" s="334">
        <v>43410</v>
      </c>
      <c r="G885" s="81">
        <v>166.91</v>
      </c>
      <c r="H885" s="82">
        <v>3110301.0859999997</v>
      </c>
      <c r="I885" s="82">
        <v>1661136.7239000001</v>
      </c>
      <c r="J885" s="91" t="s">
        <v>16</v>
      </c>
      <c r="K885" s="84"/>
      <c r="L885" s="84"/>
    </row>
    <row r="886" spans="2:12" x14ac:dyDescent="0.25">
      <c r="B886" s="85"/>
      <c r="C886" s="86"/>
      <c r="D886" s="87"/>
      <c r="E886" s="368" t="s">
        <v>19</v>
      </c>
      <c r="F886" s="328">
        <v>43410</v>
      </c>
      <c r="G886" s="324">
        <v>-2.0099999999999998</v>
      </c>
      <c r="H886" s="323">
        <v>-37455.545999999995</v>
      </c>
      <c r="I886" s="323">
        <v>0</v>
      </c>
      <c r="J886" s="325" t="s">
        <v>16</v>
      </c>
      <c r="K886" s="337"/>
      <c r="L886" s="337" t="s">
        <v>768</v>
      </c>
    </row>
    <row r="887" spans="2:12" x14ac:dyDescent="0.25">
      <c r="B887" s="76"/>
      <c r="C887" s="77"/>
      <c r="D887" s="78"/>
      <c r="E887" s="367" t="s">
        <v>759</v>
      </c>
      <c r="F887" s="334">
        <v>43411</v>
      </c>
      <c r="G887" s="81">
        <v>121.82000000000001</v>
      </c>
      <c r="H887" s="82">
        <v>2270066.9720000001</v>
      </c>
      <c r="I887" s="82">
        <v>1212387.9678000002</v>
      </c>
      <c r="J887" s="91" t="s">
        <v>16</v>
      </c>
      <c r="K887" s="84"/>
      <c r="L887" s="84"/>
    </row>
    <row r="888" spans="2:12" x14ac:dyDescent="0.25">
      <c r="B888" s="85"/>
      <c r="C888" s="86"/>
      <c r="D888" s="87"/>
      <c r="E888" s="369" t="s">
        <v>22</v>
      </c>
      <c r="F888" s="322">
        <v>43412</v>
      </c>
      <c r="G888" s="90">
        <v>106.80000000000003</v>
      </c>
      <c r="H888" s="127">
        <v>1990175.2800000003</v>
      </c>
      <c r="I888" s="127">
        <v>1062904.5720000004</v>
      </c>
      <c r="J888" s="91" t="s">
        <v>16</v>
      </c>
      <c r="K888" s="92"/>
      <c r="L888" s="92"/>
    </row>
    <row r="889" spans="2:12" x14ac:dyDescent="0.25">
      <c r="B889" s="76"/>
      <c r="C889" s="77"/>
      <c r="D889" s="78"/>
      <c r="E889" s="367" t="s">
        <v>23</v>
      </c>
      <c r="F889" s="334">
        <v>43413</v>
      </c>
      <c r="G889" s="81">
        <v>155.75</v>
      </c>
      <c r="H889" s="82">
        <v>2902338.9499999997</v>
      </c>
      <c r="I889" s="82">
        <v>1550069.1675000002</v>
      </c>
      <c r="J889" s="91" t="s">
        <v>16</v>
      </c>
      <c r="K889" s="84"/>
      <c r="L889" s="84"/>
    </row>
    <row r="890" spans="2:12" x14ac:dyDescent="0.25">
      <c r="B890" s="95"/>
      <c r="C890" s="96"/>
      <c r="D890" s="97">
        <f>+D882-H891</f>
        <v>0</v>
      </c>
      <c r="E890" s="96" t="s">
        <v>27</v>
      </c>
      <c r="F890" s="98"/>
      <c r="G890" s="99">
        <f>SUM(G881:G889)</f>
        <v>960.87000000000012</v>
      </c>
      <c r="H890" s="100">
        <f>SUM(H881:H889)</f>
        <v>17905428.101999998</v>
      </c>
      <c r="I890" s="100">
        <f>SUM(I881:I889)</f>
        <v>9604258.4187000021</v>
      </c>
      <c r="J890" s="100"/>
      <c r="K890" s="100"/>
      <c r="L890" s="100"/>
    </row>
    <row r="891" spans="2:12" x14ac:dyDescent="0.25">
      <c r="B891" s="96"/>
      <c r="C891" s="96"/>
      <c r="D891" s="96"/>
      <c r="E891" s="96"/>
      <c r="F891" s="96"/>
      <c r="G891" s="101"/>
      <c r="H891" s="568">
        <f>SUM(H890:I890)</f>
        <v>27509686.5207</v>
      </c>
      <c r="I891" s="568"/>
      <c r="J891" s="98"/>
      <c r="K891" s="98"/>
      <c r="L891" s="100"/>
    </row>
    <row r="894" spans="2:12" ht="19.5" x14ac:dyDescent="0.25">
      <c r="B894" s="569" t="s">
        <v>0</v>
      </c>
      <c r="C894" s="569"/>
      <c r="D894" s="569"/>
      <c r="E894" s="569"/>
      <c r="F894" s="569"/>
      <c r="G894" s="569"/>
      <c r="H894" s="569"/>
      <c r="I894" s="569"/>
      <c r="J894" s="569"/>
      <c r="K894" s="569"/>
      <c r="L894" s="569"/>
    </row>
    <row r="895" spans="2:12" x14ac:dyDescent="0.25">
      <c r="B895" s="570" t="s">
        <v>1</v>
      </c>
      <c r="C895" s="570" t="s">
        <v>2</v>
      </c>
      <c r="D895" s="253" t="s">
        <v>3</v>
      </c>
      <c r="E895" s="570" t="s">
        <v>4</v>
      </c>
      <c r="F895" s="253" t="s">
        <v>5</v>
      </c>
      <c r="G895" s="253" t="s">
        <v>6</v>
      </c>
      <c r="H895" s="254" t="s">
        <v>7</v>
      </c>
      <c r="I895" s="254" t="s">
        <v>8</v>
      </c>
      <c r="J895" s="570" t="s">
        <v>9</v>
      </c>
      <c r="K895" s="570" t="s">
        <v>10</v>
      </c>
      <c r="L895" s="570" t="s">
        <v>11</v>
      </c>
    </row>
    <row r="896" spans="2:12" x14ac:dyDescent="0.25">
      <c r="B896" s="570"/>
      <c r="C896" s="570"/>
      <c r="D896" s="253" t="s">
        <v>12</v>
      </c>
      <c r="E896" s="570"/>
      <c r="F896" s="253" t="s">
        <v>13</v>
      </c>
      <c r="G896" s="253" t="s">
        <v>14</v>
      </c>
      <c r="H896" s="495">
        <v>18634.599999999999</v>
      </c>
      <c r="I896" s="495">
        <v>9952.2900000000009</v>
      </c>
      <c r="J896" s="570"/>
      <c r="K896" s="570"/>
      <c r="L896" s="570"/>
    </row>
    <row r="897" spans="2:12" x14ac:dyDescent="0.25">
      <c r="B897" s="255"/>
      <c r="C897" s="255"/>
      <c r="D897" s="255"/>
      <c r="E897" s="255"/>
      <c r="F897" s="255"/>
      <c r="G897" s="255"/>
      <c r="H897" s="496"/>
      <c r="I897" s="496"/>
      <c r="J897" s="255"/>
      <c r="K897" s="255"/>
      <c r="L897" s="255"/>
    </row>
    <row r="898" spans="2:12" x14ac:dyDescent="0.25">
      <c r="B898" s="76" t="s">
        <v>232</v>
      </c>
      <c r="C898" s="77" t="s">
        <v>947</v>
      </c>
      <c r="D898" s="78">
        <v>408557725.71779984</v>
      </c>
      <c r="E898" s="367" t="s">
        <v>767</v>
      </c>
      <c r="F898" s="334">
        <v>43414</v>
      </c>
      <c r="G898" s="81">
        <v>121.55000000000001</v>
      </c>
      <c r="H898" s="82">
        <v>2265035.63</v>
      </c>
      <c r="I898" s="82">
        <v>1209700.8495000002</v>
      </c>
      <c r="J898" s="91" t="s">
        <v>16</v>
      </c>
      <c r="K898" s="84"/>
      <c r="L898" s="84"/>
    </row>
    <row r="899" spans="2:12" x14ac:dyDescent="0.25">
      <c r="B899" s="85" t="s">
        <v>17</v>
      </c>
      <c r="C899" s="489">
        <v>74</v>
      </c>
      <c r="D899" s="87">
        <v>27840146.8081</v>
      </c>
      <c r="E899" s="368" t="s">
        <v>767</v>
      </c>
      <c r="F899" s="328">
        <v>43414</v>
      </c>
      <c r="G899" s="324">
        <v>-2.23</v>
      </c>
      <c r="H899" s="323">
        <v>-41555.157999999996</v>
      </c>
      <c r="I899" s="323">
        <v>0</v>
      </c>
      <c r="J899" s="325" t="s">
        <v>16</v>
      </c>
      <c r="K899" s="337"/>
      <c r="L899" s="337" t="s">
        <v>768</v>
      </c>
    </row>
    <row r="900" spans="2:12" x14ac:dyDescent="0.25">
      <c r="B900" s="76" t="s">
        <v>20</v>
      </c>
      <c r="C900" s="93">
        <v>43423</v>
      </c>
      <c r="D900" s="78">
        <v>408557725.71779984</v>
      </c>
      <c r="E900" s="367" t="s">
        <v>25</v>
      </c>
      <c r="F900" s="334">
        <v>43415</v>
      </c>
      <c r="G900" s="81">
        <v>134.47999999999999</v>
      </c>
      <c r="H900" s="82">
        <v>2505981.0079999994</v>
      </c>
      <c r="I900" s="82">
        <v>1338383.9591999999</v>
      </c>
      <c r="J900" s="91" t="s">
        <v>26</v>
      </c>
      <c r="K900" s="84"/>
      <c r="L900" s="84"/>
    </row>
    <row r="901" spans="2:12" x14ac:dyDescent="0.25">
      <c r="B901" s="85"/>
      <c r="C901" s="86"/>
      <c r="D901" s="87"/>
      <c r="E901" s="369" t="s">
        <v>15</v>
      </c>
      <c r="F901" s="322">
        <v>43416</v>
      </c>
      <c r="G901" s="90">
        <v>169.23000000000002</v>
      </c>
      <c r="H901" s="127">
        <v>3153533.358</v>
      </c>
      <c r="I901" s="127">
        <v>1684226.0367000003</v>
      </c>
      <c r="J901" s="91" t="s">
        <v>16</v>
      </c>
      <c r="K901" s="92"/>
      <c r="L901" s="92"/>
    </row>
    <row r="902" spans="2:12" x14ac:dyDescent="0.25">
      <c r="B902" s="76"/>
      <c r="C902" s="77"/>
      <c r="D902" s="78"/>
      <c r="E902" s="367" t="s">
        <v>19</v>
      </c>
      <c r="F902" s="334">
        <v>43417</v>
      </c>
      <c r="G902" s="81">
        <v>167.47</v>
      </c>
      <c r="H902" s="82">
        <v>3120736.4619999998</v>
      </c>
      <c r="I902" s="82">
        <v>1666710.0063000002</v>
      </c>
      <c r="J902" s="91" t="s">
        <v>16</v>
      </c>
      <c r="K902" s="84"/>
      <c r="L902" s="84"/>
    </row>
    <row r="903" spans="2:12" x14ac:dyDescent="0.25">
      <c r="B903" s="85"/>
      <c r="C903" s="86"/>
      <c r="D903" s="87"/>
      <c r="E903" s="368" t="s">
        <v>19</v>
      </c>
      <c r="F903" s="328">
        <v>43417</v>
      </c>
      <c r="G903" s="324">
        <v>-1.47</v>
      </c>
      <c r="H903" s="323">
        <v>-27392.861999999997</v>
      </c>
      <c r="I903" s="323">
        <v>0</v>
      </c>
      <c r="J903" s="325" t="s">
        <v>16</v>
      </c>
      <c r="K903" s="337"/>
      <c r="L903" s="337" t="s">
        <v>768</v>
      </c>
    </row>
    <row r="904" spans="2:12" x14ac:dyDescent="0.25">
      <c r="B904" s="76"/>
      <c r="C904" s="77"/>
      <c r="D904" s="78"/>
      <c r="E904" s="367" t="s">
        <v>759</v>
      </c>
      <c r="F904" s="334">
        <v>43418</v>
      </c>
      <c r="G904" s="81">
        <v>158.63999999999999</v>
      </c>
      <c r="H904" s="82">
        <v>2956192.9439999997</v>
      </c>
      <c r="I904" s="82">
        <v>1578831.2856000001</v>
      </c>
      <c r="J904" s="91" t="s">
        <v>16</v>
      </c>
      <c r="K904" s="84"/>
      <c r="L904" s="84"/>
    </row>
    <row r="905" spans="2:12" x14ac:dyDescent="0.25">
      <c r="B905" s="85"/>
      <c r="C905" s="86"/>
      <c r="D905" s="87"/>
      <c r="E905" s="369" t="s">
        <v>22</v>
      </c>
      <c r="F905" s="322">
        <v>43419</v>
      </c>
      <c r="G905" s="90">
        <v>80.309999999999988</v>
      </c>
      <c r="H905" s="127">
        <v>1496544.7259999996</v>
      </c>
      <c r="I905" s="127">
        <v>799268.40989999997</v>
      </c>
      <c r="J905" s="91" t="s">
        <v>16</v>
      </c>
      <c r="K905" s="92"/>
      <c r="L905" s="92"/>
    </row>
    <row r="906" spans="2:12" x14ac:dyDescent="0.25">
      <c r="B906" s="76"/>
      <c r="C906" s="77"/>
      <c r="D906" s="78"/>
      <c r="E906" s="367" t="s">
        <v>23</v>
      </c>
      <c r="F906" s="334">
        <v>43420</v>
      </c>
      <c r="G906" s="81">
        <v>144.60999999999999</v>
      </c>
      <c r="H906" s="82">
        <v>2694749.5059999996</v>
      </c>
      <c r="I906" s="82">
        <v>1439200.6569000001</v>
      </c>
      <c r="J906" s="91" t="s">
        <v>16</v>
      </c>
      <c r="K906" s="84"/>
      <c r="L906" s="84"/>
    </row>
    <row r="907" spans="2:12" x14ac:dyDescent="0.25">
      <c r="B907" s="95"/>
      <c r="C907" s="96"/>
      <c r="D907" s="97">
        <v>0</v>
      </c>
      <c r="E907" s="96" t="s">
        <v>27</v>
      </c>
      <c r="F907" s="98"/>
      <c r="G907" s="99">
        <v>972.58999999999992</v>
      </c>
      <c r="H907" s="100">
        <v>18123825.614</v>
      </c>
      <c r="I907" s="100">
        <v>9716321.2041000016</v>
      </c>
      <c r="J907" s="100"/>
      <c r="K907" s="100"/>
      <c r="L907" s="100"/>
    </row>
    <row r="908" spans="2:12" x14ac:dyDescent="0.25">
      <c r="B908" s="96"/>
      <c r="C908" s="96"/>
      <c r="D908" s="96"/>
      <c r="E908" s="96"/>
      <c r="F908" s="96"/>
      <c r="G908" s="101"/>
      <c r="H908" s="100">
        <v>27840146.8081</v>
      </c>
      <c r="I908" s="100"/>
      <c r="J908" s="98"/>
      <c r="K908" s="98"/>
      <c r="L908" s="100"/>
    </row>
    <row r="910" spans="2:12" ht="19.5" x14ac:dyDescent="0.25">
      <c r="B910" s="569" t="s">
        <v>0</v>
      </c>
      <c r="C910" s="569"/>
      <c r="D910" s="569"/>
      <c r="E910" s="569"/>
      <c r="F910" s="569"/>
      <c r="G910" s="569"/>
      <c r="H910" s="569"/>
      <c r="I910" s="569"/>
      <c r="J910" s="569"/>
      <c r="K910" s="569"/>
      <c r="L910" s="569"/>
    </row>
    <row r="911" spans="2:12" x14ac:dyDescent="0.25">
      <c r="B911" s="570" t="s">
        <v>1</v>
      </c>
      <c r="C911" s="570" t="s">
        <v>2</v>
      </c>
      <c r="D911" s="253" t="s">
        <v>3</v>
      </c>
      <c r="E911" s="570" t="s">
        <v>4</v>
      </c>
      <c r="F911" s="253" t="s">
        <v>5</v>
      </c>
      <c r="G911" s="253" t="s">
        <v>6</v>
      </c>
      <c r="H911" s="254" t="s">
        <v>7</v>
      </c>
      <c r="I911" s="254" t="s">
        <v>8</v>
      </c>
      <c r="J911" s="570" t="s">
        <v>9</v>
      </c>
      <c r="K911" s="570" t="s">
        <v>10</v>
      </c>
      <c r="L911" s="570" t="s">
        <v>11</v>
      </c>
    </row>
    <row r="912" spans="2:12" x14ac:dyDescent="0.25">
      <c r="B912" s="570"/>
      <c r="C912" s="570"/>
      <c r="D912" s="253" t="s">
        <v>12</v>
      </c>
      <c r="E912" s="570"/>
      <c r="F912" s="253" t="s">
        <v>13</v>
      </c>
      <c r="G912" s="253" t="s">
        <v>14</v>
      </c>
      <c r="H912" s="497">
        <v>18634.599999999999</v>
      </c>
      <c r="I912" s="497">
        <v>9952.2900000000009</v>
      </c>
      <c r="J912" s="570"/>
      <c r="K912" s="570"/>
      <c r="L912" s="570"/>
    </row>
    <row r="913" spans="2:12" x14ac:dyDescent="0.25">
      <c r="B913" s="255"/>
      <c r="C913" s="255"/>
      <c r="D913" s="255"/>
      <c r="E913" s="255"/>
      <c r="F913" s="255"/>
      <c r="G913" s="255"/>
      <c r="H913" s="498"/>
      <c r="I913" s="498"/>
      <c r="J913" s="255"/>
      <c r="K913" s="255"/>
      <c r="L913" s="255"/>
    </row>
    <row r="914" spans="2:12" x14ac:dyDescent="0.25">
      <c r="B914" s="76" t="s">
        <v>232</v>
      </c>
      <c r="C914" s="77" t="s">
        <v>947</v>
      </c>
      <c r="D914" s="78">
        <v>408557725.71779984</v>
      </c>
      <c r="E914" s="367" t="s">
        <v>767</v>
      </c>
      <c r="F914" s="334">
        <v>43421</v>
      </c>
      <c r="G914" s="81">
        <v>115.59000000000002</v>
      </c>
      <c r="H914" s="82">
        <v>2153973.4140000003</v>
      </c>
      <c r="I914" s="82">
        <v>1150385.2011000002</v>
      </c>
      <c r="J914" s="91" t="s">
        <v>16</v>
      </c>
      <c r="K914" s="84"/>
      <c r="L914" s="84"/>
    </row>
    <row r="915" spans="2:12" x14ac:dyDescent="0.25">
      <c r="B915" s="85" t="s">
        <v>17</v>
      </c>
      <c r="C915" s="489">
        <v>78</v>
      </c>
      <c r="D915" s="87">
        <v>28481162.339299992</v>
      </c>
      <c r="E915" s="368" t="s">
        <v>767</v>
      </c>
      <c r="F915" s="328">
        <v>43421</v>
      </c>
      <c r="G915" s="324">
        <v>-1.86</v>
      </c>
      <c r="H915" s="323">
        <v>-34660.356</v>
      </c>
      <c r="I915" s="323">
        <v>0</v>
      </c>
      <c r="J915" s="325" t="s">
        <v>16</v>
      </c>
      <c r="K915" s="337"/>
      <c r="L915" s="337" t="s">
        <v>768</v>
      </c>
    </row>
    <row r="916" spans="2:12" x14ac:dyDescent="0.25">
      <c r="B916" s="76" t="s">
        <v>20</v>
      </c>
      <c r="C916" s="93">
        <v>43430</v>
      </c>
      <c r="D916" s="78">
        <v>408557725.71779984</v>
      </c>
      <c r="E916" s="367" t="s">
        <v>25</v>
      </c>
      <c r="F916" s="334">
        <v>43422</v>
      </c>
      <c r="G916" s="81">
        <v>155.71</v>
      </c>
      <c r="H916" s="82">
        <v>2901593.5660000001</v>
      </c>
      <c r="I916" s="82">
        <v>1549671.0759000003</v>
      </c>
      <c r="J916" s="91" t="s">
        <v>26</v>
      </c>
      <c r="K916" s="84"/>
      <c r="L916" s="84"/>
    </row>
    <row r="917" spans="2:12" x14ac:dyDescent="0.25">
      <c r="B917" s="85"/>
      <c r="C917" s="86"/>
      <c r="D917" s="87"/>
      <c r="E917" s="369" t="s">
        <v>15</v>
      </c>
      <c r="F917" s="322">
        <v>43423</v>
      </c>
      <c r="G917" s="90">
        <v>178.12</v>
      </c>
      <c r="H917" s="127">
        <v>3319194.952</v>
      </c>
      <c r="I917" s="127">
        <v>1772701.8948000001</v>
      </c>
      <c r="J917" s="91" t="s">
        <v>16</v>
      </c>
      <c r="K917" s="92"/>
      <c r="L917" s="92"/>
    </row>
    <row r="918" spans="2:12" x14ac:dyDescent="0.25">
      <c r="B918" s="76"/>
      <c r="C918" s="77"/>
      <c r="D918" s="78"/>
      <c r="E918" s="367" t="s">
        <v>19</v>
      </c>
      <c r="F918" s="334">
        <v>43424</v>
      </c>
      <c r="G918" s="81">
        <v>161.26999999999998</v>
      </c>
      <c r="H918" s="82">
        <v>3005201.9419999993</v>
      </c>
      <c r="I918" s="82">
        <v>1605005.8082999999</v>
      </c>
      <c r="J918" s="91" t="s">
        <v>16</v>
      </c>
      <c r="K918" s="84"/>
      <c r="L918" s="84"/>
    </row>
    <row r="919" spans="2:12" x14ac:dyDescent="0.25">
      <c r="B919" s="85"/>
      <c r="C919" s="86"/>
      <c r="D919" s="87"/>
      <c r="E919" s="368" t="s">
        <v>19</v>
      </c>
      <c r="F919" s="328">
        <v>43424</v>
      </c>
      <c r="G919" s="324">
        <v>-1.62</v>
      </c>
      <c r="H919" s="323">
        <v>-30188.052</v>
      </c>
      <c r="I919" s="323">
        <v>0</v>
      </c>
      <c r="J919" s="325" t="s">
        <v>16</v>
      </c>
      <c r="K919" s="337"/>
      <c r="L919" s="337" t="s">
        <v>768</v>
      </c>
    </row>
    <row r="920" spans="2:12" x14ac:dyDescent="0.25">
      <c r="B920" s="76"/>
      <c r="C920" s="77"/>
      <c r="D920" s="78"/>
      <c r="E920" s="367" t="s">
        <v>759</v>
      </c>
      <c r="F920" s="334">
        <v>43425</v>
      </c>
      <c r="G920" s="81">
        <v>161.13000000000002</v>
      </c>
      <c r="H920" s="82">
        <v>3002593.0980000002</v>
      </c>
      <c r="I920" s="82">
        <v>1603612.4877000004</v>
      </c>
      <c r="J920" s="91" t="s">
        <v>16</v>
      </c>
      <c r="K920" s="84"/>
      <c r="L920" s="84"/>
    </row>
    <row r="921" spans="2:12" x14ac:dyDescent="0.25">
      <c r="B921" s="85"/>
      <c r="C921" s="86"/>
      <c r="D921" s="87"/>
      <c r="E921" s="369" t="s">
        <v>22</v>
      </c>
      <c r="F921" s="322">
        <v>43426</v>
      </c>
      <c r="G921" s="90">
        <v>80.92</v>
      </c>
      <c r="H921" s="127">
        <v>1507911.8319999999</v>
      </c>
      <c r="I921" s="127">
        <v>805339.30680000014</v>
      </c>
      <c r="J921" s="91" t="s">
        <v>16</v>
      </c>
      <c r="K921" s="92"/>
      <c r="L921" s="92"/>
    </row>
    <row r="922" spans="2:12" x14ac:dyDescent="0.25">
      <c r="B922" s="76"/>
      <c r="C922" s="77"/>
      <c r="D922" s="78"/>
      <c r="E922" s="367" t="s">
        <v>23</v>
      </c>
      <c r="F922" s="334">
        <v>43427</v>
      </c>
      <c r="G922" s="81">
        <v>145.82999999999998</v>
      </c>
      <c r="H922" s="82">
        <v>2717483.7179999994</v>
      </c>
      <c r="I922" s="82">
        <v>1451342.4506999999</v>
      </c>
      <c r="J922" s="91" t="s">
        <v>16</v>
      </c>
      <c r="K922" s="84"/>
      <c r="L922" s="84"/>
    </row>
    <row r="923" spans="2:12" x14ac:dyDescent="0.25">
      <c r="B923" s="95"/>
      <c r="C923" s="96"/>
      <c r="D923" s="97">
        <v>0</v>
      </c>
      <c r="E923" s="96" t="s">
        <v>27</v>
      </c>
      <c r="F923" s="98"/>
      <c r="G923" s="99">
        <v>995.08999999999992</v>
      </c>
      <c r="H923" s="100">
        <v>18543104.114</v>
      </c>
      <c r="I923" s="100">
        <v>9938058.225300001</v>
      </c>
      <c r="J923" s="100"/>
      <c r="K923" s="100"/>
      <c r="L923" s="100"/>
    </row>
    <row r="924" spans="2:12" x14ac:dyDescent="0.25">
      <c r="B924" s="96"/>
      <c r="C924" s="96"/>
      <c r="D924" s="96"/>
      <c r="E924" s="96"/>
      <c r="F924" s="96"/>
      <c r="G924" s="101"/>
      <c r="H924" s="568">
        <v>28481162.339299999</v>
      </c>
      <c r="I924" s="568"/>
      <c r="J924" s="98"/>
      <c r="K924" s="98"/>
      <c r="L924" s="100"/>
    </row>
    <row r="927" spans="2:12" ht="19.5" x14ac:dyDescent="0.25">
      <c r="B927" s="569" t="s">
        <v>0</v>
      </c>
      <c r="C927" s="569"/>
      <c r="D927" s="569"/>
      <c r="E927" s="569"/>
      <c r="F927" s="569"/>
      <c r="G927" s="569"/>
      <c r="H927" s="569"/>
      <c r="I927" s="569"/>
      <c r="J927" s="569"/>
      <c r="K927" s="569"/>
      <c r="L927" s="569"/>
    </row>
    <row r="928" spans="2:12" x14ac:dyDescent="0.25">
      <c r="B928" s="570" t="s">
        <v>1</v>
      </c>
      <c r="C928" s="570" t="s">
        <v>2</v>
      </c>
      <c r="D928" s="253" t="s">
        <v>3</v>
      </c>
      <c r="E928" s="570" t="s">
        <v>4</v>
      </c>
      <c r="F928" s="253" t="s">
        <v>5</v>
      </c>
      <c r="G928" s="253" t="s">
        <v>6</v>
      </c>
      <c r="H928" s="254" t="s">
        <v>7</v>
      </c>
      <c r="I928" s="254" t="s">
        <v>8</v>
      </c>
      <c r="J928" s="570" t="s">
        <v>9</v>
      </c>
      <c r="K928" s="570" t="s">
        <v>10</v>
      </c>
      <c r="L928" s="570" t="s">
        <v>11</v>
      </c>
    </row>
    <row r="929" spans="2:12" x14ac:dyDescent="0.25">
      <c r="B929" s="570"/>
      <c r="C929" s="570"/>
      <c r="D929" s="253" t="s">
        <v>12</v>
      </c>
      <c r="E929" s="570"/>
      <c r="F929" s="253" t="s">
        <v>13</v>
      </c>
      <c r="G929" s="253" t="s">
        <v>14</v>
      </c>
      <c r="H929" s="499">
        <v>18634.599999999999</v>
      </c>
      <c r="I929" s="499">
        <v>9952.2900000000009</v>
      </c>
      <c r="J929" s="570"/>
      <c r="K929" s="570"/>
      <c r="L929" s="570"/>
    </row>
    <row r="930" spans="2:12" x14ac:dyDescent="0.25">
      <c r="B930" s="255"/>
      <c r="C930" s="255"/>
      <c r="D930" s="255"/>
      <c r="E930" s="255"/>
      <c r="F930" s="255"/>
      <c r="G930" s="255"/>
      <c r="H930" s="500"/>
      <c r="I930" s="500"/>
      <c r="J930" s="255"/>
      <c r="K930" s="255"/>
      <c r="L930" s="255"/>
    </row>
    <row r="931" spans="2:12" x14ac:dyDescent="0.25">
      <c r="B931" s="76" t="s">
        <v>232</v>
      </c>
      <c r="C931" s="77" t="s">
        <v>947</v>
      </c>
      <c r="D931" s="78">
        <v>408557725.71779984</v>
      </c>
      <c r="E931" s="367" t="s">
        <v>767</v>
      </c>
      <c r="F931" s="334">
        <v>43428</v>
      </c>
      <c r="G931" s="81">
        <v>113.06</v>
      </c>
      <c r="H931" s="82">
        <v>2106827.8759999997</v>
      </c>
      <c r="I931" s="82">
        <v>1125205.9074000001</v>
      </c>
      <c r="J931" s="91" t="s">
        <v>16</v>
      </c>
      <c r="K931" s="84"/>
      <c r="L931" s="84"/>
    </row>
    <row r="932" spans="2:12" x14ac:dyDescent="0.25">
      <c r="B932" s="85" t="s">
        <v>17</v>
      </c>
      <c r="C932" s="489">
        <v>94</v>
      </c>
      <c r="D932" s="87">
        <v>24275812.601400003</v>
      </c>
      <c r="E932" s="368" t="s">
        <v>767</v>
      </c>
      <c r="F932" s="328">
        <v>43428</v>
      </c>
      <c r="G932" s="324">
        <v>-1.9</v>
      </c>
      <c r="H932" s="323">
        <v>-35405.74</v>
      </c>
      <c r="I932" s="323">
        <v>0</v>
      </c>
      <c r="J932" s="325" t="s">
        <v>16</v>
      </c>
      <c r="K932" s="337"/>
      <c r="L932" s="337" t="s">
        <v>768</v>
      </c>
    </row>
    <row r="933" spans="2:12" x14ac:dyDescent="0.25">
      <c r="B933" s="76" t="s">
        <v>20</v>
      </c>
      <c r="C933" s="93">
        <v>43434</v>
      </c>
      <c r="D933" s="78">
        <v>408557725.71779984</v>
      </c>
      <c r="E933" s="367" t="s">
        <v>25</v>
      </c>
      <c r="F933" s="334">
        <v>43429</v>
      </c>
      <c r="G933" s="81">
        <v>0</v>
      </c>
      <c r="H933" s="82">
        <v>0</v>
      </c>
      <c r="I933" s="82">
        <v>0</v>
      </c>
      <c r="J933" s="91" t="s">
        <v>26</v>
      </c>
      <c r="K933" s="84"/>
      <c r="L933" s="84"/>
    </row>
    <row r="934" spans="2:12" x14ac:dyDescent="0.25">
      <c r="B934" s="85"/>
      <c r="C934" s="86"/>
      <c r="D934" s="87"/>
      <c r="E934" s="369" t="s">
        <v>15</v>
      </c>
      <c r="F934" s="322">
        <v>43430</v>
      </c>
      <c r="G934" s="90">
        <v>162.04999999999998</v>
      </c>
      <c r="H934" s="127">
        <v>3019736.9299999992</v>
      </c>
      <c r="I934" s="127">
        <v>1612768.5944999999</v>
      </c>
      <c r="J934" s="91" t="s">
        <v>16</v>
      </c>
      <c r="K934" s="92"/>
      <c r="L934" s="92"/>
    </row>
    <row r="935" spans="2:12" x14ac:dyDescent="0.25">
      <c r="B935" s="76"/>
      <c r="C935" s="77"/>
      <c r="D935" s="78"/>
      <c r="E935" s="367" t="s">
        <v>19</v>
      </c>
      <c r="F935" s="334">
        <v>43431</v>
      </c>
      <c r="G935" s="81">
        <v>164.27</v>
      </c>
      <c r="H935" s="82">
        <v>3061105.7420000001</v>
      </c>
      <c r="I935" s="82">
        <v>1634862.6783000003</v>
      </c>
      <c r="J935" s="91" t="s">
        <v>16</v>
      </c>
      <c r="K935" s="84"/>
      <c r="L935" s="84"/>
    </row>
    <row r="936" spans="2:12" x14ac:dyDescent="0.25">
      <c r="B936" s="85"/>
      <c r="C936" s="86"/>
      <c r="D936" s="87"/>
      <c r="E936" s="368" t="s">
        <v>19</v>
      </c>
      <c r="F936" s="328">
        <v>43431</v>
      </c>
      <c r="G936" s="324">
        <v>-2.19</v>
      </c>
      <c r="H936" s="323">
        <v>-40809.773999999998</v>
      </c>
      <c r="I936" s="323">
        <v>0</v>
      </c>
      <c r="J936" s="325" t="s">
        <v>16</v>
      </c>
      <c r="K936" s="337"/>
      <c r="L936" s="337" t="s">
        <v>768</v>
      </c>
    </row>
    <row r="937" spans="2:12" x14ac:dyDescent="0.25">
      <c r="B937" s="76"/>
      <c r="C937" s="77"/>
      <c r="D937" s="78"/>
      <c r="E937" s="367" t="s">
        <v>759</v>
      </c>
      <c r="F937" s="334">
        <v>43432</v>
      </c>
      <c r="G937" s="81">
        <v>166.79000000000002</v>
      </c>
      <c r="H937" s="82">
        <v>3108064.9340000004</v>
      </c>
      <c r="I937" s="82">
        <v>1659942.4491000003</v>
      </c>
      <c r="J937" s="91" t="s">
        <v>16</v>
      </c>
      <c r="K937" s="84"/>
      <c r="L937" s="84"/>
    </row>
    <row r="938" spans="2:12" x14ac:dyDescent="0.25">
      <c r="B938" s="85"/>
      <c r="C938" s="86"/>
      <c r="D938" s="87"/>
      <c r="E938" s="369" t="s">
        <v>22</v>
      </c>
      <c r="F938" s="322">
        <v>43433</v>
      </c>
      <c r="G938" s="90">
        <v>102.78</v>
      </c>
      <c r="H938" s="127">
        <v>1915264.1879999998</v>
      </c>
      <c r="I938" s="127">
        <v>1022896.3662</v>
      </c>
      <c r="J938" s="91" t="s">
        <v>16</v>
      </c>
      <c r="K938" s="92"/>
      <c r="L938" s="92"/>
    </row>
    <row r="939" spans="2:12" x14ac:dyDescent="0.25">
      <c r="B939" s="76"/>
      <c r="C939" s="77"/>
      <c r="D939" s="78"/>
      <c r="E939" s="367" t="s">
        <v>23</v>
      </c>
      <c r="F939" s="334">
        <v>43434</v>
      </c>
      <c r="G939" s="81">
        <v>142.91</v>
      </c>
      <c r="H939" s="82">
        <v>2663070.6859999998</v>
      </c>
      <c r="I939" s="82">
        <v>1422281.7639000001</v>
      </c>
      <c r="J939" s="91" t="s">
        <v>16</v>
      </c>
      <c r="K939" s="84"/>
      <c r="L939" s="84"/>
    </row>
    <row r="940" spans="2:12" x14ac:dyDescent="0.25">
      <c r="B940" s="95"/>
      <c r="C940" s="96"/>
      <c r="D940" s="97">
        <v>0</v>
      </c>
      <c r="E940" s="96" t="s">
        <v>27</v>
      </c>
      <c r="F940" s="98"/>
      <c r="G940" s="99">
        <v>847.77</v>
      </c>
      <c r="H940" s="100">
        <v>15797854.841999996</v>
      </c>
      <c r="I940" s="100">
        <v>8477957.7594000008</v>
      </c>
      <c r="J940" s="100"/>
      <c r="K940" s="100"/>
      <c r="L940" s="100"/>
    </row>
    <row r="941" spans="2:12" x14ac:dyDescent="0.25">
      <c r="B941" s="96"/>
      <c r="C941" s="96"/>
      <c r="D941" s="96"/>
      <c r="E941" s="96"/>
      <c r="F941" s="96"/>
      <c r="G941" s="101"/>
      <c r="H941" s="568">
        <v>24275812.601399995</v>
      </c>
      <c r="I941" s="568"/>
      <c r="J941" s="98"/>
      <c r="K941" s="98"/>
      <c r="L941" s="100"/>
    </row>
    <row r="944" spans="2:12" ht="19.5" x14ac:dyDescent="0.25">
      <c r="B944" s="569" t="s">
        <v>0</v>
      </c>
      <c r="C944" s="569"/>
      <c r="D944" s="569"/>
      <c r="E944" s="569"/>
      <c r="F944" s="569"/>
      <c r="G944" s="569"/>
      <c r="H944" s="569"/>
      <c r="I944" s="569"/>
      <c r="J944" s="569"/>
      <c r="K944" s="569"/>
      <c r="L944" s="569"/>
    </row>
    <row r="945" spans="2:12" x14ac:dyDescent="0.25">
      <c r="B945" s="570" t="s">
        <v>1</v>
      </c>
      <c r="C945" s="570" t="s">
        <v>2</v>
      </c>
      <c r="D945" s="253" t="s">
        <v>3</v>
      </c>
      <c r="E945" s="570" t="s">
        <v>4</v>
      </c>
      <c r="F945" s="253" t="s">
        <v>5</v>
      </c>
      <c r="G945" s="253" t="s">
        <v>6</v>
      </c>
      <c r="H945" s="254" t="s">
        <v>7</v>
      </c>
      <c r="I945" s="254" t="s">
        <v>8</v>
      </c>
      <c r="J945" s="570" t="s">
        <v>9</v>
      </c>
      <c r="K945" s="570" t="s">
        <v>10</v>
      </c>
      <c r="L945" s="570" t="s">
        <v>11</v>
      </c>
    </row>
    <row r="946" spans="2:12" x14ac:dyDescent="0.25">
      <c r="B946" s="570"/>
      <c r="C946" s="570"/>
      <c r="D946" s="253" t="s">
        <v>12</v>
      </c>
      <c r="E946" s="570"/>
      <c r="F946" s="253" t="s">
        <v>13</v>
      </c>
      <c r="G946" s="253" t="s">
        <v>14</v>
      </c>
      <c r="H946" s="501">
        <v>18634.599999999999</v>
      </c>
      <c r="I946" s="501">
        <v>9952.2900000000009</v>
      </c>
      <c r="J946" s="570"/>
      <c r="K946" s="570"/>
      <c r="L946" s="570"/>
    </row>
    <row r="947" spans="2:12" x14ac:dyDescent="0.25">
      <c r="B947" s="255"/>
      <c r="C947" s="255"/>
      <c r="D947" s="255"/>
      <c r="E947" s="255"/>
      <c r="F947" s="255"/>
      <c r="G947" s="255"/>
      <c r="H947" s="502"/>
      <c r="I947" s="502"/>
      <c r="J947" s="255"/>
      <c r="K947" s="255"/>
      <c r="L947" s="255"/>
    </row>
    <row r="948" spans="2:12" x14ac:dyDescent="0.25">
      <c r="B948" s="76" t="s">
        <v>232</v>
      </c>
      <c r="C948" s="77" t="s">
        <v>947</v>
      </c>
      <c r="D948" s="78">
        <v>408557725.71779984</v>
      </c>
      <c r="E948" s="367" t="s">
        <v>767</v>
      </c>
      <c r="F948" s="334">
        <v>43435</v>
      </c>
      <c r="G948" s="81">
        <v>121.50999999999998</v>
      </c>
      <c r="H948" s="82">
        <v>2264290.2459999993</v>
      </c>
      <c r="I948" s="82">
        <v>1209302.7578999999</v>
      </c>
      <c r="J948" s="91" t="s">
        <v>16</v>
      </c>
      <c r="K948" s="84"/>
      <c r="L948" s="84"/>
    </row>
    <row r="949" spans="2:12" x14ac:dyDescent="0.25">
      <c r="B949" s="85" t="s">
        <v>17</v>
      </c>
      <c r="C949" s="489">
        <v>120</v>
      </c>
      <c r="D949" s="87">
        <v>24614764.208199993</v>
      </c>
      <c r="E949" s="368" t="s">
        <v>767</v>
      </c>
      <c r="F949" s="328">
        <v>43435</v>
      </c>
      <c r="G949" s="324">
        <v>-2.2000000000000002</v>
      </c>
      <c r="H949" s="323">
        <v>-40996.120000000003</v>
      </c>
      <c r="I949" s="323">
        <v>0</v>
      </c>
      <c r="J949" s="325" t="s">
        <v>16</v>
      </c>
      <c r="K949" s="337"/>
      <c r="L949" s="337" t="s">
        <v>768</v>
      </c>
    </row>
    <row r="950" spans="2:12" x14ac:dyDescent="0.25">
      <c r="B950" s="76" t="s">
        <v>20</v>
      </c>
      <c r="C950" s="93">
        <v>43444</v>
      </c>
      <c r="D950" s="78">
        <v>408557725.71779984</v>
      </c>
      <c r="E950" s="367" t="s">
        <v>25</v>
      </c>
      <c r="F950" s="334">
        <v>43436</v>
      </c>
      <c r="G950" s="81">
        <v>0</v>
      </c>
      <c r="H950" s="82">
        <v>0</v>
      </c>
      <c r="I950" s="82">
        <v>0</v>
      </c>
      <c r="J950" s="91" t="s">
        <v>26</v>
      </c>
      <c r="K950" s="84"/>
      <c r="L950" s="84"/>
    </row>
    <row r="951" spans="2:12" x14ac:dyDescent="0.25">
      <c r="B951" s="85"/>
      <c r="C951" s="86"/>
      <c r="D951" s="87"/>
      <c r="E951" s="369" t="s">
        <v>15</v>
      </c>
      <c r="F951" s="322">
        <v>43437</v>
      </c>
      <c r="G951" s="90">
        <v>172.36</v>
      </c>
      <c r="H951" s="127">
        <v>3211859.656</v>
      </c>
      <c r="I951" s="127">
        <v>1715376.7044000004</v>
      </c>
      <c r="J951" s="91" t="s">
        <v>16</v>
      </c>
      <c r="K951" s="92"/>
      <c r="L951" s="92"/>
    </row>
    <row r="952" spans="2:12" x14ac:dyDescent="0.25">
      <c r="B952" s="76"/>
      <c r="C952" s="77"/>
      <c r="D952" s="78"/>
      <c r="E952" s="367" t="s">
        <v>19</v>
      </c>
      <c r="F952" s="334">
        <v>43438</v>
      </c>
      <c r="G952" s="81">
        <v>170.51</v>
      </c>
      <c r="H952" s="82">
        <v>3177385.6459999997</v>
      </c>
      <c r="I952" s="82">
        <v>1696964.9679</v>
      </c>
      <c r="J952" s="91" t="s">
        <v>16</v>
      </c>
      <c r="K952" s="84"/>
      <c r="L952" s="84"/>
    </row>
    <row r="953" spans="2:12" x14ac:dyDescent="0.25">
      <c r="B953" s="85"/>
      <c r="C953" s="86"/>
      <c r="D953" s="87"/>
      <c r="E953" s="368" t="s">
        <v>19</v>
      </c>
      <c r="F953" s="328">
        <v>43438</v>
      </c>
      <c r="G953" s="324">
        <v>-1.68</v>
      </c>
      <c r="H953" s="323">
        <v>-31306.127999999997</v>
      </c>
      <c r="I953" s="323">
        <v>0</v>
      </c>
      <c r="J953" s="325" t="s">
        <v>16</v>
      </c>
      <c r="K953" s="337"/>
      <c r="L953" s="337" t="s">
        <v>768</v>
      </c>
    </row>
    <row r="954" spans="2:12" x14ac:dyDescent="0.25">
      <c r="B954" s="76"/>
      <c r="C954" s="77"/>
      <c r="D954" s="78"/>
      <c r="E954" s="367" t="s">
        <v>759</v>
      </c>
      <c r="F954" s="334">
        <v>43439</v>
      </c>
      <c r="G954" s="81">
        <v>168.57</v>
      </c>
      <c r="H954" s="82">
        <v>3141234.5219999994</v>
      </c>
      <c r="I954" s="82">
        <v>1677657.5253000001</v>
      </c>
      <c r="J954" s="91" t="s">
        <v>16</v>
      </c>
      <c r="K954" s="84"/>
      <c r="L954" s="84"/>
    </row>
    <row r="955" spans="2:12" x14ac:dyDescent="0.25">
      <c r="B955" s="85"/>
      <c r="C955" s="86"/>
      <c r="D955" s="87"/>
      <c r="E955" s="369" t="s">
        <v>22</v>
      </c>
      <c r="F955" s="322">
        <v>43440</v>
      </c>
      <c r="G955" s="90">
        <v>83.920000000000016</v>
      </c>
      <c r="H955" s="127">
        <v>1563815.6320000002</v>
      </c>
      <c r="I955" s="127">
        <v>835196.17680000025</v>
      </c>
      <c r="J955" s="91" t="s">
        <v>16</v>
      </c>
      <c r="K955" s="92"/>
      <c r="L955" s="92"/>
    </row>
    <row r="956" spans="2:12" x14ac:dyDescent="0.25">
      <c r="B956" s="76"/>
      <c r="C956" s="77"/>
      <c r="D956" s="78"/>
      <c r="E956" s="367" t="s">
        <v>23</v>
      </c>
      <c r="F956" s="334">
        <v>43441</v>
      </c>
      <c r="G956" s="81">
        <v>146.71</v>
      </c>
      <c r="H956" s="82">
        <v>2733882.1659999997</v>
      </c>
      <c r="I956" s="82">
        <v>1460100.4659000002</v>
      </c>
      <c r="J956" s="91" t="s">
        <v>16</v>
      </c>
      <c r="K956" s="84"/>
      <c r="L956" s="84"/>
    </row>
    <row r="957" spans="2:12" x14ac:dyDescent="0.25">
      <c r="B957" s="95"/>
      <c r="C957" s="96"/>
      <c r="D957" s="97">
        <v>0</v>
      </c>
      <c r="E957" s="96" t="s">
        <v>27</v>
      </c>
      <c r="F957" s="98"/>
      <c r="G957" s="99">
        <v>859.7</v>
      </c>
      <c r="H957" s="100">
        <v>16020165.619999999</v>
      </c>
      <c r="I957" s="100">
        <v>8594598.5982000008</v>
      </c>
      <c r="J957" s="100"/>
      <c r="K957" s="100"/>
      <c r="L957" s="100"/>
    </row>
    <row r="958" spans="2:12" x14ac:dyDescent="0.25">
      <c r="B958" s="96"/>
      <c r="C958" s="96"/>
      <c r="D958" s="96"/>
      <c r="E958" s="96"/>
      <c r="F958" s="96"/>
      <c r="G958" s="101"/>
      <c r="H958" s="568">
        <v>24614764.208199997</v>
      </c>
      <c r="I958" s="568"/>
      <c r="J958" s="98"/>
      <c r="K958" s="98"/>
      <c r="L958" s="100"/>
    </row>
    <row r="961" spans="2:12" ht="19.5" x14ac:dyDescent="0.25">
      <c r="B961" s="569" t="s">
        <v>0</v>
      </c>
      <c r="C961" s="569"/>
      <c r="D961" s="569"/>
      <c r="E961" s="569"/>
      <c r="F961" s="569"/>
      <c r="G961" s="569"/>
      <c r="H961" s="569"/>
      <c r="I961" s="569"/>
      <c r="J961" s="569"/>
      <c r="K961" s="569"/>
      <c r="L961" s="569"/>
    </row>
    <row r="962" spans="2:12" x14ac:dyDescent="0.25">
      <c r="B962" s="570" t="s">
        <v>1</v>
      </c>
      <c r="C962" s="570" t="s">
        <v>2</v>
      </c>
      <c r="D962" s="253" t="s">
        <v>3</v>
      </c>
      <c r="E962" s="570" t="s">
        <v>4</v>
      </c>
      <c r="F962" s="253" t="s">
        <v>5</v>
      </c>
      <c r="G962" s="253" t="s">
        <v>6</v>
      </c>
      <c r="H962" s="254" t="s">
        <v>7</v>
      </c>
      <c r="I962" s="254" t="s">
        <v>8</v>
      </c>
      <c r="J962" s="570" t="s">
        <v>9</v>
      </c>
      <c r="K962" s="570" t="s">
        <v>10</v>
      </c>
      <c r="L962" s="570" t="s">
        <v>11</v>
      </c>
    </row>
    <row r="963" spans="2:12" x14ac:dyDescent="0.25">
      <c r="B963" s="570"/>
      <c r="C963" s="570"/>
      <c r="D963" s="253" t="s">
        <v>12</v>
      </c>
      <c r="E963" s="570"/>
      <c r="F963" s="253" t="s">
        <v>13</v>
      </c>
      <c r="G963" s="253" t="s">
        <v>14</v>
      </c>
      <c r="H963" s="503">
        <v>18634.599999999999</v>
      </c>
      <c r="I963" s="503">
        <v>9952.2900000000009</v>
      </c>
      <c r="J963" s="570"/>
      <c r="K963" s="570"/>
      <c r="L963" s="570"/>
    </row>
    <row r="964" spans="2:12" x14ac:dyDescent="0.25">
      <c r="B964" s="255"/>
      <c r="C964" s="255"/>
      <c r="D964" s="255"/>
      <c r="E964" s="255"/>
      <c r="F964" s="255"/>
      <c r="G964" s="255"/>
      <c r="H964" s="504"/>
      <c r="I964" s="504"/>
      <c r="J964" s="255"/>
      <c r="K964" s="255"/>
      <c r="L964" s="255"/>
    </row>
    <row r="965" spans="2:12" x14ac:dyDescent="0.25">
      <c r="B965" s="76" t="s">
        <v>232</v>
      </c>
      <c r="C965" s="77" t="s">
        <v>947</v>
      </c>
      <c r="D965" s="78">
        <v>408557725.71779984</v>
      </c>
      <c r="E965" s="367" t="s">
        <v>767</v>
      </c>
      <c r="F965" s="334">
        <v>43442</v>
      </c>
      <c r="G965" s="81">
        <v>115.44000000000001</v>
      </c>
      <c r="H965" s="82">
        <v>2151178.2239999999</v>
      </c>
      <c r="I965" s="82">
        <v>1148892.3576000002</v>
      </c>
      <c r="J965" s="91" t="s">
        <v>16</v>
      </c>
      <c r="K965" s="84"/>
      <c r="L965" s="84"/>
    </row>
    <row r="966" spans="2:12" x14ac:dyDescent="0.25">
      <c r="B966" s="85" t="s">
        <v>17</v>
      </c>
      <c r="C966" s="489">
        <v>151</v>
      </c>
      <c r="D966" s="87">
        <v>23658801.765800007</v>
      </c>
      <c r="E966" s="368" t="s">
        <v>767</v>
      </c>
      <c r="F966" s="328">
        <v>43442</v>
      </c>
      <c r="G966" s="324">
        <v>-1.95</v>
      </c>
      <c r="H966" s="323">
        <v>-36337.469999999994</v>
      </c>
      <c r="I966" s="323">
        <v>0</v>
      </c>
      <c r="J966" s="325" t="s">
        <v>16</v>
      </c>
      <c r="K966" s="337"/>
      <c r="L966" s="337" t="s">
        <v>768</v>
      </c>
    </row>
    <row r="967" spans="2:12" x14ac:dyDescent="0.25">
      <c r="B967" s="76" t="s">
        <v>20</v>
      </c>
      <c r="C967" s="93">
        <v>43451</v>
      </c>
      <c r="D967" s="78">
        <v>408557725.71779984</v>
      </c>
      <c r="E967" s="367" t="s">
        <v>25</v>
      </c>
      <c r="F967" s="334">
        <v>43443</v>
      </c>
      <c r="G967" s="81">
        <v>0</v>
      </c>
      <c r="H967" s="82">
        <v>0</v>
      </c>
      <c r="I967" s="82">
        <v>0</v>
      </c>
      <c r="J967" s="91" t="s">
        <v>26</v>
      </c>
      <c r="K967" s="84"/>
      <c r="L967" s="84"/>
    </row>
    <row r="968" spans="2:12" x14ac:dyDescent="0.25">
      <c r="B968" s="85"/>
      <c r="C968" s="86"/>
      <c r="D968" s="87"/>
      <c r="E968" s="369" t="s">
        <v>15</v>
      </c>
      <c r="F968" s="322">
        <v>43444</v>
      </c>
      <c r="G968" s="90">
        <v>154.04</v>
      </c>
      <c r="H968" s="127">
        <v>2870473.7839999995</v>
      </c>
      <c r="I968" s="127">
        <v>1533050.7516000001</v>
      </c>
      <c r="J968" s="91" t="s">
        <v>16</v>
      </c>
      <c r="K968" s="92"/>
      <c r="L968" s="92"/>
    </row>
    <row r="969" spans="2:12" x14ac:dyDescent="0.25">
      <c r="B969" s="76"/>
      <c r="C969" s="77"/>
      <c r="D969" s="78"/>
      <c r="E969" s="367" t="s">
        <v>19</v>
      </c>
      <c r="F969" s="334">
        <v>43445</v>
      </c>
      <c r="G969" s="81">
        <v>166.42000000000004</v>
      </c>
      <c r="H969" s="82">
        <v>3101170.1320000007</v>
      </c>
      <c r="I969" s="82">
        <v>1656260.1018000005</v>
      </c>
      <c r="J969" s="91" t="s">
        <v>16</v>
      </c>
      <c r="K969" s="84"/>
      <c r="L969" s="84"/>
    </row>
    <row r="970" spans="2:12" x14ac:dyDescent="0.25">
      <c r="B970" s="85"/>
      <c r="C970" s="86"/>
      <c r="D970" s="87"/>
      <c r="E970" s="368" t="s">
        <v>19</v>
      </c>
      <c r="F970" s="328">
        <v>43445</v>
      </c>
      <c r="G970" s="324">
        <v>-1.44</v>
      </c>
      <c r="H970" s="323">
        <v>-26833.823999999997</v>
      </c>
      <c r="I970" s="323">
        <v>0</v>
      </c>
      <c r="J970" s="325" t="s">
        <v>16</v>
      </c>
      <c r="K970" s="337"/>
      <c r="L970" s="337" t="s">
        <v>768</v>
      </c>
    </row>
    <row r="971" spans="2:12" x14ac:dyDescent="0.25">
      <c r="B971" s="76"/>
      <c r="C971" s="77"/>
      <c r="D971" s="78"/>
      <c r="E971" s="367" t="s">
        <v>759</v>
      </c>
      <c r="F971" s="334">
        <v>43446</v>
      </c>
      <c r="G971" s="81">
        <v>165.2</v>
      </c>
      <c r="H971" s="82">
        <v>3078435.9199999995</v>
      </c>
      <c r="I971" s="82">
        <v>1644118.308</v>
      </c>
      <c r="J971" s="91" t="s">
        <v>16</v>
      </c>
      <c r="K971" s="84"/>
      <c r="L971" s="84"/>
    </row>
    <row r="972" spans="2:12" x14ac:dyDescent="0.25">
      <c r="B972" s="85"/>
      <c r="C972" s="86"/>
      <c r="D972" s="87"/>
      <c r="E972" s="369" t="s">
        <v>22</v>
      </c>
      <c r="F972" s="322">
        <v>43447</v>
      </c>
      <c r="G972" s="90">
        <v>78.14</v>
      </c>
      <c r="H972" s="127">
        <v>1456107.6439999999</v>
      </c>
      <c r="I972" s="127">
        <v>777671.94060000009</v>
      </c>
      <c r="J972" s="91" t="s">
        <v>16</v>
      </c>
      <c r="K972" s="92"/>
      <c r="L972" s="92"/>
    </row>
    <row r="973" spans="2:12" x14ac:dyDescent="0.25">
      <c r="B973" s="76"/>
      <c r="C973" s="77"/>
      <c r="D973" s="78"/>
      <c r="E973" s="367" t="s">
        <v>23</v>
      </c>
      <c r="F973" s="334">
        <v>43448</v>
      </c>
      <c r="G973" s="81">
        <v>150.58000000000001</v>
      </c>
      <c r="H973" s="82">
        <v>2805998.068</v>
      </c>
      <c r="I973" s="82">
        <v>1498615.8282000003</v>
      </c>
      <c r="J973" s="91" t="s">
        <v>16</v>
      </c>
      <c r="K973" s="84"/>
      <c r="L973" s="84"/>
    </row>
    <row r="974" spans="2:12" x14ac:dyDescent="0.25">
      <c r="B974" s="95"/>
      <c r="C974" s="96"/>
      <c r="D974" s="97">
        <v>0</v>
      </c>
      <c r="E974" s="96" t="s">
        <v>27</v>
      </c>
      <c r="F974" s="98"/>
      <c r="G974" s="99">
        <v>826.43000000000006</v>
      </c>
      <c r="H974" s="100">
        <v>15400192.477999998</v>
      </c>
      <c r="I974" s="100">
        <v>8258609.2878000019</v>
      </c>
      <c r="J974" s="100"/>
      <c r="K974" s="100"/>
      <c r="L974" s="100"/>
    </row>
    <row r="975" spans="2:12" x14ac:dyDescent="0.25">
      <c r="B975" s="96"/>
      <c r="C975" s="96"/>
      <c r="D975" s="96"/>
      <c r="E975" s="96"/>
      <c r="F975" s="96"/>
      <c r="G975" s="101"/>
      <c r="H975" s="568">
        <v>23658801.765799999</v>
      </c>
      <c r="I975" s="568"/>
      <c r="J975" s="98"/>
      <c r="K975" s="98"/>
      <c r="L975" s="100"/>
    </row>
    <row r="978" spans="2:12" ht="19.5" x14ac:dyDescent="0.25">
      <c r="B978" s="569" t="s">
        <v>0</v>
      </c>
      <c r="C978" s="569"/>
      <c r="D978" s="569"/>
      <c r="E978" s="569"/>
      <c r="F978" s="569"/>
      <c r="G978" s="569"/>
      <c r="H978" s="569"/>
      <c r="I978" s="569"/>
      <c r="J978" s="569"/>
      <c r="K978" s="569"/>
      <c r="L978" s="569"/>
    </row>
    <row r="979" spans="2:12" x14ac:dyDescent="0.25">
      <c r="B979" s="570" t="s">
        <v>1</v>
      </c>
      <c r="C979" s="570" t="s">
        <v>2</v>
      </c>
      <c r="D979" s="253" t="s">
        <v>3</v>
      </c>
      <c r="E979" s="570" t="s">
        <v>4</v>
      </c>
      <c r="F979" s="253" t="s">
        <v>5</v>
      </c>
      <c r="G979" s="253" t="s">
        <v>6</v>
      </c>
      <c r="H979" s="254" t="s">
        <v>7</v>
      </c>
      <c r="I979" s="254" t="s">
        <v>8</v>
      </c>
      <c r="J979" s="570" t="s">
        <v>9</v>
      </c>
      <c r="K979" s="570" t="s">
        <v>10</v>
      </c>
      <c r="L979" s="570" t="s">
        <v>11</v>
      </c>
    </row>
    <row r="980" spans="2:12" x14ac:dyDescent="0.25">
      <c r="B980" s="570"/>
      <c r="C980" s="570"/>
      <c r="D980" s="253" t="s">
        <v>12</v>
      </c>
      <c r="E980" s="570"/>
      <c r="F980" s="253" t="s">
        <v>13</v>
      </c>
      <c r="G980" s="253" t="s">
        <v>14</v>
      </c>
      <c r="H980" s="507">
        <v>18634.599999999999</v>
      </c>
      <c r="I980" s="507">
        <v>9952.2900000000009</v>
      </c>
      <c r="J980" s="570"/>
      <c r="K980" s="570"/>
      <c r="L980" s="570"/>
    </row>
    <row r="981" spans="2:12" x14ac:dyDescent="0.25">
      <c r="B981" s="255"/>
      <c r="C981" s="255"/>
      <c r="D981" s="255"/>
      <c r="E981" s="255"/>
      <c r="F981" s="255"/>
      <c r="G981" s="255"/>
      <c r="H981" s="508"/>
      <c r="I981" s="508"/>
      <c r="J981" s="255"/>
      <c r="K981" s="255"/>
      <c r="L981" s="255"/>
    </row>
    <row r="982" spans="2:12" x14ac:dyDescent="0.25">
      <c r="B982" s="76" t="s">
        <v>232</v>
      </c>
      <c r="C982" s="77" t="s">
        <v>947</v>
      </c>
      <c r="D982" s="78">
        <v>408557725.71779984</v>
      </c>
      <c r="E982" s="367" t="s">
        <v>767</v>
      </c>
      <c r="F982" s="334">
        <v>43449</v>
      </c>
      <c r="G982" s="81">
        <v>117.30000000000001</v>
      </c>
      <c r="H982" s="82">
        <v>2185838.58</v>
      </c>
      <c r="I982" s="82">
        <v>1167403.6170000003</v>
      </c>
      <c r="J982" s="91" t="s">
        <v>16</v>
      </c>
      <c r="K982" s="84"/>
      <c r="L982" s="84"/>
    </row>
    <row r="983" spans="2:12" x14ac:dyDescent="0.25">
      <c r="B983" s="85" t="s">
        <v>17</v>
      </c>
      <c r="C983" s="489">
        <v>158</v>
      </c>
      <c r="D983" s="87">
        <v>24627501.320699997</v>
      </c>
      <c r="E983" s="368" t="s">
        <v>767</v>
      </c>
      <c r="F983" s="328">
        <v>43449</v>
      </c>
      <c r="G983" s="324">
        <v>-1.88</v>
      </c>
      <c r="H983" s="323">
        <v>-35033.047999999995</v>
      </c>
      <c r="I983" s="323">
        <v>0</v>
      </c>
      <c r="J983" s="325" t="s">
        <v>16</v>
      </c>
      <c r="K983" s="337"/>
      <c r="L983" s="337" t="s">
        <v>768</v>
      </c>
    </row>
    <row r="984" spans="2:12" x14ac:dyDescent="0.25">
      <c r="B984" s="76" t="s">
        <v>20</v>
      </c>
      <c r="C984" s="93">
        <v>43462</v>
      </c>
      <c r="D984" s="78">
        <v>408557725.71779984</v>
      </c>
      <c r="E984" s="367" t="s">
        <v>25</v>
      </c>
      <c r="F984" s="334">
        <v>43450</v>
      </c>
      <c r="G984" s="81">
        <v>0</v>
      </c>
      <c r="H984" s="82">
        <v>0</v>
      </c>
      <c r="I984" s="82">
        <v>0</v>
      </c>
      <c r="J984" s="91" t="s">
        <v>26</v>
      </c>
      <c r="K984" s="84"/>
      <c r="L984" s="84"/>
    </row>
    <row r="985" spans="2:12" x14ac:dyDescent="0.25">
      <c r="B985" s="85"/>
      <c r="C985" s="86"/>
      <c r="D985" s="87"/>
      <c r="E985" s="369" t="s">
        <v>15</v>
      </c>
      <c r="F985" s="322">
        <v>43451</v>
      </c>
      <c r="G985" s="90">
        <v>149.58000000000001</v>
      </c>
      <c r="H985" s="127">
        <v>2787363.4679999999</v>
      </c>
      <c r="I985" s="127">
        <v>1488663.5382000003</v>
      </c>
      <c r="J985" s="91" t="s">
        <v>16</v>
      </c>
      <c r="K985" s="92"/>
      <c r="L985" s="92"/>
    </row>
    <row r="986" spans="2:12" x14ac:dyDescent="0.25">
      <c r="B986" s="76"/>
      <c r="C986" s="77"/>
      <c r="D986" s="78"/>
      <c r="E986" s="367" t="s">
        <v>19</v>
      </c>
      <c r="F986" s="334">
        <v>43452</v>
      </c>
      <c r="G986" s="81">
        <v>167.54000000000002</v>
      </c>
      <c r="H986" s="82">
        <v>3122040.8840000001</v>
      </c>
      <c r="I986" s="82">
        <v>1667406.6666000003</v>
      </c>
      <c r="J986" s="91" t="s">
        <v>16</v>
      </c>
      <c r="K986" s="84"/>
      <c r="L986" s="84"/>
    </row>
    <row r="987" spans="2:12" x14ac:dyDescent="0.25">
      <c r="B987" s="85"/>
      <c r="C987" s="86"/>
      <c r="D987" s="87"/>
      <c r="E987" s="368" t="s">
        <v>19</v>
      </c>
      <c r="F987" s="328">
        <v>43452</v>
      </c>
      <c r="G987" s="324">
        <v>-1.7</v>
      </c>
      <c r="H987" s="323">
        <v>-31678.819999999996</v>
      </c>
      <c r="I987" s="323">
        <v>0</v>
      </c>
      <c r="J987" s="325" t="s">
        <v>16</v>
      </c>
      <c r="K987" s="337"/>
      <c r="L987" s="337" t="s">
        <v>768</v>
      </c>
    </row>
    <row r="988" spans="2:12" x14ac:dyDescent="0.25">
      <c r="B988" s="76"/>
      <c r="C988" s="77"/>
      <c r="D988" s="78"/>
      <c r="E988" s="367" t="s">
        <v>759</v>
      </c>
      <c r="F988" s="334">
        <v>43453</v>
      </c>
      <c r="G988" s="81">
        <v>171.24</v>
      </c>
      <c r="H988" s="82">
        <v>3190988.9040000001</v>
      </c>
      <c r="I988" s="82">
        <v>1704230.1396000003</v>
      </c>
      <c r="J988" s="91" t="s">
        <v>16</v>
      </c>
      <c r="K988" s="84"/>
      <c r="L988" s="84"/>
    </row>
    <row r="989" spans="2:12" x14ac:dyDescent="0.25">
      <c r="B989" s="85"/>
      <c r="C989" s="86"/>
      <c r="D989" s="87"/>
      <c r="E989" s="369" t="s">
        <v>22</v>
      </c>
      <c r="F989" s="322">
        <v>43454</v>
      </c>
      <c r="G989" s="90">
        <v>100.01999999999998</v>
      </c>
      <c r="H989" s="127">
        <v>1863832.6919999996</v>
      </c>
      <c r="I989" s="127">
        <v>995428.04579999996</v>
      </c>
      <c r="J989" s="91" t="s">
        <v>16</v>
      </c>
      <c r="K989" s="92"/>
      <c r="L989" s="92"/>
    </row>
    <row r="990" spans="2:12" x14ac:dyDescent="0.25">
      <c r="B990" s="76"/>
      <c r="C990" s="77"/>
      <c r="D990" s="78"/>
      <c r="E990" s="367" t="s">
        <v>23</v>
      </c>
      <c r="F990" s="334">
        <v>43455</v>
      </c>
      <c r="G990" s="81">
        <v>158.15000000000003</v>
      </c>
      <c r="H990" s="82">
        <v>2947061.99</v>
      </c>
      <c r="I990" s="82">
        <v>1573954.6635000005</v>
      </c>
      <c r="J990" s="91" t="s">
        <v>16</v>
      </c>
      <c r="K990" s="84"/>
      <c r="L990" s="84"/>
    </row>
    <row r="991" spans="2:12" x14ac:dyDescent="0.25">
      <c r="B991" s="95"/>
      <c r="C991" s="96"/>
      <c r="D991" s="97">
        <f>+D983-H992</f>
        <v>0</v>
      </c>
      <c r="E991" s="96" t="s">
        <v>27</v>
      </c>
      <c r="F991" s="98"/>
      <c r="G991" s="99">
        <f>SUM(G982:G990)</f>
        <v>860.25</v>
      </c>
      <c r="H991" s="100">
        <f>SUM(H982:H990)</f>
        <v>16030414.649999999</v>
      </c>
      <c r="I991" s="100">
        <f>SUM(I982:I990)</f>
        <v>8597086.6707000006</v>
      </c>
      <c r="J991" s="100"/>
      <c r="K991" s="100"/>
      <c r="L991" s="100"/>
    </row>
    <row r="992" spans="2:12" x14ac:dyDescent="0.25">
      <c r="B992" s="96"/>
      <c r="C992" s="96"/>
      <c r="D992" s="96"/>
      <c r="E992" s="96"/>
      <c r="F992" s="96"/>
      <c r="G992" s="101"/>
      <c r="H992" s="568">
        <f>SUM(H991:I991)</f>
        <v>24627501.320699997</v>
      </c>
      <c r="I992" s="568"/>
      <c r="J992" s="98"/>
      <c r="K992" s="98"/>
      <c r="L992" s="100"/>
    </row>
    <row r="993" spans="2:12" ht="19.5" x14ac:dyDescent="0.25">
      <c r="B993" s="569" t="s">
        <v>0</v>
      </c>
      <c r="C993" s="569"/>
      <c r="D993" s="569"/>
      <c r="E993" s="569"/>
      <c r="F993" s="569"/>
      <c r="G993" s="569"/>
      <c r="H993" s="569"/>
      <c r="I993" s="569"/>
      <c r="J993" s="569"/>
      <c r="K993" s="569"/>
      <c r="L993" s="569"/>
    </row>
    <row r="994" spans="2:12" x14ac:dyDescent="0.25">
      <c r="B994" s="570" t="s">
        <v>1</v>
      </c>
      <c r="C994" s="570" t="s">
        <v>2</v>
      </c>
      <c r="D994" s="253" t="s">
        <v>3</v>
      </c>
      <c r="E994" s="570" t="s">
        <v>4</v>
      </c>
      <c r="F994" s="253" t="s">
        <v>5</v>
      </c>
      <c r="G994" s="253" t="s">
        <v>6</v>
      </c>
      <c r="H994" s="254" t="s">
        <v>7</v>
      </c>
      <c r="I994" s="254" t="s">
        <v>8</v>
      </c>
      <c r="J994" s="570" t="s">
        <v>9</v>
      </c>
      <c r="K994" s="570" t="s">
        <v>10</v>
      </c>
      <c r="L994" s="570" t="s">
        <v>11</v>
      </c>
    </row>
    <row r="995" spans="2:12" x14ac:dyDescent="0.25">
      <c r="B995" s="570"/>
      <c r="C995" s="570"/>
      <c r="D995" s="253" t="s">
        <v>12</v>
      </c>
      <c r="E995" s="570"/>
      <c r="F995" s="253" t="s">
        <v>13</v>
      </c>
      <c r="G995" s="253" t="s">
        <v>14</v>
      </c>
      <c r="H995" s="507">
        <v>18634.599999999999</v>
      </c>
      <c r="I995" s="507">
        <v>9952.2900000000009</v>
      </c>
      <c r="J995" s="570"/>
      <c r="K995" s="570"/>
      <c r="L995" s="570"/>
    </row>
    <row r="996" spans="2:12" x14ac:dyDescent="0.25">
      <c r="B996" s="255"/>
      <c r="C996" s="255"/>
      <c r="D996" s="255"/>
      <c r="E996" s="255"/>
      <c r="F996" s="255"/>
      <c r="G996" s="255"/>
      <c r="H996" s="508"/>
      <c r="I996" s="508"/>
      <c r="J996" s="255"/>
      <c r="K996" s="255"/>
      <c r="L996" s="255"/>
    </row>
    <row r="997" spans="2:12" x14ac:dyDescent="0.25">
      <c r="B997" s="76" t="s">
        <v>232</v>
      </c>
      <c r="C997" s="77" t="s">
        <v>947</v>
      </c>
      <c r="D997" s="78">
        <v>408557725.71779984</v>
      </c>
      <c r="E997" s="367" t="s">
        <v>767</v>
      </c>
      <c r="F997" s="334">
        <v>43821</v>
      </c>
      <c r="G997" s="81">
        <v>114.94</v>
      </c>
      <c r="H997" s="82">
        <v>2141860.9239999996</v>
      </c>
      <c r="I997" s="82">
        <v>1143916.2126</v>
      </c>
      <c r="J997" s="91" t="s">
        <v>16</v>
      </c>
      <c r="K997" s="84"/>
      <c r="L997" s="84"/>
    </row>
    <row r="998" spans="2:12" x14ac:dyDescent="0.25">
      <c r="B998" s="85" t="s">
        <v>17</v>
      </c>
      <c r="C998" s="489">
        <v>184</v>
      </c>
      <c r="D998" s="87">
        <v>22988017.779600006</v>
      </c>
      <c r="E998" s="368" t="s">
        <v>767</v>
      </c>
      <c r="F998" s="328">
        <v>43821</v>
      </c>
      <c r="G998" s="324">
        <v>-2.34</v>
      </c>
      <c r="H998" s="323">
        <v>-43604.963999999993</v>
      </c>
      <c r="I998" s="323">
        <v>0</v>
      </c>
      <c r="J998" s="325" t="s">
        <v>16</v>
      </c>
      <c r="K998" s="337"/>
      <c r="L998" s="337" t="s">
        <v>768</v>
      </c>
    </row>
    <row r="999" spans="2:12" x14ac:dyDescent="0.25">
      <c r="B999" s="76" t="s">
        <v>20</v>
      </c>
      <c r="C999" s="93">
        <v>43463</v>
      </c>
      <c r="D999" s="78">
        <v>408557725.71779984</v>
      </c>
      <c r="E999" s="367" t="s">
        <v>25</v>
      </c>
      <c r="F999" s="334">
        <v>43822</v>
      </c>
      <c r="G999" s="81">
        <v>0</v>
      </c>
      <c r="H999" s="82">
        <v>0</v>
      </c>
      <c r="I999" s="82">
        <v>0</v>
      </c>
      <c r="J999" s="91" t="s">
        <v>26</v>
      </c>
      <c r="K999" s="84"/>
      <c r="L999" s="84"/>
    </row>
    <row r="1000" spans="2:12" x14ac:dyDescent="0.25">
      <c r="B1000" s="85"/>
      <c r="C1000" s="86"/>
      <c r="D1000" s="87"/>
      <c r="E1000" s="369" t="s">
        <v>15</v>
      </c>
      <c r="F1000" s="322">
        <v>43823</v>
      </c>
      <c r="G1000" s="90">
        <v>155.33999999999997</v>
      </c>
      <c r="H1000" s="127">
        <v>2894698.7639999995</v>
      </c>
      <c r="I1000" s="127">
        <v>1545988.7285999998</v>
      </c>
      <c r="J1000" s="91" t="s">
        <v>16</v>
      </c>
      <c r="K1000" s="92"/>
      <c r="L1000" s="92"/>
    </row>
    <row r="1001" spans="2:12" x14ac:dyDescent="0.25">
      <c r="B1001" s="76"/>
      <c r="C1001" s="77"/>
      <c r="D1001" s="78"/>
      <c r="E1001" s="509" t="s">
        <v>15</v>
      </c>
      <c r="F1001" s="335">
        <v>43823</v>
      </c>
      <c r="G1001" s="258">
        <v>-1.18</v>
      </c>
      <c r="H1001" s="323">
        <v>-21988.827999999998</v>
      </c>
      <c r="I1001" s="82"/>
      <c r="J1001" s="91" t="s">
        <v>16</v>
      </c>
      <c r="K1001" s="84"/>
      <c r="L1001" s="342" t="s">
        <v>768</v>
      </c>
    </row>
    <row r="1002" spans="2:12" x14ac:dyDescent="0.25">
      <c r="B1002" s="85"/>
      <c r="C1002" s="86"/>
      <c r="D1002" s="87"/>
      <c r="E1002" s="369" t="s">
        <v>19</v>
      </c>
      <c r="F1002" s="322">
        <v>43824</v>
      </c>
      <c r="G1002" s="90">
        <v>0</v>
      </c>
      <c r="H1002" s="323">
        <v>0</v>
      </c>
      <c r="I1002" s="323">
        <v>0</v>
      </c>
      <c r="J1002" s="325" t="s">
        <v>16</v>
      </c>
      <c r="K1002" s="337"/>
      <c r="L1002" s="337"/>
    </row>
    <row r="1003" spans="2:12" x14ac:dyDescent="0.25">
      <c r="B1003" s="76"/>
      <c r="C1003" s="77"/>
      <c r="D1003" s="78"/>
      <c r="E1003" s="367" t="s">
        <v>759</v>
      </c>
      <c r="F1003" s="334">
        <v>43825</v>
      </c>
      <c r="G1003" s="81">
        <v>158.47000000000003</v>
      </c>
      <c r="H1003" s="82">
        <v>2953025.0620000004</v>
      </c>
      <c r="I1003" s="82">
        <v>1577139.3963000004</v>
      </c>
      <c r="J1003" s="91" t="s">
        <v>16</v>
      </c>
      <c r="K1003" s="84"/>
      <c r="L1003" s="84"/>
    </row>
    <row r="1004" spans="2:12" x14ac:dyDescent="0.25">
      <c r="B1004" s="85"/>
      <c r="C1004" s="86"/>
      <c r="D1004" s="87"/>
      <c r="E1004" s="369" t="s">
        <v>22</v>
      </c>
      <c r="F1004" s="322">
        <v>43826</v>
      </c>
      <c r="G1004" s="90">
        <v>114.69</v>
      </c>
      <c r="H1004" s="127">
        <v>2137202.2739999997</v>
      </c>
      <c r="I1004" s="127">
        <v>1141428.1401000002</v>
      </c>
      <c r="J1004" s="91" t="s">
        <v>16</v>
      </c>
      <c r="K1004" s="92"/>
      <c r="L1004" s="92"/>
    </row>
    <row r="1005" spans="2:12" x14ac:dyDescent="0.25">
      <c r="B1005" s="76"/>
      <c r="C1005" s="77"/>
      <c r="D1005" s="78"/>
      <c r="E1005" s="367" t="s">
        <v>23</v>
      </c>
      <c r="F1005" s="334">
        <v>43827</v>
      </c>
      <c r="G1005" s="81">
        <v>262.99999999999994</v>
      </c>
      <c r="H1005" s="82">
        <v>4900899.7999999989</v>
      </c>
      <c r="I1005" s="82">
        <v>2617452.2699999996</v>
      </c>
      <c r="J1005" s="91" t="s">
        <v>16</v>
      </c>
      <c r="K1005" s="84"/>
      <c r="L1005" s="84"/>
    </row>
    <row r="1006" spans="2:12" x14ac:dyDescent="0.25">
      <c r="B1006" s="95"/>
      <c r="C1006" s="96"/>
      <c r="D1006" s="97">
        <f>+D998-H1007</f>
        <v>0</v>
      </c>
      <c r="E1006" s="96" t="s">
        <v>27</v>
      </c>
      <c r="F1006" s="98"/>
      <c r="G1006" s="99">
        <f>SUM(G997:G1005)</f>
        <v>802.91999999999985</v>
      </c>
      <c r="H1006" s="100">
        <f>SUM(H997:H1005)</f>
        <v>14962093.032</v>
      </c>
      <c r="I1006" s="100">
        <f>SUM(I997:I1005)</f>
        <v>8025924.7476000004</v>
      </c>
      <c r="J1006" s="100"/>
      <c r="K1006" s="100"/>
      <c r="L1006" s="100"/>
    </row>
    <row r="1007" spans="2:12" x14ac:dyDescent="0.25">
      <c r="B1007" s="96"/>
      <c r="C1007" s="96"/>
      <c r="D1007" s="96"/>
      <c r="E1007" s="96"/>
      <c r="F1007" s="96"/>
      <c r="G1007" s="101"/>
      <c r="H1007" s="568">
        <f>SUM(H1006:I1006)</f>
        <v>22988017.779600002</v>
      </c>
      <c r="I1007" s="568"/>
      <c r="J1007" s="98"/>
      <c r="K1007" s="98"/>
      <c r="L1007" s="100"/>
    </row>
    <row r="1008" spans="2:12" ht="19.5" x14ac:dyDescent="0.25">
      <c r="B1008" s="569" t="s">
        <v>0</v>
      </c>
      <c r="C1008" s="569"/>
      <c r="D1008" s="569"/>
      <c r="E1008" s="569"/>
      <c r="F1008" s="569"/>
      <c r="G1008" s="569"/>
      <c r="H1008" s="569"/>
      <c r="I1008" s="569"/>
      <c r="J1008" s="569"/>
      <c r="K1008" s="569"/>
      <c r="L1008" s="569"/>
    </row>
    <row r="1009" spans="2:12" x14ac:dyDescent="0.25">
      <c r="B1009" s="570" t="s">
        <v>1</v>
      </c>
      <c r="C1009" s="570" t="s">
        <v>2</v>
      </c>
      <c r="D1009" s="253" t="s">
        <v>3</v>
      </c>
      <c r="E1009" s="570" t="s">
        <v>4</v>
      </c>
      <c r="F1009" s="253" t="s">
        <v>5</v>
      </c>
      <c r="G1009" s="253" t="s">
        <v>6</v>
      </c>
      <c r="H1009" s="254" t="s">
        <v>7</v>
      </c>
      <c r="I1009" s="254" t="s">
        <v>8</v>
      </c>
      <c r="J1009" s="570" t="s">
        <v>9</v>
      </c>
      <c r="K1009" s="570" t="s">
        <v>10</v>
      </c>
      <c r="L1009" s="570" t="s">
        <v>11</v>
      </c>
    </row>
    <row r="1010" spans="2:12" x14ac:dyDescent="0.25">
      <c r="B1010" s="570"/>
      <c r="C1010" s="570"/>
      <c r="D1010" s="253" t="s">
        <v>12</v>
      </c>
      <c r="E1010" s="570"/>
      <c r="F1010" s="253" t="s">
        <v>13</v>
      </c>
      <c r="G1010" s="253" t="s">
        <v>14</v>
      </c>
      <c r="H1010" s="507">
        <v>18634.599999999999</v>
      </c>
      <c r="I1010" s="507">
        <v>9952.2900000000009</v>
      </c>
      <c r="J1010" s="570"/>
      <c r="K1010" s="570"/>
      <c r="L1010" s="570"/>
    </row>
    <row r="1011" spans="2:12" x14ac:dyDescent="0.25">
      <c r="B1011" s="255"/>
      <c r="C1011" s="255"/>
      <c r="D1011" s="255"/>
      <c r="E1011" s="255"/>
      <c r="F1011" s="255"/>
      <c r="G1011" s="255"/>
      <c r="H1011" s="508"/>
      <c r="I1011" s="508"/>
      <c r="J1011" s="255"/>
      <c r="K1011" s="255"/>
      <c r="L1011" s="255"/>
    </row>
    <row r="1012" spans="2:12" x14ac:dyDescent="0.25">
      <c r="B1012" s="76" t="s">
        <v>232</v>
      </c>
      <c r="C1012" s="77" t="s">
        <v>947</v>
      </c>
      <c r="D1012" s="78">
        <v>408557725.71779984</v>
      </c>
      <c r="E1012" s="367" t="s">
        <v>767</v>
      </c>
      <c r="F1012" s="334">
        <v>43828</v>
      </c>
      <c r="G1012" s="81">
        <v>138.34000000000003</v>
      </c>
      <c r="H1012" s="82">
        <v>2577910.5640000002</v>
      </c>
      <c r="I1012" s="82">
        <v>1376799.7986000003</v>
      </c>
      <c r="J1012" s="91" t="s">
        <v>16</v>
      </c>
      <c r="K1012" s="84"/>
      <c r="L1012" s="84"/>
    </row>
    <row r="1013" spans="2:12" x14ac:dyDescent="0.25">
      <c r="B1013" s="85" t="s">
        <v>17</v>
      </c>
      <c r="C1013" s="489">
        <v>193</v>
      </c>
      <c r="D1013" s="87">
        <v>7786900.6759000011</v>
      </c>
      <c r="E1013" s="368" t="s">
        <v>767</v>
      </c>
      <c r="F1013" s="328">
        <v>43828</v>
      </c>
      <c r="G1013" s="324">
        <v>-2.3199999999999998</v>
      </c>
      <c r="H1013" s="323">
        <v>-43232.271999999997</v>
      </c>
      <c r="I1013" s="323">
        <v>0</v>
      </c>
      <c r="J1013" s="325" t="s">
        <v>16</v>
      </c>
      <c r="K1013" s="337"/>
      <c r="L1013" s="337" t="s">
        <v>768</v>
      </c>
    </row>
    <row r="1014" spans="2:12" x14ac:dyDescent="0.25">
      <c r="B1014" s="76" t="s">
        <v>20</v>
      </c>
      <c r="C1014" s="93">
        <v>43469</v>
      </c>
      <c r="D1014" s="78">
        <v>408557725.71779984</v>
      </c>
      <c r="E1014" s="367" t="s">
        <v>25</v>
      </c>
      <c r="F1014" s="334">
        <v>43829</v>
      </c>
      <c r="G1014" s="81">
        <v>0</v>
      </c>
      <c r="H1014" s="82">
        <v>0</v>
      </c>
      <c r="I1014" s="82">
        <v>0</v>
      </c>
      <c r="J1014" s="91" t="s">
        <v>26</v>
      </c>
      <c r="K1014" s="84"/>
      <c r="L1014" s="84"/>
    </row>
    <row r="1015" spans="2:12" x14ac:dyDescent="0.25">
      <c r="B1015" s="85"/>
      <c r="C1015" s="86"/>
      <c r="D1015" s="87"/>
      <c r="E1015" s="369" t="s">
        <v>15</v>
      </c>
      <c r="F1015" s="322">
        <v>43830</v>
      </c>
      <c r="G1015" s="90">
        <v>137.17000000000002</v>
      </c>
      <c r="H1015" s="127">
        <v>2556108.0819999999</v>
      </c>
      <c r="I1015" s="127">
        <v>1365155.6193000004</v>
      </c>
      <c r="J1015" s="91" t="s">
        <v>16</v>
      </c>
      <c r="K1015" s="92"/>
      <c r="L1015" s="92"/>
    </row>
    <row r="1016" spans="2:12" x14ac:dyDescent="0.25">
      <c r="B1016" s="76"/>
      <c r="C1016" s="77"/>
      <c r="D1016" s="78"/>
      <c r="E1016" s="509" t="s">
        <v>15</v>
      </c>
      <c r="F1016" s="335">
        <v>43830</v>
      </c>
      <c r="G1016" s="258">
        <v>-2.46</v>
      </c>
      <c r="H1016" s="323">
        <v>-45841.115999999995</v>
      </c>
      <c r="I1016" s="82"/>
      <c r="J1016" s="91" t="s">
        <v>16</v>
      </c>
      <c r="K1016" s="84"/>
      <c r="L1016" s="342" t="s">
        <v>768</v>
      </c>
    </row>
    <row r="1017" spans="2:12" x14ac:dyDescent="0.25">
      <c r="B1017" s="85"/>
      <c r="C1017" s="86"/>
      <c r="D1017" s="87"/>
      <c r="E1017" s="369" t="s">
        <v>19</v>
      </c>
      <c r="F1017" s="322"/>
      <c r="G1017" s="90"/>
      <c r="H1017" s="323">
        <v>0</v>
      </c>
      <c r="I1017" s="323">
        <v>0</v>
      </c>
      <c r="J1017" s="325" t="s">
        <v>16</v>
      </c>
      <c r="K1017" s="337"/>
      <c r="L1017" s="337"/>
    </row>
    <row r="1018" spans="2:12" x14ac:dyDescent="0.25">
      <c r="B1018" s="76"/>
      <c r="C1018" s="77"/>
      <c r="D1018" s="78"/>
      <c r="E1018" s="367" t="s">
        <v>759</v>
      </c>
      <c r="F1018" s="334"/>
      <c r="G1018" s="81"/>
      <c r="H1018" s="82">
        <v>0</v>
      </c>
      <c r="I1018" s="82">
        <v>0</v>
      </c>
      <c r="J1018" s="91" t="s">
        <v>16</v>
      </c>
      <c r="K1018" s="84"/>
      <c r="L1018" s="84"/>
    </row>
    <row r="1019" spans="2:12" x14ac:dyDescent="0.25">
      <c r="B1019" s="85"/>
      <c r="C1019" s="86"/>
      <c r="D1019" s="87"/>
      <c r="E1019" s="369" t="s">
        <v>22</v>
      </c>
      <c r="F1019" s="322"/>
      <c r="G1019" s="90"/>
      <c r="H1019" s="127">
        <v>0</v>
      </c>
      <c r="I1019" s="127">
        <v>0</v>
      </c>
      <c r="J1019" s="91" t="s">
        <v>16</v>
      </c>
      <c r="K1019" s="92"/>
      <c r="L1019" s="92"/>
    </row>
    <row r="1020" spans="2:12" x14ac:dyDescent="0.25">
      <c r="B1020" s="76"/>
      <c r="C1020" s="77"/>
      <c r="D1020" s="78"/>
      <c r="E1020" s="367" t="s">
        <v>23</v>
      </c>
      <c r="F1020" s="334"/>
      <c r="G1020" s="81"/>
      <c r="H1020" s="82">
        <v>0</v>
      </c>
      <c r="I1020" s="82">
        <v>0</v>
      </c>
      <c r="J1020" s="91" t="s">
        <v>16</v>
      </c>
      <c r="K1020" s="84"/>
      <c r="L1020" s="84"/>
    </row>
    <row r="1021" spans="2:12" x14ac:dyDescent="0.25">
      <c r="B1021" s="95"/>
      <c r="C1021" s="96"/>
      <c r="D1021" s="97">
        <f>+D1013-H1022</f>
        <v>0</v>
      </c>
      <c r="E1021" s="96" t="s">
        <v>27</v>
      </c>
      <c r="F1021" s="98"/>
      <c r="G1021" s="99">
        <f>SUM(G1012:G1020)</f>
        <v>270.73000000000008</v>
      </c>
      <c r="H1021" s="100">
        <f>SUM(H1012:H1020)</f>
        <v>5044945.2579999994</v>
      </c>
      <c r="I1021" s="100">
        <f>SUM(I1012:I1020)</f>
        <v>2741955.4179000007</v>
      </c>
      <c r="J1021" s="100"/>
      <c r="K1021" s="100"/>
      <c r="L1021" s="100"/>
    </row>
    <row r="1022" spans="2:12" x14ac:dyDescent="0.25">
      <c r="B1022" s="96"/>
      <c r="C1022" s="96"/>
      <c r="D1022" s="96"/>
      <c r="E1022" s="96"/>
      <c r="F1022" s="96"/>
      <c r="G1022" s="101"/>
      <c r="H1022" s="568">
        <f>SUM(H1021:I1021)</f>
        <v>7786900.6759000001</v>
      </c>
      <c r="I1022" s="568"/>
      <c r="J1022" s="98"/>
      <c r="K1022" s="98"/>
      <c r="L1022" s="100"/>
    </row>
  </sheetData>
  <mergeCells count="489">
    <mergeCell ref="H1022:I1022"/>
    <mergeCell ref="B994:B995"/>
    <mergeCell ref="C994:C995"/>
    <mergeCell ref="E994:E995"/>
    <mergeCell ref="J994:J995"/>
    <mergeCell ref="K994:K995"/>
    <mergeCell ref="L994:L995"/>
    <mergeCell ref="H1007:I1007"/>
    <mergeCell ref="B1008:L1008"/>
    <mergeCell ref="B1009:B1010"/>
    <mergeCell ref="C1009:C1010"/>
    <mergeCell ref="E1009:E1010"/>
    <mergeCell ref="J1009:J1010"/>
    <mergeCell ref="K1009:K1010"/>
    <mergeCell ref="L1009:L1010"/>
    <mergeCell ref="B978:L978"/>
    <mergeCell ref="B979:B980"/>
    <mergeCell ref="C979:C980"/>
    <mergeCell ref="E979:E980"/>
    <mergeCell ref="J979:J980"/>
    <mergeCell ref="K979:K980"/>
    <mergeCell ref="L979:L980"/>
    <mergeCell ref="H992:I992"/>
    <mergeCell ref="B993:L993"/>
    <mergeCell ref="H975:I975"/>
    <mergeCell ref="B961:L961"/>
    <mergeCell ref="B962:B963"/>
    <mergeCell ref="C962:C963"/>
    <mergeCell ref="E962:E963"/>
    <mergeCell ref="J962:J963"/>
    <mergeCell ref="K962:K963"/>
    <mergeCell ref="L962:L963"/>
    <mergeCell ref="H958:I958"/>
    <mergeCell ref="B944:L944"/>
    <mergeCell ref="B945:B946"/>
    <mergeCell ref="C945:C946"/>
    <mergeCell ref="E945:E946"/>
    <mergeCell ref="J945:J946"/>
    <mergeCell ref="K945:K946"/>
    <mergeCell ref="L945:L946"/>
    <mergeCell ref="H941:I941"/>
    <mergeCell ref="B927:L927"/>
    <mergeCell ref="B928:B929"/>
    <mergeCell ref="C928:C929"/>
    <mergeCell ref="E928:E929"/>
    <mergeCell ref="J928:J929"/>
    <mergeCell ref="K928:K929"/>
    <mergeCell ref="L928:L929"/>
    <mergeCell ref="H924:I924"/>
    <mergeCell ref="B910:L910"/>
    <mergeCell ref="B911:B912"/>
    <mergeCell ref="C911:C912"/>
    <mergeCell ref="E911:E912"/>
    <mergeCell ref="J911:J912"/>
    <mergeCell ref="K911:K912"/>
    <mergeCell ref="L911:L912"/>
    <mergeCell ref="B894:L894"/>
    <mergeCell ref="B895:B896"/>
    <mergeCell ref="C895:C896"/>
    <mergeCell ref="E895:E896"/>
    <mergeCell ref="J895:J896"/>
    <mergeCell ref="K895:K896"/>
    <mergeCell ref="L895:L896"/>
    <mergeCell ref="B711:L711"/>
    <mergeCell ref="B712:B713"/>
    <mergeCell ref="C712:C713"/>
    <mergeCell ref="E712:E713"/>
    <mergeCell ref="J712:J713"/>
    <mergeCell ref="K712:K713"/>
    <mergeCell ref="L712:L713"/>
    <mergeCell ref="H725:I725"/>
    <mergeCell ref="B728:L728"/>
    <mergeCell ref="B729:B730"/>
    <mergeCell ref="C729:C730"/>
    <mergeCell ref="E729:E730"/>
    <mergeCell ref="J729:J730"/>
    <mergeCell ref="K729:K730"/>
    <mergeCell ref="L729:L730"/>
    <mergeCell ref="H742:I742"/>
    <mergeCell ref="B761:L761"/>
    <mergeCell ref="B762:B763"/>
    <mergeCell ref="C762:C763"/>
    <mergeCell ref="E762:E763"/>
    <mergeCell ref="J762:J763"/>
    <mergeCell ref="K762:K763"/>
    <mergeCell ref="L762:L763"/>
    <mergeCell ref="B745:L745"/>
    <mergeCell ref="B746:B747"/>
    <mergeCell ref="C746:C747"/>
    <mergeCell ref="E746:E747"/>
    <mergeCell ref="J746:J747"/>
    <mergeCell ref="K746:K747"/>
    <mergeCell ref="L746:L747"/>
    <mergeCell ref="H759:I759"/>
    <mergeCell ref="C659:C660"/>
    <mergeCell ref="E659:E660"/>
    <mergeCell ref="J659:J660"/>
    <mergeCell ref="K659:K660"/>
    <mergeCell ref="L659:L660"/>
    <mergeCell ref="B675:L675"/>
    <mergeCell ref="B676:B677"/>
    <mergeCell ref="C676:C677"/>
    <mergeCell ref="E676:E677"/>
    <mergeCell ref="J676:J677"/>
    <mergeCell ref="K676:K677"/>
    <mergeCell ref="L676:L677"/>
    <mergeCell ref="B576:L576"/>
    <mergeCell ref="B577:B578"/>
    <mergeCell ref="C577:C578"/>
    <mergeCell ref="E577:E578"/>
    <mergeCell ref="J577:J578"/>
    <mergeCell ref="K577:K578"/>
    <mergeCell ref="L577:L578"/>
    <mergeCell ref="H589:I589"/>
    <mergeCell ref="B512:L512"/>
    <mergeCell ref="B513:B514"/>
    <mergeCell ref="C513:C514"/>
    <mergeCell ref="E513:E514"/>
    <mergeCell ref="J513:J514"/>
    <mergeCell ref="K513:K514"/>
    <mergeCell ref="L513:L514"/>
    <mergeCell ref="H556:I556"/>
    <mergeCell ref="B543:L543"/>
    <mergeCell ref="B544:B545"/>
    <mergeCell ref="C544:C545"/>
    <mergeCell ref="E544:E545"/>
    <mergeCell ref="J544:J545"/>
    <mergeCell ref="K544:K545"/>
    <mergeCell ref="L544:L545"/>
    <mergeCell ref="H540:I540"/>
    <mergeCell ref="L449:L450"/>
    <mergeCell ref="H428:I428"/>
    <mergeCell ref="H493:I493"/>
    <mergeCell ref="B480:L480"/>
    <mergeCell ref="B481:B482"/>
    <mergeCell ref="C481:C482"/>
    <mergeCell ref="E481:E482"/>
    <mergeCell ref="J481:J482"/>
    <mergeCell ref="K481:K482"/>
    <mergeCell ref="L481:L482"/>
    <mergeCell ref="B464:L464"/>
    <mergeCell ref="B465:B466"/>
    <mergeCell ref="E465:E466"/>
    <mergeCell ref="J465:J466"/>
    <mergeCell ref="H477:I477"/>
    <mergeCell ref="C465:C466"/>
    <mergeCell ref="K465:K466"/>
    <mergeCell ref="L465:L466"/>
    <mergeCell ref="H461:I461"/>
    <mergeCell ref="H445:I445"/>
    <mergeCell ref="B448:L448"/>
    <mergeCell ref="B449:B450"/>
    <mergeCell ref="C449:C450"/>
    <mergeCell ref="E449:E450"/>
    <mergeCell ref="B309:B310"/>
    <mergeCell ref="C309:C310"/>
    <mergeCell ref="E309:E310"/>
    <mergeCell ref="J309:J310"/>
    <mergeCell ref="K309:K310"/>
    <mergeCell ref="L309:L310"/>
    <mergeCell ref="B324:L324"/>
    <mergeCell ref="B325:B326"/>
    <mergeCell ref="C325:C326"/>
    <mergeCell ref="E325:E326"/>
    <mergeCell ref="J325:J326"/>
    <mergeCell ref="K325:K326"/>
    <mergeCell ref="L325:L326"/>
    <mergeCell ref="H321:I321"/>
    <mergeCell ref="J449:J450"/>
    <mergeCell ref="K449:K450"/>
    <mergeCell ref="H305:I305"/>
    <mergeCell ref="K357:K358"/>
    <mergeCell ref="L357:L358"/>
    <mergeCell ref="H353:I353"/>
    <mergeCell ref="B340:L340"/>
    <mergeCell ref="B341:B342"/>
    <mergeCell ref="C341:C342"/>
    <mergeCell ref="E341:E342"/>
    <mergeCell ref="J341:J342"/>
    <mergeCell ref="K341:K342"/>
    <mergeCell ref="L341:L342"/>
    <mergeCell ref="H370:I370"/>
    <mergeCell ref="I374:J374"/>
    <mergeCell ref="I375:J375"/>
    <mergeCell ref="F377:G377"/>
    <mergeCell ref="F372:J373"/>
    <mergeCell ref="B308:L308"/>
    <mergeCell ref="B431:L431"/>
    <mergeCell ref="B432:B433"/>
    <mergeCell ref="C432:C433"/>
    <mergeCell ref="E432:E433"/>
    <mergeCell ref="J432:J433"/>
    <mergeCell ref="J293:J294"/>
    <mergeCell ref="K293:K294"/>
    <mergeCell ref="L293:L294"/>
    <mergeCell ref="B293:B294"/>
    <mergeCell ref="C293:C294"/>
    <mergeCell ref="E293:E294"/>
    <mergeCell ref="L228:L229"/>
    <mergeCell ref="H240:I240"/>
    <mergeCell ref="B243:L243"/>
    <mergeCell ref="B259:L259"/>
    <mergeCell ref="B292:L292"/>
    <mergeCell ref="B278:B279"/>
    <mergeCell ref="C278:C279"/>
    <mergeCell ref="E278:E279"/>
    <mergeCell ref="J278:J279"/>
    <mergeCell ref="K278:K279"/>
    <mergeCell ref="L278:L279"/>
    <mergeCell ref="B277:L277"/>
    <mergeCell ref="B260:B261"/>
    <mergeCell ref="C260:C261"/>
    <mergeCell ref="E260:E261"/>
    <mergeCell ref="J260:J261"/>
    <mergeCell ref="K260:K261"/>
    <mergeCell ref="L260:L261"/>
    <mergeCell ref="H272:I272"/>
    <mergeCell ref="B244:B245"/>
    <mergeCell ref="C244:C245"/>
    <mergeCell ref="E244:E245"/>
    <mergeCell ref="J244:J245"/>
    <mergeCell ref="K244:K245"/>
    <mergeCell ref="L244:L245"/>
    <mergeCell ref="H256:I256"/>
    <mergeCell ref="B227:L227"/>
    <mergeCell ref="B228:B229"/>
    <mergeCell ref="C228:C229"/>
    <mergeCell ref="E228:E229"/>
    <mergeCell ref="J228:J229"/>
    <mergeCell ref="K228:K229"/>
    <mergeCell ref="G201:H201"/>
    <mergeCell ref="E220:E221"/>
    <mergeCell ref="B204:L204"/>
    <mergeCell ref="B205:B206"/>
    <mergeCell ref="C205:C206"/>
    <mergeCell ref="E205:E206"/>
    <mergeCell ref="J205:J206"/>
    <mergeCell ref="K205:K206"/>
    <mergeCell ref="L205:L206"/>
    <mergeCell ref="B219:L219"/>
    <mergeCell ref="G157:H157"/>
    <mergeCell ref="A160:K160"/>
    <mergeCell ref="A161:A162"/>
    <mergeCell ref="B161:B162"/>
    <mergeCell ref="D161:D162"/>
    <mergeCell ref="I161:I162"/>
    <mergeCell ref="J161:J162"/>
    <mergeCell ref="K161:K162"/>
    <mergeCell ref="A190:A191"/>
    <mergeCell ref="B190:B191"/>
    <mergeCell ref="D190:D191"/>
    <mergeCell ref="I190:I191"/>
    <mergeCell ref="J190:J191"/>
    <mergeCell ref="K190:K191"/>
    <mergeCell ref="G172:H172"/>
    <mergeCell ref="A175:K175"/>
    <mergeCell ref="A176:A177"/>
    <mergeCell ref="B176:B177"/>
    <mergeCell ref="D176:D177"/>
    <mergeCell ref="I176:I177"/>
    <mergeCell ref="J176:J177"/>
    <mergeCell ref="K176:K177"/>
    <mergeCell ref="G187:H187"/>
    <mergeCell ref="G140:H140"/>
    <mergeCell ref="A143:K143"/>
    <mergeCell ref="A144:K145"/>
    <mergeCell ref="A146:A147"/>
    <mergeCell ref="B146:B147"/>
    <mergeCell ref="D146:D147"/>
    <mergeCell ref="I146:I147"/>
    <mergeCell ref="J146:J147"/>
    <mergeCell ref="K146:K147"/>
    <mergeCell ref="A189:K189"/>
    <mergeCell ref="M11:O11"/>
    <mergeCell ref="M12:O12"/>
    <mergeCell ref="A41:K41"/>
    <mergeCell ref="A42:K43"/>
    <mergeCell ref="A44:A45"/>
    <mergeCell ref="B44:B45"/>
    <mergeCell ref="D44:D45"/>
    <mergeCell ref="I44:I45"/>
    <mergeCell ref="J44:J45"/>
    <mergeCell ref="K44:K45"/>
    <mergeCell ref="G21:H21"/>
    <mergeCell ref="G39:H39"/>
    <mergeCell ref="A25:K25"/>
    <mergeCell ref="A26:K27"/>
    <mergeCell ref="A28:A29"/>
    <mergeCell ref="I28:I29"/>
    <mergeCell ref="J28:J29"/>
    <mergeCell ref="K28:K29"/>
    <mergeCell ref="A58:K58"/>
    <mergeCell ref="A59:K60"/>
    <mergeCell ref="B28:B29"/>
    <mergeCell ref="C28:C29"/>
    <mergeCell ref="D28:D29"/>
    <mergeCell ref="K4:K5"/>
    <mergeCell ref="A1:K1"/>
    <mergeCell ref="A2:K3"/>
    <mergeCell ref="A4:A5"/>
    <mergeCell ref="B4:B5"/>
    <mergeCell ref="C4:C5"/>
    <mergeCell ref="D4:D5"/>
    <mergeCell ref="E4:E5"/>
    <mergeCell ref="F4:F5"/>
    <mergeCell ref="I4:I5"/>
    <mergeCell ref="J4:J5"/>
    <mergeCell ref="E28:E29"/>
    <mergeCell ref="F28:F29"/>
    <mergeCell ref="G55:H55"/>
    <mergeCell ref="K61:K62"/>
    <mergeCell ref="A61:A62"/>
    <mergeCell ref="B61:B62"/>
    <mergeCell ref="D61:D62"/>
    <mergeCell ref="I61:I62"/>
    <mergeCell ref="J61:J62"/>
    <mergeCell ref="G73:H73"/>
    <mergeCell ref="A76:K76"/>
    <mergeCell ref="A77:K78"/>
    <mergeCell ref="A79:A80"/>
    <mergeCell ref="B79:B80"/>
    <mergeCell ref="D79:D80"/>
    <mergeCell ref="I79:I80"/>
    <mergeCell ref="J79:J80"/>
    <mergeCell ref="K79:K80"/>
    <mergeCell ref="G90:H90"/>
    <mergeCell ref="A93:K93"/>
    <mergeCell ref="A94:K95"/>
    <mergeCell ref="A96:A97"/>
    <mergeCell ref="B96:B97"/>
    <mergeCell ref="D96:D97"/>
    <mergeCell ref="I96:I97"/>
    <mergeCell ref="J96:J97"/>
    <mergeCell ref="K96:K97"/>
    <mergeCell ref="G122:H122"/>
    <mergeCell ref="G107:H107"/>
    <mergeCell ref="A126:K126"/>
    <mergeCell ref="A127:K128"/>
    <mergeCell ref="A129:A130"/>
    <mergeCell ref="B129:B130"/>
    <mergeCell ref="D129:D130"/>
    <mergeCell ref="I129:I130"/>
    <mergeCell ref="J129:J130"/>
    <mergeCell ref="K129:K130"/>
    <mergeCell ref="A110:K110"/>
    <mergeCell ref="A111:A112"/>
    <mergeCell ref="B111:B112"/>
    <mergeCell ref="D111:D112"/>
    <mergeCell ref="I111:I112"/>
    <mergeCell ref="J111:J112"/>
    <mergeCell ref="K111:K112"/>
    <mergeCell ref="K432:K433"/>
    <mergeCell ref="L432:L433"/>
    <mergeCell ref="B380:L380"/>
    <mergeCell ref="B381:B382"/>
    <mergeCell ref="C381:C382"/>
    <mergeCell ref="J381:J382"/>
    <mergeCell ref="K381:K382"/>
    <mergeCell ref="L381:L382"/>
    <mergeCell ref="H394:I394"/>
    <mergeCell ref="B414:L414"/>
    <mergeCell ref="B415:B416"/>
    <mergeCell ref="C415:C416"/>
    <mergeCell ref="E415:E416"/>
    <mergeCell ref="J415:J416"/>
    <mergeCell ref="K415:K416"/>
    <mergeCell ref="L415:L416"/>
    <mergeCell ref="E381:E382"/>
    <mergeCell ref="C398:C399"/>
    <mergeCell ref="K398:K399"/>
    <mergeCell ref="L398:L399"/>
    <mergeCell ref="B397:L397"/>
    <mergeCell ref="B398:B399"/>
    <mergeCell ref="E398:E399"/>
    <mergeCell ref="J398:J399"/>
    <mergeCell ref="H573:I573"/>
    <mergeCell ref="B496:L496"/>
    <mergeCell ref="B497:B498"/>
    <mergeCell ref="C497:C498"/>
    <mergeCell ref="E497:E498"/>
    <mergeCell ref="J497:J498"/>
    <mergeCell ref="K497:K498"/>
    <mergeCell ref="L497:L498"/>
    <mergeCell ref="H509:I509"/>
    <mergeCell ref="B527:L527"/>
    <mergeCell ref="B528:B529"/>
    <mergeCell ref="C528:C529"/>
    <mergeCell ref="E528:E529"/>
    <mergeCell ref="J528:J529"/>
    <mergeCell ref="K528:K529"/>
    <mergeCell ref="L528:L529"/>
    <mergeCell ref="H525:I525"/>
    <mergeCell ref="B560:L560"/>
    <mergeCell ref="B561:B562"/>
    <mergeCell ref="C561:C562"/>
    <mergeCell ref="E561:E562"/>
    <mergeCell ref="J561:J562"/>
    <mergeCell ref="K561:K562"/>
    <mergeCell ref="L561:L562"/>
    <mergeCell ref="H411:I411"/>
    <mergeCell ref="H337:I337"/>
    <mergeCell ref="B357:B358"/>
    <mergeCell ref="C357:C358"/>
    <mergeCell ref="E357:E358"/>
    <mergeCell ref="J357:J358"/>
    <mergeCell ref="B356:L356"/>
    <mergeCell ref="B695:L695"/>
    <mergeCell ref="B696:B697"/>
    <mergeCell ref="C696:C697"/>
    <mergeCell ref="B592:L592"/>
    <mergeCell ref="B593:B594"/>
    <mergeCell ref="C593:C594"/>
    <mergeCell ref="E593:E594"/>
    <mergeCell ref="J593:J594"/>
    <mergeCell ref="K593:K594"/>
    <mergeCell ref="L593:L594"/>
    <mergeCell ref="H605:I605"/>
    <mergeCell ref="B608:L608"/>
    <mergeCell ref="B609:B610"/>
    <mergeCell ref="C609:C610"/>
    <mergeCell ref="E609:E610"/>
    <mergeCell ref="J609:J610"/>
    <mergeCell ref="K609:K610"/>
    <mergeCell ref="L609:L610"/>
    <mergeCell ref="H621:I621"/>
    <mergeCell ref="B624:L624"/>
    <mergeCell ref="E696:E697"/>
    <mergeCell ref="J696:J697"/>
    <mergeCell ref="K696:K697"/>
    <mergeCell ref="L696:L697"/>
    <mergeCell ref="B811:B812"/>
    <mergeCell ref="C811:C812"/>
    <mergeCell ref="E811:E812"/>
    <mergeCell ref="J811:J812"/>
    <mergeCell ref="K811:K812"/>
    <mergeCell ref="L811:L812"/>
    <mergeCell ref="B625:B626"/>
    <mergeCell ref="C625:C626"/>
    <mergeCell ref="E625:E626"/>
    <mergeCell ref="J625:J626"/>
    <mergeCell ref="K625:K626"/>
    <mergeCell ref="L625:L626"/>
    <mergeCell ref="H638:I638"/>
    <mergeCell ref="B641:L641"/>
    <mergeCell ref="B642:L642"/>
    <mergeCell ref="B658:L658"/>
    <mergeCell ref="B659:B660"/>
    <mergeCell ref="H824:I824"/>
    <mergeCell ref="B793:L793"/>
    <mergeCell ref="B794:B795"/>
    <mergeCell ref="C794:C795"/>
    <mergeCell ref="E794:E795"/>
    <mergeCell ref="J794:J795"/>
    <mergeCell ref="K794:K795"/>
    <mergeCell ref="L794:L795"/>
    <mergeCell ref="H807:I807"/>
    <mergeCell ref="B810:L810"/>
    <mergeCell ref="B826:L826"/>
    <mergeCell ref="B827:B828"/>
    <mergeCell ref="C827:C828"/>
    <mergeCell ref="E827:E828"/>
    <mergeCell ref="J827:J828"/>
    <mergeCell ref="K827:K828"/>
    <mergeCell ref="L827:L828"/>
    <mergeCell ref="H840:I840"/>
    <mergeCell ref="B843:L843"/>
    <mergeCell ref="B844:B845"/>
    <mergeCell ref="C844:C845"/>
    <mergeCell ref="E844:E845"/>
    <mergeCell ref="J844:J845"/>
    <mergeCell ref="K844:K845"/>
    <mergeCell ref="L844:L845"/>
    <mergeCell ref="H857:I857"/>
    <mergeCell ref="B860:L860"/>
    <mergeCell ref="B861:B862"/>
    <mergeCell ref="C861:C862"/>
    <mergeCell ref="E861:E862"/>
    <mergeCell ref="J861:J862"/>
    <mergeCell ref="K861:K862"/>
    <mergeCell ref="L861:L862"/>
    <mergeCell ref="H874:I874"/>
    <mergeCell ref="B877:L877"/>
    <mergeCell ref="B878:B879"/>
    <mergeCell ref="C878:C879"/>
    <mergeCell ref="E878:E879"/>
    <mergeCell ref="J878:J879"/>
    <mergeCell ref="K878:K879"/>
    <mergeCell ref="L878:L879"/>
    <mergeCell ref="H891:I89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42"/>
  <sheetViews>
    <sheetView zoomScale="85" zoomScaleNormal="85" workbookViewId="0">
      <selection activeCell="I42" sqref="I42"/>
    </sheetView>
  </sheetViews>
  <sheetFormatPr baseColWidth="10" defaultColWidth="11.42578125" defaultRowHeight="15" x14ac:dyDescent="0.25"/>
  <cols>
    <col min="2" max="2" width="10.42578125" style="31" bestFit="1" customWidth="1"/>
    <col min="3" max="3" width="8.7109375" style="31" bestFit="1" customWidth="1"/>
    <col min="4" max="4" width="12.28515625" style="31" bestFit="1" customWidth="1"/>
    <col min="5" max="5" width="14.5703125" style="31" bestFit="1" customWidth="1"/>
    <col min="6" max="6" width="35.140625" style="31" customWidth="1"/>
    <col min="7" max="7" width="11.7109375" bestFit="1" customWidth="1"/>
    <col min="8" max="8" width="33.28515625" bestFit="1" customWidth="1"/>
    <col min="9" max="9" width="20.140625" customWidth="1"/>
    <col min="10" max="10" width="11.42578125" bestFit="1" customWidth="1"/>
    <col min="11" max="11" width="19.85546875" bestFit="1" customWidth="1"/>
    <col min="12" max="12" width="37.85546875" bestFit="1" customWidth="1"/>
    <col min="13" max="13" width="14.5703125" bestFit="1" customWidth="1"/>
    <col min="14" max="15" width="17" bestFit="1" customWidth="1"/>
  </cols>
  <sheetData>
    <row r="1" spans="2:14" ht="21" customHeight="1" x14ac:dyDescent="0.25">
      <c r="B1" s="269"/>
      <c r="C1"/>
      <c r="D1"/>
      <c r="E1"/>
      <c r="F1"/>
    </row>
    <row r="2" spans="2:14" x14ac:dyDescent="0.25">
      <c r="B2" s="269"/>
      <c r="C2" s="269"/>
      <c r="D2" s="269"/>
      <c r="E2" s="269"/>
      <c r="F2" s="269"/>
      <c r="G2" s="270"/>
      <c r="H2" s="270"/>
      <c r="I2" s="270"/>
      <c r="J2" s="270"/>
      <c r="K2" s="270"/>
      <c r="L2" s="270"/>
      <c r="M2" s="270"/>
    </row>
    <row r="3" spans="2:14" ht="15.75" customHeight="1" x14ac:dyDescent="0.25">
      <c r="B3" s="269"/>
      <c r="C3" s="269"/>
      <c r="D3" s="269"/>
      <c r="E3" s="269"/>
      <c r="F3" s="269"/>
      <c r="G3" s="624" t="s">
        <v>674</v>
      </c>
      <c r="H3" s="624"/>
      <c r="I3" s="624"/>
      <c r="J3" s="624"/>
      <c r="K3" s="624"/>
      <c r="L3" s="624"/>
      <c r="M3" s="270"/>
    </row>
    <row r="4" spans="2:14" x14ac:dyDescent="0.25">
      <c r="B4" s="269"/>
      <c r="C4" s="269"/>
      <c r="D4" s="269"/>
      <c r="E4" s="269"/>
      <c r="F4" s="269"/>
      <c r="G4" s="271" t="s">
        <v>675</v>
      </c>
      <c r="H4" s="271" t="s">
        <v>676</v>
      </c>
      <c r="I4" s="271" t="s">
        <v>677</v>
      </c>
      <c r="J4" s="271" t="s">
        <v>678</v>
      </c>
      <c r="K4" s="271" t="s">
        <v>679</v>
      </c>
      <c r="L4" s="271" t="s">
        <v>680</v>
      </c>
      <c r="M4" s="270"/>
    </row>
    <row r="5" spans="2:14" x14ac:dyDescent="0.25">
      <c r="B5" s="269"/>
      <c r="C5" s="269"/>
      <c r="D5" s="269"/>
      <c r="E5" s="269"/>
      <c r="F5" s="269"/>
      <c r="G5" s="625" t="s">
        <v>681</v>
      </c>
      <c r="H5" s="272" t="s">
        <v>700</v>
      </c>
      <c r="I5" s="273">
        <v>98.08</v>
      </c>
      <c r="J5" s="274">
        <f>+I5*(17744+9478)</f>
        <v>2669933.7599999998</v>
      </c>
      <c r="K5" s="275" t="s">
        <v>682</v>
      </c>
      <c r="L5" s="276" t="s">
        <v>683</v>
      </c>
      <c r="M5" s="270"/>
    </row>
    <row r="6" spans="2:14" x14ac:dyDescent="0.25">
      <c r="B6" s="269"/>
      <c r="C6" s="269"/>
      <c r="D6" s="269"/>
      <c r="E6" s="269"/>
      <c r="F6" s="269"/>
      <c r="G6" s="626"/>
      <c r="H6" s="277" t="s">
        <v>701</v>
      </c>
      <c r="I6" s="273">
        <v>75.680000000000007</v>
      </c>
      <c r="J6" s="274">
        <f t="shared" ref="J6:J7" si="0">+I6*(17744+9478)</f>
        <v>2060160.9600000002</v>
      </c>
      <c r="K6" s="278" t="s">
        <v>684</v>
      </c>
      <c r="L6" s="279" t="s">
        <v>683</v>
      </c>
      <c r="M6" s="270"/>
    </row>
    <row r="7" spans="2:14" x14ac:dyDescent="0.25">
      <c r="B7" s="269"/>
      <c r="C7" s="269"/>
      <c r="D7" s="269"/>
      <c r="E7" s="269"/>
      <c r="F7" s="269"/>
      <c r="G7" s="626"/>
      <c r="H7" s="277" t="s">
        <v>702</v>
      </c>
      <c r="I7" s="273">
        <v>128.5</v>
      </c>
      <c r="J7" s="274">
        <f t="shared" si="0"/>
        <v>3498027</v>
      </c>
      <c r="K7" s="278" t="s">
        <v>685</v>
      </c>
      <c r="L7" s="279" t="s">
        <v>683</v>
      </c>
      <c r="M7" s="270"/>
    </row>
    <row r="8" spans="2:14" ht="15.75" x14ac:dyDescent="0.25">
      <c r="B8" s="269"/>
      <c r="C8" s="269"/>
      <c r="D8" s="269"/>
      <c r="E8" s="269"/>
      <c r="F8" s="269"/>
      <c r="G8" s="627"/>
      <c r="H8" s="280"/>
      <c r="I8" s="281">
        <f>+SUM(I5:I7)</f>
        <v>302.26</v>
      </c>
      <c r="J8" s="280"/>
      <c r="K8" s="278"/>
      <c r="L8" s="282"/>
      <c r="M8" s="270"/>
    </row>
    <row r="9" spans="2:14" x14ac:dyDescent="0.25">
      <c r="B9" s="269"/>
      <c r="C9" s="269"/>
      <c r="D9" s="269"/>
      <c r="E9" s="269"/>
      <c r="F9" s="269"/>
      <c r="G9" s="625" t="s">
        <v>686</v>
      </c>
      <c r="H9" s="272" t="s">
        <v>788</v>
      </c>
      <c r="I9" s="283">
        <v>113.63</v>
      </c>
      <c r="J9" s="274">
        <f>+I9*(17744+9478)</f>
        <v>3093235.86</v>
      </c>
      <c r="K9" s="275" t="s">
        <v>682</v>
      </c>
      <c r="L9" s="276" t="s">
        <v>683</v>
      </c>
      <c r="M9" s="284"/>
    </row>
    <row r="10" spans="2:14" x14ac:dyDescent="0.25">
      <c r="B10" s="269"/>
      <c r="C10" s="269"/>
      <c r="D10" s="269"/>
      <c r="E10" s="269"/>
      <c r="F10" s="269"/>
      <c r="G10" s="626"/>
      <c r="H10" s="277" t="s">
        <v>789</v>
      </c>
      <c r="I10" s="283">
        <v>90.53</v>
      </c>
      <c r="J10" s="274">
        <f t="shared" ref="J10:J11" si="1">+I10*(17744+9478)</f>
        <v>2464407.66</v>
      </c>
      <c r="K10" s="278" t="s">
        <v>684</v>
      </c>
      <c r="L10" s="279" t="s">
        <v>683</v>
      </c>
      <c r="M10" s="284"/>
      <c r="N10" s="183"/>
    </row>
    <row r="11" spans="2:14" x14ac:dyDescent="0.25">
      <c r="B11" s="269"/>
      <c r="C11" s="269"/>
      <c r="D11" s="269"/>
      <c r="E11" s="269"/>
      <c r="F11" s="269"/>
      <c r="G11" s="626"/>
      <c r="H11" s="277" t="s">
        <v>790</v>
      </c>
      <c r="I11" s="81">
        <v>132.51</v>
      </c>
      <c r="J11" s="274">
        <f t="shared" si="1"/>
        <v>3607187.2199999997</v>
      </c>
      <c r="K11" s="278" t="s">
        <v>685</v>
      </c>
      <c r="L11" s="279" t="s">
        <v>683</v>
      </c>
      <c r="M11" s="284"/>
    </row>
    <row r="12" spans="2:14" ht="15.75" x14ac:dyDescent="0.25">
      <c r="B12" s="269"/>
      <c r="C12" s="269"/>
      <c r="D12" s="269"/>
      <c r="E12" s="269"/>
      <c r="F12" s="269"/>
      <c r="G12" s="627"/>
      <c r="H12" s="285"/>
      <c r="I12" s="281">
        <f>+SUM(I9:I11)</f>
        <v>336.66999999999996</v>
      </c>
      <c r="J12" s="270"/>
      <c r="K12" s="286"/>
      <c r="L12" s="287"/>
      <c r="M12" s="270"/>
    </row>
    <row r="13" spans="2:14" x14ac:dyDescent="0.25">
      <c r="B13" s="269"/>
      <c r="C13" s="269"/>
      <c r="D13" s="269"/>
      <c r="E13" s="269"/>
      <c r="F13" s="269"/>
      <c r="G13" s="288" t="s">
        <v>687</v>
      </c>
      <c r="H13" s="272" t="s">
        <v>895</v>
      </c>
      <c r="I13" s="283">
        <v>150.22</v>
      </c>
      <c r="J13" s="289">
        <v>4213942.9000000004</v>
      </c>
      <c r="K13" s="278" t="s">
        <v>682</v>
      </c>
      <c r="L13" s="279" t="s">
        <v>683</v>
      </c>
      <c r="M13" s="270"/>
    </row>
    <row r="14" spans="2:14" x14ac:dyDescent="0.25">
      <c r="B14" s="269"/>
      <c r="C14" s="269"/>
      <c r="D14" s="269"/>
      <c r="E14" s="269"/>
      <c r="F14" s="269"/>
      <c r="G14" s="290"/>
      <c r="H14" s="291" t="s">
        <v>897</v>
      </c>
      <c r="I14" s="292">
        <v>98.11</v>
      </c>
      <c r="J14" s="293">
        <v>2752163.08</v>
      </c>
      <c r="K14" s="278" t="s">
        <v>684</v>
      </c>
      <c r="L14" s="279" t="s">
        <v>683</v>
      </c>
      <c r="M14" s="270"/>
    </row>
    <row r="15" spans="2:14" x14ac:dyDescent="0.25">
      <c r="B15" s="269"/>
      <c r="C15" s="269"/>
      <c r="D15" s="269"/>
      <c r="E15" s="269"/>
      <c r="F15" s="269"/>
      <c r="G15" s="290"/>
      <c r="H15" s="291" t="s">
        <v>896</v>
      </c>
      <c r="I15" s="292">
        <v>137.97</v>
      </c>
      <c r="J15" s="293">
        <v>3870308.23</v>
      </c>
      <c r="K15" s="278" t="s">
        <v>685</v>
      </c>
      <c r="L15" s="279" t="s">
        <v>683</v>
      </c>
      <c r="M15" s="270"/>
    </row>
    <row r="16" spans="2:14" ht="15.75" x14ac:dyDescent="0.25">
      <c r="B16" s="269"/>
      <c r="C16" s="269"/>
      <c r="D16" s="269"/>
      <c r="E16" s="269"/>
      <c r="F16" s="269"/>
      <c r="G16" s="294"/>
      <c r="H16" s="295"/>
      <c r="I16" s="281">
        <f>+SUM(I13:I15)</f>
        <v>386.29999999999995</v>
      </c>
      <c r="J16" s="295"/>
      <c r="K16" s="295"/>
      <c r="L16" s="296"/>
      <c r="M16" s="270"/>
    </row>
    <row r="17" spans="2:13" ht="16.5" x14ac:dyDescent="0.25">
      <c r="B17" s="269"/>
      <c r="C17" s="269"/>
      <c r="D17" s="269"/>
      <c r="E17" s="269"/>
      <c r="F17" s="269"/>
      <c r="G17" s="288" t="s">
        <v>688</v>
      </c>
      <c r="H17" s="272" t="s">
        <v>1039</v>
      </c>
      <c r="I17" s="292">
        <v>157.14000000000001</v>
      </c>
      <c r="J17" s="274">
        <f>+I17*(18634.6+9952.29)</f>
        <v>4492143.8946000002</v>
      </c>
      <c r="K17" s="275" t="s">
        <v>682</v>
      </c>
      <c r="L17" s="276" t="s">
        <v>683</v>
      </c>
      <c r="M17" s="297"/>
    </row>
    <row r="18" spans="2:13" ht="16.5" x14ac:dyDescent="0.25">
      <c r="B18" s="269"/>
      <c r="C18" s="269"/>
      <c r="D18" s="269"/>
      <c r="E18" s="269"/>
      <c r="F18" s="269"/>
      <c r="G18" s="290"/>
      <c r="H18" s="291" t="s">
        <v>1040</v>
      </c>
      <c r="I18" s="292">
        <v>134.47999999999999</v>
      </c>
      <c r="J18" s="274">
        <f t="shared" ref="J18:J19" si="2">+I18*(17744+9478)</f>
        <v>3660814.5599999996</v>
      </c>
      <c r="K18" s="278" t="s">
        <v>684</v>
      </c>
      <c r="L18" s="279" t="s">
        <v>683</v>
      </c>
      <c r="M18" s="297"/>
    </row>
    <row r="19" spans="2:13" ht="16.5" x14ac:dyDescent="0.25">
      <c r="B19" s="269"/>
      <c r="C19" s="269"/>
      <c r="D19" s="269"/>
      <c r="E19" s="269"/>
      <c r="F19" s="269"/>
      <c r="G19" s="290"/>
      <c r="H19" s="291" t="s">
        <v>1041</v>
      </c>
      <c r="I19" s="292">
        <v>155.71</v>
      </c>
      <c r="J19" s="274">
        <f t="shared" si="2"/>
        <v>4238737.62</v>
      </c>
      <c r="K19" s="278" t="s">
        <v>685</v>
      </c>
      <c r="L19" s="279" t="s">
        <v>683</v>
      </c>
      <c r="M19" s="297"/>
    </row>
    <row r="20" spans="2:13" ht="15.75" x14ac:dyDescent="0.25">
      <c r="B20" s="269"/>
      <c r="C20" s="269"/>
      <c r="D20" s="269"/>
      <c r="E20" s="269"/>
      <c r="F20" s="269"/>
      <c r="G20" s="294"/>
      <c r="H20" s="298"/>
      <c r="I20" s="299">
        <f>+SUM(I17:I19)</f>
        <v>447.33000000000004</v>
      </c>
      <c r="J20" s="295"/>
      <c r="K20" s="296"/>
      <c r="L20" s="296"/>
      <c r="M20" s="270"/>
    </row>
    <row r="21" spans="2:13" ht="18.75" x14ac:dyDescent="0.25">
      <c r="B21" s="269"/>
      <c r="C21" s="269"/>
      <c r="D21" s="269"/>
      <c r="E21" s="269"/>
      <c r="F21" s="269"/>
      <c r="G21" s="270"/>
      <c r="H21" s="300" t="s">
        <v>699</v>
      </c>
      <c r="I21" s="301">
        <f>+SUM(I8+I12+I16+I20)</f>
        <v>1472.56</v>
      </c>
      <c r="J21" s="270"/>
      <c r="K21" s="270"/>
      <c r="L21" s="270"/>
      <c r="M21" s="270"/>
    </row>
    <row r="22" spans="2:13" x14ac:dyDescent="0.25">
      <c r="B22" s="269"/>
      <c r="C22" s="269"/>
      <c r="D22" s="269"/>
      <c r="E22" s="269"/>
      <c r="F22" s="269"/>
      <c r="M22" s="270"/>
    </row>
    <row r="24" spans="2:13" ht="15.75" x14ac:dyDescent="0.25">
      <c r="F24"/>
      <c r="G24" s="302" t="s">
        <v>689</v>
      </c>
      <c r="H24" s="303">
        <v>43118</v>
      </c>
      <c r="I24" s="281">
        <v>18.3</v>
      </c>
      <c r="J24" s="293">
        <f>+I24*(17744+9478)</f>
        <v>498162.60000000003</v>
      </c>
      <c r="K24" s="304" t="s">
        <v>690</v>
      </c>
    </row>
    <row r="25" spans="2:13" ht="15.75" x14ac:dyDescent="0.25">
      <c r="F25"/>
      <c r="G25" s="302" t="s">
        <v>689</v>
      </c>
      <c r="H25" s="303">
        <v>43299</v>
      </c>
      <c r="I25" s="281">
        <f>+REPORTE!G2984+REPORTE!G2985</f>
        <v>8.7999999999999989</v>
      </c>
      <c r="J25" s="293">
        <f>+I25*(17744+9478)</f>
        <v>239553.59999999998</v>
      </c>
      <c r="K25" s="304" t="s">
        <v>690</v>
      </c>
    </row>
    <row r="26" spans="2:13" ht="15.75" x14ac:dyDescent="0.25">
      <c r="F26"/>
      <c r="G26" s="302" t="s">
        <v>689</v>
      </c>
      <c r="H26" s="303">
        <v>43331</v>
      </c>
      <c r="I26" s="281"/>
      <c r="J26" s="293">
        <f>+I26*(17744+9478)</f>
        <v>0</v>
      </c>
      <c r="K26" s="304" t="s">
        <v>690</v>
      </c>
    </row>
    <row r="27" spans="2:13" ht="18.75" x14ac:dyDescent="0.25">
      <c r="H27" s="300" t="s">
        <v>698</v>
      </c>
      <c r="I27" s="301">
        <f>+I25+I24</f>
        <v>27.1</v>
      </c>
    </row>
    <row r="29" spans="2:13" ht="15.75" thickBot="1" x14ac:dyDescent="0.3"/>
    <row r="30" spans="2:13" x14ac:dyDescent="0.25">
      <c r="G30" s="628" t="s">
        <v>691</v>
      </c>
      <c r="H30" s="628" t="s">
        <v>692</v>
      </c>
      <c r="I30" s="306" t="s">
        <v>693</v>
      </c>
    </row>
    <row r="31" spans="2:13" ht="15.75" thickBot="1" x14ac:dyDescent="0.3">
      <c r="G31" s="629" t="s">
        <v>691</v>
      </c>
      <c r="H31" s="629"/>
      <c r="I31" s="307" t="s">
        <v>694</v>
      </c>
    </row>
    <row r="32" spans="2:13" ht="15.75" thickBot="1" x14ac:dyDescent="0.3">
      <c r="G32" s="308">
        <v>2018</v>
      </c>
      <c r="H32" s="308" t="s">
        <v>296</v>
      </c>
      <c r="I32" s="309">
        <v>37.520000000000003</v>
      </c>
    </row>
    <row r="33" spans="7:9" ht="15.75" thickBot="1" x14ac:dyDescent="0.3">
      <c r="G33" s="308">
        <v>2018</v>
      </c>
      <c r="H33" s="308" t="s">
        <v>695</v>
      </c>
      <c r="I33" s="309">
        <f>7.44+7.12+2.52</f>
        <v>17.080000000000002</v>
      </c>
    </row>
    <row r="34" spans="7:9" ht="15.75" thickBot="1" x14ac:dyDescent="0.3">
      <c r="G34" s="308">
        <v>2018</v>
      </c>
      <c r="H34" s="308" t="s">
        <v>696</v>
      </c>
      <c r="I34" s="453">
        <f>+SUM(REPORTE!G1229:G1236,REPORTE!G1242)</f>
        <v>51.69</v>
      </c>
    </row>
    <row r="35" spans="7:9" ht="15.75" thickBot="1" x14ac:dyDescent="0.3">
      <c r="G35" s="308">
        <v>2019</v>
      </c>
      <c r="H35" s="308" t="s">
        <v>299</v>
      </c>
      <c r="I35" s="453">
        <f>+SUM(REPORTE!G1687,REPORTE!G1691,REPORTE!G1692,REPORTE!G1693)</f>
        <v>32.47</v>
      </c>
    </row>
    <row r="36" spans="7:9" ht="15.75" thickBot="1" x14ac:dyDescent="0.3">
      <c r="G36" s="308">
        <v>2020</v>
      </c>
      <c r="H36" s="308" t="s">
        <v>300</v>
      </c>
      <c r="I36" s="453">
        <f>+SUM(REPORTE!G2265,REPORTE!G2267,REPORTE!G2270:G2273)</f>
        <v>30.54</v>
      </c>
    </row>
    <row r="37" spans="7:9" ht="15.75" thickBot="1" x14ac:dyDescent="0.3">
      <c r="G37" s="308">
        <v>2021</v>
      </c>
      <c r="H37" s="308" t="s">
        <v>301</v>
      </c>
      <c r="I37" s="453">
        <f>+SUM(REPORTE!G2679:G2686)</f>
        <v>41.61</v>
      </c>
    </row>
    <row r="38" spans="7:9" ht="15.75" thickBot="1" x14ac:dyDescent="0.3">
      <c r="G38" s="308">
        <v>2022</v>
      </c>
      <c r="H38" s="308" t="s">
        <v>302</v>
      </c>
      <c r="I38" s="453">
        <f>+SUM(REPORTE!G3078,REPORTE!G3080:G3086)</f>
        <v>58.650000000000006</v>
      </c>
    </row>
    <row r="39" spans="7:9" ht="18.75" x14ac:dyDescent="0.25">
      <c r="H39" s="300" t="s">
        <v>697</v>
      </c>
      <c r="I39" s="301">
        <f>+SUM(I32:I38)</f>
        <v>269.55999999999995</v>
      </c>
    </row>
    <row r="42" spans="7:9" ht="15.75" x14ac:dyDescent="0.25">
      <c r="H42" s="505" t="s">
        <v>1042</v>
      </c>
      <c r="I42" s="506">
        <f>I21+I27+I39</f>
        <v>1769.2199999999998</v>
      </c>
    </row>
  </sheetData>
  <mergeCells count="5">
    <mergeCell ref="G3:L3"/>
    <mergeCell ref="G5:G8"/>
    <mergeCell ref="G9:G12"/>
    <mergeCell ref="G30:G31"/>
    <mergeCell ref="H30:H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</vt:lpstr>
      <vt:lpstr>CUADRO HEREDIA</vt:lpstr>
      <vt:lpstr>No tradicional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López</dc:creator>
  <cp:lastModifiedBy>Teresita Granados</cp:lastModifiedBy>
  <dcterms:created xsi:type="dcterms:W3CDTF">2018-01-08T18:38:30Z</dcterms:created>
  <dcterms:modified xsi:type="dcterms:W3CDTF">2023-08-01T21:07:49Z</dcterms:modified>
</cp:coreProperties>
</file>